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T75" i="371" l="1"/>
  <c r="V75" i="371" s="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T70" i="371"/>
  <c r="U70" i="371" s="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T64" i="371"/>
  <c r="U64" i="371" s="1"/>
  <c r="S64" i="371"/>
  <c r="R64" i="371"/>
  <c r="Q64" i="371"/>
  <c r="T63" i="371"/>
  <c r="V63" i="371" s="1"/>
  <c r="S63" i="371"/>
  <c r="R63" i="371"/>
  <c r="Q63" i="371"/>
  <c r="V62" i="371"/>
  <c r="T62" i="371"/>
  <c r="U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T58" i="371"/>
  <c r="U58" i="371" s="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T9" i="371"/>
  <c r="U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V9" i="371" l="1"/>
  <c r="U15" i="371"/>
  <c r="U17" i="371"/>
  <c r="U19" i="371"/>
  <c r="U21" i="371"/>
  <c r="U23" i="371"/>
  <c r="U25" i="371"/>
  <c r="U27" i="371"/>
  <c r="U29" i="371"/>
  <c r="U33" i="371"/>
  <c r="U35" i="371"/>
  <c r="U37" i="371"/>
  <c r="U39" i="371"/>
  <c r="U41" i="371"/>
  <c r="U43" i="371"/>
  <c r="U47" i="371"/>
  <c r="U53" i="371"/>
  <c r="U55" i="371"/>
  <c r="U57" i="371"/>
  <c r="U63" i="371"/>
  <c r="U65" i="371"/>
  <c r="U71" i="371"/>
  <c r="U75" i="37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P3" i="345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<sst xmlns="http://schemas.openxmlformats.org/spreadsheetml/2006/main" count="36105" uniqueCount="6761">
  <si>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</si>
  <si>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</si>
  <si>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</si>
  <si>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</si>
  <si>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</si>
  <si>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</si>
  <si>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</si>
  <si>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</si>
  <si>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</si>
  <si>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</si>
  <si>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</si>
  <si>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</si>
  <si>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</si>
  <si>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</si>
  <si>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</si>
  <si>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</si>
  <si>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</si>
  <si>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</si>
  <si>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</si>
  <si>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</si>
  <si>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</si>
  <si>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</si>
  <si>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</si>
  <si>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</si>
  <si>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</si>
  <si>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</si>
  <si>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</si>
  <si>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</si>
  <si>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</si>
  <si>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</si>
  <si>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</si>
  <si>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</si>
  <si>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</si>
  <si>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</si>
  <si>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</si>
  <si>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</si>
  <si>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</si>
  <si>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</si>
  <si>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</si>
  <si>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</si>
  <si>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</si>
  <si>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</si>
  <si>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</si>
  <si>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</si>
  <si>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</si>
  <si>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</si>
  <si>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</si>
  <si>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</si>
  <si>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</si>
  <si>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</si>
  <si>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</si>
  <si>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</si>
  <si>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</si>
  <si>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</si>
  <si>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</si>
  <si>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</si>
  <si>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</si>
  <si>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</si>
  <si>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</si>
  <si>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</si>
  <si>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</si>
  <si>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</si>
  <si>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</si>
  <si>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</si>
  <si>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</si>
  <si>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</si>
  <si>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</si>
  <si>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</si>
  <si>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</si>
  <si>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</si>
  <si>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</si>
  <si>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</si>
  <si>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</si>
  <si>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</si>
  <si>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</si>
  <si>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</si>
  <si>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</si>
  <si>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</si>
  <si>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</si>
  <si>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</si>
  <si>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</si>
  <si>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</si>
  <si>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</si>
  <si>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</si>
  <si>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</si>
  <si>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</si>
  <si>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</si>
  <si>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</si>
  <si>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</si>
  <si>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</si>
  <si>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</si>
  <si>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</si>
  <si>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</si>
  <si>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</si>
  <si>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</si>
  <si>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</si>
  <si>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</si>
  <si>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</si>
  <si>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</si>
  <si>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</si>
  <si>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</si>
  <si>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</si>
  <si>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</si>
  <si>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</si>
  <si>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</si>
  <si>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</si>
  <si>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</si>
  <si>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</si>
  <si>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</si>
  <si>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</si>
  <si>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</si>
  <si>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</si>
  <si>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</si>
  <si>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</si>
  <si>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</si>
  <si>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</si>
  <si>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</si>
  <si>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</si>
  <si>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</si>
  <si>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</si>
  <si>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</si>
  <si>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</si>
  <si>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</si>
  <si>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</si>
  <si>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</si>
  <si>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</si>
  <si>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</si>
  <si>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</si>
  <si>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</si>
  <si>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</si>
  <si>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</si>
  <si>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</si>
  <si>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</si>
  <si>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</si>
  <si>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</si>
  <si>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</si>
  <si>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</si>
  <si>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</si>
  <si>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</si>
  <si>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</si>
  <si>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</si>
  <si>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</si>
  <si>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</si>
  <si>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</si>
  <si>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</si>
  <si>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</si>
  <si>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</si>
  <si>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</si>
  <si>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</si>
  <si>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</si>
  <si>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</si>
  <si>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</si>
  <si>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</si>
  <si>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</si>
  <si>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</si>
  <si>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</si>
  <si>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</si>
  <si>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</si>
  <si>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</si>
  <si>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</si>
  <si>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</si>
  <si>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</si>
  <si>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</si>
  <si>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</si>
  <si>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</si>
  <si>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</si>
  <si>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</si>
  <si>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</si>
  <si>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</si>
  <si>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</si>
  <si>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</si>
  <si>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</si>
  <si>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</si>
  <si>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</si>
  <si>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</si>
  <si>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</si>
  <si>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</si>
  <si>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</si>
  <si>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</si>
  <si>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</si>
  <si>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</si>
  <si>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</si>
  <si>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</si>
  <si>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</si>
  <si>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</si>
  <si>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</si>
  <si>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</si>
  <si>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</si>
  <si>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</si>
  <si>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</si>
  <si>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</si>
  <si>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</si>
  <si>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</si>
  <si>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</si>
  <si>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</si>
  <si>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</si>
  <si>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</si>
  <si>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</si>
  <si>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</si>
  <si>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</si>
  <si>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</si>
  <si>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</si>
  <si>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</si>
  <si>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</si>
  <si>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</si>
  <si>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</si>
  <si>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</si>
  <si>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</si>
  <si>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</si>
  <si>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</si>
  <si>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</si>
  <si>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</si>
  <si>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</si>
  <si>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</si>
  <si>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</si>
  <si>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</si>
  <si>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</si>
  <si>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</si>
  <si>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</si>
  <si>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</si>
  <si>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</si>
  <si>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</si>
  <si>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</si>
  <si>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</si>
  <si>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</si>
  <si>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</si>
  <si>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</si>
  <si>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</si>
  <si>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</si>
  <si>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</si>
  <si>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</si>
  <si>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</si>
  <si>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</si>
  <si>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</si>
  <si>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</si>
  <si>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</si>
  <si>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</si>
  <si>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</si>
  <si>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</si>
  <si>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</si>
  <si>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</si>
  <si>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</si>
  <si>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</si>
  <si>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</si>
  <si>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</si>
  <si>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</si>
  <si>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</si>
  <si>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</si>
  <si>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</si>
  <si>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</si>
  <si>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</si>
  <si>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</si>
  <si>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</si>
  <si>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</si>
  <si>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</si>
  <si>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</si>
  <si>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</si>
  <si>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</si>
  <si>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</si>
  <si>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</si>
  <si>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</si>
  <si>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</si>
  <si>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</si>
  <si>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</si>
  <si>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</si>
  <si>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</si>
  <si>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</si>
  <si>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</si>
  <si>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</si>
  <si>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</si>
  <si>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</si>
  <si>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</si>
  <si>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</si>
  <si>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</si>
  <si>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</si>
  <si>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</si>
  <si>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</si>
  <si>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</si>
  <si>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</si>
  <si>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</si>
  <si>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</si>
  <si>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</si>
  <si>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</si>
  <si>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</si>
  <si>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</si>
  <si>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</si>
  <si>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</si>
  <si>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</si>
  <si>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</si>
  <si>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</si>
  <si>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</si>
  <si>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</si>
  <si>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</si>
  <si>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</si>
  <si>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</si>
  <si>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</si>
  <si>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</si>
  <si>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</si>
  <si>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</si>
  <si>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</si>
  <si>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</si>
  <si>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</si>
  <si>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</si>
  <si>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</si>
  <si>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</si>
  <si>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</si>
  <si>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</si>
  <si>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</si>
  <si>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</si>
  <si>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</si>
  <si>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</si>
  <si>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</si>
  <si>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</si>
  <si>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</si>
  <si>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</si>
  <si>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</si>
  <si>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</si>
  <si>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</si>
  <si>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</si>
  <si>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</si>
  <si>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</si>
  <si>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</si>
  <si>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</si>
  <si>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</si>
  <si>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</si>
  <si>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</si>
  <si>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</si>
  <si>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</si>
  <si>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</si>
  <si>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</si>
  <si>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</si>
  <si>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</si>
  <si>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</si>
  <si>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</si>
  <si>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</si>
  <si>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</si>
  <si>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</si>
  <si>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</si>
  <si>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</si>
  <si>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</si>
  <si>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</si>
  <si>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</si>
  <si>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</si>
  <si>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</si>
  <si>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</si>
  <si>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</si>
  <si>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</si>
  <si>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</si>
  <si>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</si>
  <si>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</si>
  <si>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</si>
  <si>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</si>
  <si>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</si>
  <si>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</si>
  <si>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</si>
  <si>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</si>
  <si>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</si>
  <si>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</si>
  <si>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</si>
  <si>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</si>
  <si>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</si>
  <si>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</si>
  <si>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</si>
  <si>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</si>
  <si>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</si>
  <si>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</si>
  <si>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</si>
  <si>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</si>
  <si>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</si>
  <si>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</si>
  <si>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</si>
  <si>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</si>
  <si>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</si>
  <si>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</si>
  <si>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</si>
  <si>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</si>
  <si>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</si>
  <si>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</si>
  <si>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</si>
  <si>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</si>
  <si>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</si>
  <si>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</si>
  <si>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</si>
  <si>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</si>
  <si>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</si>
  <si>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</si>
  <si>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</si>
  <si>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</si>
  <si>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</si>
  <si>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</si>
  <si>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</si>
  <si>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</si>
  <si>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</si>
  <si>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</si>
  <si>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</si>
  <si>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</si>
  <si>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</si>
  <si>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</si>
  <si>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</si>
  <si>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</si>
  <si>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</si>
  <si>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</si>
  <si>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</si>
  <si>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</si>
  <si>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</si>
  <si>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</si>
  <si>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</si>
  <si>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</si>
  <si>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</si>
  <si>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</si>
  <si>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</si>
  <si>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</si>
  <si>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</si>
  <si>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</si>
  <si>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</si>
  <si>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</si>
  <si>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</si>
  <si>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</si>
  <si>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</si>
  <si>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</si>
  <si>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</si>
  <si>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</si>
  <si>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</si>
  <si>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</si>
  <si>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</si>
  <si>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</si>
  <si>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</si>
  <si>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</si>
  <si>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</si>
  <si>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</si>
  <si>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</si>
  <si>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</si>
  <si>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</si>
  <si>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</si>
  <si>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</si>
  <si>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</si>
  <si>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</si>
  <si>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</si>
  <si>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</si>
  <si>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</si>
  <si>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</si>
  <si>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</si>
  <si>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</si>
  <si>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</si>
  <si>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</si>
  <si>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</si>
  <si>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</si>
  <si>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</si>
  <si>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</si>
  <si>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</si>
  <si>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</si>
  <si>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</si>
  <si>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</si>
  <si>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</si>
  <si>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</si>
  <si>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</si>
  <si>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</si>
  <si>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</si>
  <si>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</si>
  <si>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</si>
  <si>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</si>
  <si>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</si>
  <si>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</si>
  <si>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</si>
  <si>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</si>
  <si>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</si>
  <si>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</si>
  <si>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</si>
  <si>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</si>
  <si>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</si>
  <si>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</si>
  <si>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</si>
  <si>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</si>
  <si>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</si>
  <si>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</si>
  <si>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</si>
  <si>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</si>
  <si>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</si>
  <si>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</si>
  <si>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</si>
  <si>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</si>
  <si>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</si>
  <si>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</si>
  <si>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</si>
  <si>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</si>
  <si>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</si>
  <si>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</si>
  <si>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</si>
  <si>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</si>
  <si>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</si>
  <si>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</si>
  <si>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</si>
  <si>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</si>
  <si>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</si>
  <si>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</si>
  <si>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</si>
  <si>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</si>
  <si>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</si>
  <si>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</si>
  <si>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</si>
  <si>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</si>
  <si>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</si>
  <si>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</si>
  <si>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</si>
  <si>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</si>
  <si>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</si>
  <si>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</si>
  <si>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</si>
  <si>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</si>
  <si>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</si>
  <si>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</si>
  <si>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</si>
  <si>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</si>
  <si>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</si>
  <si>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</si>
  <si>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</si>
  <si>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</si>
  <si>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</si>
  <si>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</si>
  <si>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</si>
  <si>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</si>
  <si>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</si>
  <si>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</si>
  <si>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</si>
  <si>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</si>
  <si>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</si>
  <si>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</si>
  <si>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</si>
  <si>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</si>
  <si>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</si>
  <si>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</si>
  <si>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</si>
  <si>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</si>
  <si>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</si>
  <si>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</si>
  <si>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</si>
  <si>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</si>
  <si>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</si>
  <si>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</si>
  <si>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</si>
  <si>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</si>
  <si>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</si>
  <si>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</si>
  <si>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</si>
  <si>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</si>
  <si>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</si>
  <si>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</si>
  <si>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</si>
  <si>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</si>
  <si>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</si>
  <si>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</si>
  <si>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</si>
  <si>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</si>
  <si>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</si>
  <si>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</si>
  <si>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</si>
  <si>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</si>
  <si>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</si>
  <si>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</si>
  <si>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</si>
  <si>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</si>
  <si>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</si>
  <si>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</si>
  <si>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</si>
  <si>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</si>
  <si>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</si>
  <si>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</si>
  <si>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</si>
  <si>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</si>
  <si>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</si>
  <si>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</si>
  <si>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</si>
  <si>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</si>
  <si>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</si>
  <si>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</si>
  <si>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</si>
  <si>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50113007     léky - krev.deriváty ZUL (LEK)</t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</si>
  <si>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</si>
  <si>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</si>
  <si>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</si>
  <si>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</si>
  <si>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</si>
  <si>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</si>
  <si>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</si>
  <si>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</si>
  <si>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</si>
  <si>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</si>
  <si>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</si>
  <si>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</si>
  <si>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</si>
  <si>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</si>
  <si>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</si>
  <si>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</si>
  <si>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5001</t>
  </si>
  <si>
    <t>vedení klinického pracoviště</t>
  </si>
  <si>
    <t>vedení klinického pracoviště Celkem</t>
  </si>
  <si>
    <t>50113001</t>
  </si>
  <si>
    <t>850010</t>
  </si>
  <si>
    <t>149543</t>
  </si>
  <si>
    <t>CLOPIDOGREL APOTEX 75 MG</t>
  </si>
  <si>
    <t>POR TBL FLM 30X75MG</t>
  </si>
  <si>
    <t>151403</t>
  </si>
  <si>
    <t>51403</t>
  </si>
  <si>
    <t>AMPRILAN H 5 MG/25 MG</t>
  </si>
  <si>
    <t>POR TBL NOB 30 BLI</t>
  </si>
  <si>
    <t>151754</t>
  </si>
  <si>
    <t>51754</t>
  </si>
  <si>
    <t>OLTAR 4 MG</t>
  </si>
  <si>
    <t>POR TBL NOB 30X4MG</t>
  </si>
  <si>
    <t>184245</t>
  </si>
  <si>
    <t>LETROX 75</t>
  </si>
  <si>
    <t>POR TBL NOB 100X75MCG II</t>
  </si>
  <si>
    <t>169714</t>
  </si>
  <si>
    <t>LETROX 125</t>
  </si>
  <si>
    <t>POR TBL NOB 100X125MCG</t>
  </si>
  <si>
    <t>183072</t>
  </si>
  <si>
    <t>TELMISARTAN EGIS 80 MG</t>
  </si>
  <si>
    <t>POR TBL FLM 28X80MG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</si>
  <si>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</si>
  <si>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</si>
  <si>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</si>
  <si>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</si>
  <si>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</si>
  <si>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</si>
  <si>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</si>
  <si>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</si>
  <si>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</si>
  <si>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</si>
  <si>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</si>
  <si>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</si>
  <si>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</si>
  <si>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</si>
  <si>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</si>
  <si>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</si>
  <si>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</si>
  <si>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</si>
  <si>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</si>
  <si>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</si>
  <si>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</si>
  <si>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</si>
  <si>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</si>
  <si>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</si>
  <si>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</si>
  <si>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</si>
  <si>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</si>
  <si>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</si>
  <si>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</si>
  <si>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</si>
  <si>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</si>
  <si>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</si>
  <si>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</si>
  <si>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</si>
  <si>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</si>
  <si>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</si>
  <si>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</si>
  <si>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</si>
  <si>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</si>
  <si>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</si>
  <si>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</si>
  <si>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</si>
  <si>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</si>
  <si>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</si>
  <si>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</si>
  <si>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</si>
  <si>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</si>
  <si>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</si>
  <si>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</si>
  <si>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</si>
  <si>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</si>
  <si>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</si>
  <si>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</si>
  <si>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</si>
  <si>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</si>
  <si>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</si>
  <si>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</si>
  <si>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</si>
  <si>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</si>
  <si>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</si>
  <si>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</si>
  <si>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</si>
  <si>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</si>
  <si>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</si>
  <si>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</si>
  <si>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</si>
  <si>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</si>
  <si>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</si>
  <si>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</si>
  <si>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</si>
  <si>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</si>
  <si>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</si>
  <si>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</si>
  <si>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</si>
  <si>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</si>
  <si>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</si>
  <si>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</si>
  <si>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</si>
  <si>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</si>
  <si>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</si>
  <si>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</si>
  <si>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</si>
  <si>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</si>
  <si>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</si>
  <si>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</si>
  <si>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</si>
  <si>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</si>
  <si>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</si>
  <si>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</si>
  <si>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</si>
  <si>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</si>
  <si>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</si>
  <si>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</si>
  <si>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</si>
  <si>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</si>
  <si>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</si>
  <si>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</si>
  <si>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</si>
  <si>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</si>
  <si>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</si>
  <si>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</si>
  <si>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</si>
  <si>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</si>
  <si>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</si>
  <si>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</si>
  <si>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</si>
  <si>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</si>
  <si>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</si>
  <si>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</si>
  <si>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</si>
  <si>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</si>
  <si>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</si>
  <si>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</si>
  <si>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</si>
  <si>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</si>
  <si>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</si>
  <si>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</si>
  <si>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</si>
  <si>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</si>
  <si>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</si>
  <si>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</si>
  <si>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</si>
  <si>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</si>
  <si>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</si>
  <si>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</si>
  <si>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</si>
  <si>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</si>
  <si>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</si>
  <si>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</si>
  <si>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</si>
  <si>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</si>
  <si>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</si>
  <si>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</si>
  <si>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</si>
  <si>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</si>
  <si>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</si>
  <si>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</si>
  <si>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</si>
  <si>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</si>
  <si>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</si>
  <si>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116439</t>
  </si>
  <si>
    <t>16439</t>
  </si>
  <si>
    <t>LOMIR SRO</t>
  </si>
  <si>
    <t>POR CPS PRO 30X5MG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</si>
  <si>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</si>
  <si>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</si>
  <si>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</si>
  <si>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</si>
  <si>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</si>
  <si>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</si>
  <si>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</si>
  <si>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</si>
  <si>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</si>
  <si>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</si>
  <si>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</si>
  <si>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</si>
  <si>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</si>
  <si>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</si>
  <si>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</si>
  <si>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</si>
  <si>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</si>
  <si>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</si>
  <si>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</si>
  <si>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</si>
  <si>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</si>
  <si>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</si>
  <si>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</si>
  <si>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</si>
  <si>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</si>
  <si>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</si>
  <si>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</si>
  <si>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</si>
  <si>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</si>
  <si>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</si>
  <si>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</si>
  <si>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</si>
  <si>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</si>
  <si>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</si>
  <si>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</si>
  <si>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</si>
  <si>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</si>
  <si>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</si>
  <si>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</si>
  <si>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</si>
  <si>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</si>
  <si>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</si>
  <si>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</si>
  <si>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</si>
  <si>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</si>
  <si>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</si>
  <si>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</si>
  <si>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</si>
  <si>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</si>
  <si>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</si>
  <si>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</si>
  <si>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</si>
  <si>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</si>
  <si>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</si>
  <si>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</si>
  <si>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</si>
  <si>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</si>
  <si>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</si>
  <si>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</si>
  <si>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</si>
  <si>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</si>
  <si>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</si>
  <si>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</si>
  <si>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</si>
  <si>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</si>
  <si>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</si>
  <si>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</si>
  <si>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</si>
  <si>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150335</t>
  </si>
  <si>
    <t>50335</t>
  </si>
  <si>
    <t>ALGIFEN NEO</t>
  </si>
  <si>
    <t>POR GTT SOL 1X25ML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</si>
  <si>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</si>
  <si>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</si>
  <si>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</si>
  <si>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</si>
  <si>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</si>
  <si>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</si>
  <si>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</si>
  <si>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</si>
  <si>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</si>
  <si>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</si>
  <si>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</si>
  <si>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156810</t>
  </si>
  <si>
    <t>56810</t>
  </si>
  <si>
    <t>FURORESE 250</t>
  </si>
  <si>
    <t>TBL 20X250MG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</si>
  <si>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</si>
  <si>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</si>
  <si>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</si>
  <si>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</si>
  <si>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</si>
  <si>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</si>
  <si>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</si>
  <si>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</si>
  <si>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</si>
  <si>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</si>
  <si>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</si>
  <si>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</si>
  <si>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</si>
  <si>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</si>
  <si>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</si>
  <si>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</si>
  <si>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</si>
  <si>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</si>
  <si>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</si>
  <si>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</si>
  <si>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</si>
  <si>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</si>
  <si>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</si>
  <si>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</si>
  <si>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</si>
  <si>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</si>
  <si>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</si>
  <si>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</si>
  <si>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</si>
  <si>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</si>
  <si>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</si>
  <si>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</si>
  <si>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</si>
  <si>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</si>
  <si>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</si>
  <si>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</si>
  <si>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</si>
  <si>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</si>
  <si>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</si>
  <si>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</si>
  <si>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</si>
  <si>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</si>
  <si>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</si>
  <si>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</si>
  <si>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</si>
  <si>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</si>
  <si>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</si>
  <si>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</si>
  <si>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</si>
  <si>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</si>
  <si>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</si>
  <si>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</si>
  <si>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</si>
  <si>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</si>
  <si>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</si>
  <si>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</si>
  <si>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</si>
  <si>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</si>
  <si>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</si>
  <si>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</si>
  <si>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</si>
  <si>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</si>
  <si>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</si>
  <si>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</si>
  <si>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</si>
  <si>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</si>
  <si>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</si>
  <si>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</si>
  <si>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</si>
  <si>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</si>
  <si>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</si>
  <si>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</si>
  <si>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</si>
  <si>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</si>
  <si>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</si>
  <si>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</si>
  <si>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</si>
  <si>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</si>
  <si>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</si>
  <si>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</si>
  <si>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</si>
  <si>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</si>
  <si>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</si>
  <si>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</si>
  <si>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</si>
  <si>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</si>
  <si>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</si>
  <si>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</si>
  <si>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</si>
  <si>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</si>
  <si>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</si>
  <si>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</si>
  <si>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</si>
  <si>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</si>
  <si>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</si>
  <si>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</si>
  <si>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</si>
  <si>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</si>
  <si>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</si>
  <si>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</si>
  <si>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</si>
  <si>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</si>
  <si>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</si>
  <si>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</si>
  <si>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</si>
  <si>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</si>
  <si>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</si>
  <si>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</si>
  <si>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</si>
  <si>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</si>
  <si>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</si>
  <si>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</si>
  <si>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</si>
  <si>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</si>
  <si>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</si>
  <si>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</si>
  <si>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</si>
  <si>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</si>
  <si>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</si>
  <si>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</si>
  <si>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</si>
  <si>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</si>
  <si>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</si>
  <si>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</si>
  <si>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</si>
  <si>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</si>
  <si>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</si>
  <si>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395210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</si>
  <si>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</si>
  <si>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</si>
  <si>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</si>
  <si>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</si>
  <si>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</si>
  <si>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</si>
  <si>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</si>
  <si>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</si>
  <si>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</si>
  <si>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</si>
  <si>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</si>
  <si>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</si>
  <si>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</si>
  <si>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</si>
  <si>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</si>
  <si>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</si>
  <si>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</si>
  <si>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</si>
  <si>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</si>
  <si>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844651</t>
  </si>
  <si>
    <t>101205</t>
  </si>
  <si>
    <t>PRESTARIUM NEO</t>
  </si>
  <si>
    <t>POR TBL FLM 30X5MG</t>
  </si>
  <si>
    <t>844831</t>
  </si>
  <si>
    <t>DIGOXIN ORION INJ</t>
  </si>
  <si>
    <t>INJ SOL 25X1ML/0.25MG</t>
  </si>
  <si>
    <t>844960</t>
  </si>
  <si>
    <t>125114</t>
  </si>
  <si>
    <t>TBL 60X100 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</si>
  <si>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</si>
  <si>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</si>
  <si>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</si>
  <si>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</si>
  <si>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</si>
  <si>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</si>
  <si>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</si>
  <si>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</si>
  <si>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</si>
  <si>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</si>
  <si>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</si>
  <si>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</si>
  <si>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</si>
  <si>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</si>
  <si>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</si>
  <si>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</si>
  <si>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</si>
  <si>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</si>
  <si>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</si>
  <si>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</si>
  <si>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</si>
  <si>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</si>
  <si>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</si>
  <si>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</si>
  <si>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</si>
  <si>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</si>
  <si>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</si>
  <si>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</si>
  <si>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</si>
  <si>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</si>
  <si>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</si>
  <si>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</si>
  <si>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</si>
  <si>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</si>
  <si>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</si>
  <si>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</si>
  <si>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</si>
  <si>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</si>
  <si>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</si>
  <si>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</si>
  <si>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</si>
  <si>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</si>
  <si>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</si>
  <si>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</si>
  <si>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</si>
  <si>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</si>
  <si>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</si>
  <si>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</si>
  <si>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</si>
  <si>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</si>
  <si>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</si>
  <si>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</si>
  <si>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</si>
  <si>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</si>
  <si>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</si>
  <si>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</si>
  <si>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</si>
  <si>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</si>
  <si>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</si>
  <si>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849254</t>
  </si>
  <si>
    <t>155780</t>
  </si>
  <si>
    <t>POR TBL NOB 20</t>
  </si>
  <si>
    <t>849561</t>
  </si>
  <si>
    <t>125060</t>
  </si>
  <si>
    <t>APO-AMLO 5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</si>
  <si>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</si>
  <si>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</si>
  <si>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</si>
  <si>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</si>
  <si>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</si>
  <si>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</si>
  <si>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</si>
  <si>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</si>
  <si>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</si>
  <si>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</si>
  <si>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</si>
  <si>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</si>
  <si>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</si>
  <si>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</si>
  <si>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</si>
  <si>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</si>
  <si>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905097</t>
  </si>
  <si>
    <t>23987</t>
  </si>
  <si>
    <t>DZ OCTENISEPT 250 ml</t>
  </si>
  <si>
    <t>921064</t>
  </si>
  <si>
    <t>KL UNG.LENIENS, 100G</t>
  </si>
  <si>
    <t>930065</t>
  </si>
  <si>
    <t>DZ PRONTOSAN ROZTOK 350ml</t>
  </si>
  <si>
    <t>988466</t>
  </si>
  <si>
    <t>192729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</si>
  <si>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</si>
  <si>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</si>
  <si>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</si>
  <si>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</si>
  <si>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</si>
  <si>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</si>
  <si>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</si>
  <si>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</si>
  <si>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</si>
  <si>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</si>
  <si>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</si>
  <si>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</si>
  <si>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</si>
  <si>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</si>
  <si>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</si>
  <si>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</si>
  <si>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</si>
  <si>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</si>
  <si>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</si>
  <si>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</si>
  <si>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</si>
  <si>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</si>
  <si>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</si>
  <si>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</si>
  <si>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</si>
  <si>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</si>
  <si>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</si>
  <si>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</si>
  <si>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</si>
  <si>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111337</t>
  </si>
  <si>
    <t>11337</t>
  </si>
  <si>
    <t>GERATAM 3G</t>
  </si>
  <si>
    <t>INJ 4X15ML/3GM</t>
  </si>
  <si>
    <t>118305</t>
  </si>
  <si>
    <t>18305</t>
  </si>
  <si>
    <t>RINGERFUNDIN B.BRAUN</t>
  </si>
  <si>
    <t>INF SOL10X1000ML PE</t>
  </si>
  <si>
    <t>125969</t>
  </si>
  <si>
    <t>25969</t>
  </si>
  <si>
    <t>PROCORALAN 5 MG</t>
  </si>
  <si>
    <t>POR TBL FLM 56X5MG</t>
  </si>
  <si>
    <t>138839</t>
  </si>
  <si>
    <t>DORETA 37,5 MG/325 MG</t>
  </si>
  <si>
    <t>POR TBL FLM 10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</si>
  <si>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</si>
  <si>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</si>
  <si>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</si>
  <si>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</si>
  <si>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</si>
  <si>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</si>
  <si>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</si>
  <si>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</si>
  <si>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</si>
  <si>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</si>
  <si>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</si>
  <si>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</si>
  <si>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</si>
  <si>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</si>
  <si>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</si>
  <si>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</si>
  <si>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</si>
  <si>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</si>
  <si>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</si>
  <si>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</si>
  <si>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</si>
  <si>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</si>
  <si>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</si>
  <si>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</si>
  <si>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</si>
  <si>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</si>
  <si>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</si>
  <si>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</si>
  <si>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</si>
  <si>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</si>
  <si>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</si>
  <si>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</si>
  <si>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</si>
  <si>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</si>
  <si>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</si>
  <si>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</si>
  <si>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</si>
  <si>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</si>
  <si>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</si>
  <si>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</si>
  <si>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</si>
  <si>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</si>
  <si>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</si>
  <si>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199336</t>
  </si>
  <si>
    <t>99336</t>
  </si>
  <si>
    <t>GLURENORM</t>
  </si>
  <si>
    <t>TBL 30X30MG</t>
  </si>
  <si>
    <t>841541</t>
  </si>
  <si>
    <t>MENALIND Mycí emulze 500ml</t>
  </si>
  <si>
    <t>846340</t>
  </si>
  <si>
    <t>122690</t>
  </si>
  <si>
    <t>PRESTARIUM NEO COMBI 5mg/1,25mg</t>
  </si>
  <si>
    <t>POR TBL FLM 90</t>
  </si>
  <si>
    <t>846824</t>
  </si>
  <si>
    <t>124087</t>
  </si>
  <si>
    <t>PRESTANCE 5 MG/5 MG</t>
  </si>
  <si>
    <t>POR TBL NOB 30</t>
  </si>
  <si>
    <t>846980</t>
  </si>
  <si>
    <t>124129</t>
  </si>
  <si>
    <t>PRESTANCE 10 MG/10 MG</t>
  </si>
  <si>
    <t>848172</t>
  </si>
  <si>
    <t>Biopron9  Premium tob.60</t>
  </si>
  <si>
    <t>848560</t>
  </si>
  <si>
    <t>125752</t>
  </si>
  <si>
    <t>ESSENTIALE FORTE N</t>
  </si>
  <si>
    <t>POR CPS DUR 50</t>
  </si>
  <si>
    <t>848625</t>
  </si>
  <si>
    <t>138841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</si>
  <si>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</si>
  <si>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</si>
  <si>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</si>
  <si>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</si>
  <si>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</si>
  <si>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</si>
  <si>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</si>
  <si>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</si>
  <si>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</si>
  <si>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</si>
  <si>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</si>
  <si>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</si>
  <si>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</si>
  <si>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</si>
  <si>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</si>
  <si>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</si>
  <si>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</si>
  <si>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</si>
  <si>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</si>
  <si>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</si>
  <si>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</si>
  <si>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</si>
  <si>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</si>
  <si>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UNG OPH 1X5GM</t>
  </si>
  <si>
    <t>102587</t>
  </si>
  <si>
    <t>2587</t>
  </si>
  <si>
    <t>GLUKÓZA 40 BRAUN</t>
  </si>
  <si>
    <t>INF 20X10ML-PLA.AMP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</si>
  <si>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</si>
  <si>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</si>
  <si>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</si>
  <si>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</si>
  <si>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</si>
  <si>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</si>
  <si>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</si>
  <si>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</si>
  <si>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</si>
  <si>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</si>
  <si>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</si>
  <si>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</si>
  <si>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</si>
  <si>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</si>
  <si>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</si>
  <si>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</si>
  <si>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846541</t>
  </si>
  <si>
    <t>112586</t>
  </si>
  <si>
    <t>NEBIVOLOL SANDOZ 5 MG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</si>
  <si>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</si>
  <si>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</si>
  <si>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</si>
  <si>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</si>
  <si>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</si>
  <si>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</si>
  <si>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</si>
  <si>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</si>
  <si>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</si>
  <si>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</si>
  <si>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</si>
  <si>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</si>
  <si>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167547</t>
  </si>
  <si>
    <t>67547</t>
  </si>
  <si>
    <t>ALMIRAL</t>
  </si>
  <si>
    <t>INJ 10X3ML/75MG</t>
  </si>
  <si>
    <t>183730</t>
  </si>
  <si>
    <t>83730</t>
  </si>
  <si>
    <t>GOPTEN 2MG</t>
  </si>
  <si>
    <t>CPS 28X2MG</t>
  </si>
  <si>
    <t>500701</t>
  </si>
  <si>
    <t>IR  AQUA STERILE OPLACH 1000 ml Pour Bottle Prom.</t>
  </si>
  <si>
    <t>IR OPLACH</t>
  </si>
  <si>
    <t>777144</t>
  </si>
  <si>
    <t>Emspoma Z 500g/proti bolesti</t>
  </si>
  <si>
    <t>790011</t>
  </si>
  <si>
    <t>Emspoma M 500g/chladivá</t>
  </si>
  <si>
    <t>846873</t>
  </si>
  <si>
    <t>DZ PRONTODERM ROZTOK 500 ml</t>
  </si>
  <si>
    <t>16321</t>
  </si>
  <si>
    <t>BRAUNOVIDON MAST</t>
  </si>
  <si>
    <t>DRM UNG 1X250GM</t>
  </si>
  <si>
    <t>108499</t>
  </si>
  <si>
    <t>8499</t>
  </si>
  <si>
    <t>DIPIDOLOR</t>
  </si>
  <si>
    <t>INJ 5X2ML 7.5MG/ML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</si>
  <si>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</si>
  <si>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</si>
  <si>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</si>
  <si>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</si>
  <si>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</si>
  <si>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</si>
  <si>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</si>
  <si>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</si>
  <si>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</si>
  <si>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</si>
  <si>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</si>
  <si>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</si>
  <si>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</si>
  <si>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</si>
  <si>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</si>
  <si>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199466</t>
  </si>
  <si>
    <t>BURONIL 25 MG</t>
  </si>
  <si>
    <t>POR TBL OBD 50X25MG</t>
  </si>
  <si>
    <t>848725</t>
  </si>
  <si>
    <t>107677</t>
  </si>
  <si>
    <t>KALIUMCHLORID 7.45% BRAUN</t>
  </si>
  <si>
    <t>INF CNC SOL 20X100ML</t>
  </si>
  <si>
    <t>849767</t>
  </si>
  <si>
    <t>162012</t>
  </si>
  <si>
    <t>900518</t>
  </si>
  <si>
    <t>KL UNG.LENIENS, 500G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</si>
  <si>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</si>
  <si>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</si>
  <si>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</si>
  <si>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</si>
  <si>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</si>
  <si>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</si>
  <si>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</si>
  <si>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</si>
  <si>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</si>
  <si>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127953</t>
  </si>
  <si>
    <t>27953</t>
  </si>
  <si>
    <t>LANTUS 100 JEDNOTEK/ML SOLOSTAR</t>
  </si>
  <si>
    <t xml:space="preserve">SDR INJ SOL 5X3ML </t>
  </si>
  <si>
    <t>162047</t>
  </si>
  <si>
    <t>62047</t>
  </si>
  <si>
    <t>LOCOID LIPOCREAM</t>
  </si>
  <si>
    <t>CRM 1X30GM 0.1%</t>
  </si>
  <si>
    <t>845813</t>
  </si>
  <si>
    <t>Deca durabolin 50mg amp.1x1ml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</si>
  <si>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</si>
  <si>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</si>
  <si>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</si>
  <si>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</si>
  <si>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</si>
  <si>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</si>
  <si>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</si>
  <si>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</si>
  <si>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</si>
  <si>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</si>
  <si>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</si>
  <si>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</si>
  <si>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</si>
  <si>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</si>
  <si>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</si>
  <si>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</si>
  <si>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</si>
  <si>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</si>
  <si>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</si>
  <si>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155911</t>
  </si>
  <si>
    <t>PEROXID VODIKU 3%</t>
  </si>
  <si>
    <t>LIQ  1X100ML</t>
  </si>
  <si>
    <t>847767</t>
  </si>
  <si>
    <t>500140</t>
  </si>
  <si>
    <t>JANUMET 50 MG/1000 MG</t>
  </si>
  <si>
    <t>POR TBL FLM 56X50MG/1000MG</t>
  </si>
  <si>
    <t>988709</t>
  </si>
  <si>
    <t>Masážní emulze Emspoma O hřejivá tuba 200ml</t>
  </si>
  <si>
    <t>921284</t>
  </si>
  <si>
    <t>KL ETHER 180G</t>
  </si>
  <si>
    <t>844242</t>
  </si>
  <si>
    <t>105937</t>
  </si>
  <si>
    <t>TETRASPAN 6%</t>
  </si>
  <si>
    <t>INF SOL 20X500ML</t>
  </si>
  <si>
    <t>186720</t>
  </si>
  <si>
    <t>86720</t>
  </si>
  <si>
    <t>AFONILUM SR 375MG</t>
  </si>
  <si>
    <t>CPS 50X375MG</t>
  </si>
  <si>
    <t>188518</t>
  </si>
  <si>
    <t>88518</t>
  </si>
  <si>
    <t>AMICLOTON</t>
  </si>
  <si>
    <t>TBL 30</t>
  </si>
  <si>
    <t>790012</t>
  </si>
  <si>
    <t>Emspoma O 500g/hřejivá</t>
  </si>
  <si>
    <t>144328</t>
  </si>
  <si>
    <t>GARAMYCIN SCHWAMM</t>
  </si>
  <si>
    <t>DRM SPO 1X130MG</t>
  </si>
  <si>
    <t>846979</t>
  </si>
  <si>
    <t>124133</t>
  </si>
  <si>
    <t>POR TBL NOB 90</t>
  </si>
  <si>
    <t>192414</t>
  </si>
  <si>
    <t>92414</t>
  </si>
  <si>
    <t>SEPTONEX</t>
  </si>
  <si>
    <t>SPR 1X45ML</t>
  </si>
  <si>
    <t>395211</t>
  </si>
  <si>
    <t>Aqua Touch Jelly 25x11ml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</si>
  <si>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</si>
  <si>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</si>
  <si>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</si>
  <si>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</si>
  <si>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</si>
  <si>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187721</t>
  </si>
  <si>
    <t>87721</t>
  </si>
  <si>
    <t>RAPIFEN</t>
  </si>
  <si>
    <t>INJ 5X2ML</t>
  </si>
  <si>
    <t>850608</t>
  </si>
  <si>
    <t>169303</t>
  </si>
  <si>
    <t>ARTEOPTIC 2%</t>
  </si>
  <si>
    <t>OPH GTT SOL 3X5ML</t>
  </si>
  <si>
    <t>185322</t>
  </si>
  <si>
    <t>85322</t>
  </si>
  <si>
    <t>ALDACTONE-AMPULE</t>
  </si>
  <si>
    <t>INJ 10X10ML/200MG</t>
  </si>
  <si>
    <t>842936</t>
  </si>
  <si>
    <t>MENALIND Ošetřující šampon 500ml</t>
  </si>
  <si>
    <t>107678</t>
  </si>
  <si>
    <t>INF CNC SOL 20X20ML</t>
  </si>
  <si>
    <t>987565</t>
  </si>
  <si>
    <t>ALTERMED Panthenol Forte 10% chladivý sprej 150ml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</si>
  <si>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</si>
  <si>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</si>
  <si>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</si>
  <si>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</si>
  <si>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</si>
  <si>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</si>
  <si>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</si>
  <si>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</si>
  <si>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</si>
  <si>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</si>
  <si>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</si>
  <si>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</si>
  <si>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</si>
  <si>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</si>
  <si>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</si>
  <si>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</si>
  <si>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</si>
  <si>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</si>
  <si>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</si>
  <si>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</si>
  <si>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</si>
  <si>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</si>
  <si>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</si>
  <si>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</si>
  <si>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</si>
  <si>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</si>
  <si>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</si>
  <si>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</si>
  <si>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</si>
  <si>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</si>
  <si>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</si>
  <si>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</si>
  <si>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</si>
  <si>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</si>
  <si>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</si>
  <si>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</si>
  <si>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</si>
  <si>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</si>
  <si>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</si>
  <si>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</si>
  <si>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</si>
  <si>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</si>
  <si>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</si>
  <si>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</si>
  <si>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</si>
  <si>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</si>
  <si>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</si>
  <si>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</si>
  <si>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</si>
  <si>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</si>
  <si>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</si>
  <si>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</si>
  <si>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</si>
  <si>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</si>
  <si>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</si>
  <si>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</si>
  <si>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</si>
  <si>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</si>
  <si>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</si>
  <si>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</si>
  <si>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</si>
  <si>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</si>
  <si>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</si>
  <si>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</si>
  <si>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</si>
  <si>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</si>
  <si>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</si>
  <si>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</si>
  <si>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</si>
  <si>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</si>
  <si>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</si>
  <si>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</si>
  <si>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</si>
  <si>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</si>
  <si>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147144</t>
  </si>
  <si>
    <t>47144</t>
  </si>
  <si>
    <t>LETROX 100</t>
  </si>
  <si>
    <t>147740</t>
  </si>
  <si>
    <t>47740</t>
  </si>
  <si>
    <t>RIVOCOR 5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</si>
  <si>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</si>
  <si>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</si>
  <si>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</si>
  <si>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</si>
  <si>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</si>
  <si>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</si>
  <si>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</si>
  <si>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</si>
  <si>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</si>
  <si>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</si>
  <si>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</si>
  <si>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</si>
  <si>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</si>
  <si>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</si>
  <si>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</si>
  <si>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</si>
  <si>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</si>
  <si>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</si>
  <si>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</si>
  <si>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</si>
  <si>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</si>
  <si>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</si>
  <si>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</si>
  <si>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</si>
  <si>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</si>
  <si>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</si>
  <si>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</si>
  <si>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</si>
  <si>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</si>
  <si>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</si>
  <si>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</si>
  <si>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</si>
  <si>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</si>
  <si>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</si>
  <si>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</si>
  <si>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</si>
  <si>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</si>
  <si>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</si>
  <si>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</si>
  <si>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</si>
  <si>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</si>
  <si>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</si>
  <si>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</si>
  <si>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</si>
  <si>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</si>
  <si>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</si>
  <si>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</si>
  <si>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</si>
  <si>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</si>
  <si>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</si>
  <si>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</si>
  <si>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</si>
  <si>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</si>
  <si>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</si>
  <si>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</si>
  <si>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</si>
  <si>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</si>
  <si>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</si>
  <si>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</si>
  <si>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</si>
  <si>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</si>
  <si>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</si>
  <si>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</si>
  <si>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</si>
  <si>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</si>
  <si>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</si>
  <si>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</si>
  <si>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</si>
  <si>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</si>
  <si>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</si>
  <si>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</si>
  <si>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</si>
  <si>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</si>
  <si>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</si>
  <si>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</si>
  <si>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</si>
  <si>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</si>
  <si>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</si>
  <si>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</si>
  <si>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</si>
  <si>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</si>
  <si>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</si>
  <si>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</si>
  <si>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</si>
  <si>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</si>
  <si>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</si>
  <si>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</si>
  <si>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</si>
  <si>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</si>
  <si>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</si>
  <si>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</si>
  <si>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</si>
  <si>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</si>
  <si>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</si>
  <si>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</si>
  <si>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</si>
  <si>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</si>
  <si>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</si>
  <si>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</si>
  <si>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850124</t>
  </si>
  <si>
    <t>125082</t>
  </si>
  <si>
    <t>APO-SIMVA 20</t>
  </si>
  <si>
    <t>POR TBL FLM 30X20MG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</si>
  <si>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</si>
  <si>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</si>
  <si>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</si>
  <si>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</si>
  <si>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</si>
  <si>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</si>
  <si>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</si>
  <si>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</si>
  <si>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</si>
  <si>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</si>
  <si>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</si>
  <si>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</si>
  <si>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</si>
  <si>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</si>
  <si>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</si>
  <si>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</si>
  <si>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</si>
  <si>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</si>
  <si>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</si>
  <si>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</si>
  <si>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</si>
  <si>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</si>
  <si>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</si>
  <si>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</si>
  <si>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</si>
  <si>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</si>
  <si>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</si>
  <si>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</si>
  <si>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</si>
  <si>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</si>
  <si>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</si>
  <si>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</si>
  <si>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</si>
  <si>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</si>
  <si>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</si>
  <si>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</si>
  <si>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</si>
  <si>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</si>
  <si>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</si>
  <si>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</si>
  <si>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</si>
  <si>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</si>
  <si>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</si>
  <si>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</si>
  <si>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</si>
  <si>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</si>
  <si>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</si>
  <si>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</si>
  <si>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</si>
  <si>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118172</t>
  </si>
  <si>
    <t>18172</t>
  </si>
  <si>
    <t>INJ EML 10X50ML</t>
  </si>
  <si>
    <t>126486</t>
  </si>
  <si>
    <t>26486</t>
  </si>
  <si>
    <t>ACTRAPID PENFILL 100IU/ML</t>
  </si>
  <si>
    <t>INJ SOL 5X3ML</t>
  </si>
  <si>
    <t>126789</t>
  </si>
  <si>
    <t>26789</t>
  </si>
  <si>
    <t>NOVORAPID PENFILL 100 U/ML</t>
  </si>
  <si>
    <t>132058</t>
  </si>
  <si>
    <t>32058</t>
  </si>
  <si>
    <t>INJ SOL 10X0.3ML</t>
  </si>
  <si>
    <t>132059</t>
  </si>
  <si>
    <t>32059</t>
  </si>
  <si>
    <t>INJ SOL 10X0.4ML</t>
  </si>
  <si>
    <t>850390</t>
  </si>
  <si>
    <t>102600</t>
  </si>
  <si>
    <t>POR TBL NOB 100X6,25MG</t>
  </si>
  <si>
    <t>850526</t>
  </si>
  <si>
    <t>101172</t>
  </si>
  <si>
    <t>CADUET 5 MG/10 MG</t>
  </si>
  <si>
    <t>110803</t>
  </si>
  <si>
    <t>10803</t>
  </si>
  <si>
    <t>ZOFRAN</t>
  </si>
  <si>
    <t>INJ SOL 5X2ML/4MG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</si>
  <si>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</si>
  <si>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</si>
  <si>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</si>
  <si>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</si>
  <si>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</si>
  <si>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</si>
  <si>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</si>
  <si>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166760</t>
  </si>
  <si>
    <t>POR TBL FLM 100X50MG</t>
  </si>
  <si>
    <t>115317</t>
  </si>
  <si>
    <t>15317</t>
  </si>
  <si>
    <t>LOZAP H</t>
  </si>
  <si>
    <t>142392</t>
  </si>
  <si>
    <t>42392</t>
  </si>
  <si>
    <t>TRACRIUM 50</t>
  </si>
  <si>
    <t>INJ 5X5ML/50MG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</si>
  <si>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</si>
  <si>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</si>
  <si>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</si>
  <si>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</si>
  <si>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</si>
  <si>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</si>
  <si>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</si>
  <si>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199589</t>
  </si>
  <si>
    <t>99589</t>
  </si>
  <si>
    <t>ZOFRAN 8 MG</t>
  </si>
  <si>
    <t>TBL OBD 10X8MG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</si>
  <si>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</si>
  <si>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</si>
  <si>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</si>
  <si>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</si>
  <si>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</si>
  <si>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</si>
  <si>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</si>
  <si>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</si>
  <si>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</si>
  <si>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</si>
  <si>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</si>
  <si>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50113006</t>
  </si>
  <si>
    <t>195637</t>
  </si>
  <si>
    <t>95637</t>
  </si>
  <si>
    <t>NUTRIFLEX LIPID PLUS</t>
  </si>
  <si>
    <t>INF EML 5X1875ML</t>
  </si>
  <si>
    <t>195638</t>
  </si>
  <si>
    <t>95638</t>
  </si>
  <si>
    <t>INF EML 5X2500ML</t>
  </si>
  <si>
    <t>841761</t>
  </si>
  <si>
    <t>PreOp 4x200ml</t>
  </si>
  <si>
    <t>133474</t>
  </si>
  <si>
    <t>33474</t>
  </si>
  <si>
    <t>NUTRIDRINK JUICE STYLE S PŘÍCHUTÍ JABLEČNOU</t>
  </si>
  <si>
    <t>POR SOL 1X200ML</t>
  </si>
  <si>
    <t>500732</t>
  </si>
  <si>
    <t>33704</t>
  </si>
  <si>
    <t>DIASIP S PŘÍCHUTÍ CAPPUCHINO</t>
  </si>
  <si>
    <t>33740</t>
  </si>
  <si>
    <t>NUTRIDRINK COMPACT PROTEIN S PŘÍCHUTÍ KÁVY</t>
  </si>
  <si>
    <t>POR SOL 4X125ML</t>
  </si>
  <si>
    <t>133490</t>
  </si>
  <si>
    <t>33490</t>
  </si>
  <si>
    <t>NUTRIDRINK PROTEIN S PŘÍCHUTÍ LESNÍHO OVOCE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</si>
  <si>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</si>
  <si>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</si>
  <si>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</si>
  <si>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</si>
  <si>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</si>
  <si>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</si>
  <si>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POR SOL 4X125GM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</si>
  <si>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</si>
  <si>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</si>
  <si>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</si>
  <si>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</si>
  <si>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</si>
  <si>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</si>
  <si>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</si>
  <si>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</si>
  <si>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</si>
  <si>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</si>
  <si>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</si>
  <si>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</si>
  <si>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</si>
  <si>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</si>
  <si>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</si>
  <si>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</si>
  <si>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</si>
  <si>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</si>
  <si>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</si>
  <si>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</si>
  <si>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</si>
  <si>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</si>
  <si>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</si>
  <si>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</si>
  <si>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</si>
  <si>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</si>
  <si>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</si>
  <si>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</si>
  <si>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</si>
  <si>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</si>
  <si>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</si>
  <si>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</si>
  <si>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</si>
  <si>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</si>
  <si>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</si>
  <si>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</si>
  <si>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194155</t>
  </si>
  <si>
    <t>94155</t>
  </si>
  <si>
    <t>ABAKTAL</t>
  </si>
  <si>
    <t>INJ 10X5ML/400MG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</si>
  <si>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</si>
  <si>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</si>
  <si>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</si>
  <si>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</si>
  <si>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</si>
  <si>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</si>
  <si>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</si>
  <si>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</si>
  <si>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162052</t>
  </si>
  <si>
    <t>62052</t>
  </si>
  <si>
    <t>DUOMOX 1000</t>
  </si>
  <si>
    <t>POR TBL SUS 20X1000MG</t>
  </si>
  <si>
    <t>129767</t>
  </si>
  <si>
    <t>IMIPENEM/CILASTATIN KABI 500 MG/500 MG</t>
  </si>
  <si>
    <t>INF PLV SOL 10LAH/20ML</t>
  </si>
  <si>
    <t>112737</t>
  </si>
  <si>
    <t>12737</t>
  </si>
  <si>
    <t>DOXYHEXAL 200 TABS</t>
  </si>
  <si>
    <t>TBL 10X200MG</t>
  </si>
  <si>
    <t>155759</t>
  </si>
  <si>
    <t>55759</t>
  </si>
  <si>
    <t>PAMYCON NA PRIPRAVU KAPEK</t>
  </si>
  <si>
    <t>PLV 1X1LAHV</t>
  </si>
  <si>
    <t>500696</t>
  </si>
  <si>
    <t>141836</t>
  </si>
  <si>
    <t>Amikacin B.Braun 5mg/ml EP 100ml</t>
  </si>
  <si>
    <t>10X100ml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</si>
  <si>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</si>
  <si>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</si>
  <si>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</si>
  <si>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</si>
  <si>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</si>
  <si>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</si>
  <si>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</si>
  <si>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</si>
  <si>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</si>
  <si>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</si>
  <si>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</si>
  <si>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</si>
  <si>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</si>
  <si>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</si>
  <si>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</si>
  <si>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</si>
  <si>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</si>
  <si>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</si>
  <si>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</si>
  <si>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</si>
  <si>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</si>
  <si>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</si>
  <si>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</si>
  <si>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</si>
  <si>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</si>
  <si>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</si>
  <si>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</si>
  <si>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</si>
  <si>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</si>
  <si>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</si>
  <si>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</si>
  <si>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</si>
  <si>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</si>
  <si>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</si>
  <si>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</si>
  <si>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</si>
  <si>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</si>
  <si>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</si>
  <si>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</si>
  <si>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</si>
  <si>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</si>
  <si>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</si>
  <si>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</si>
  <si>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116896</t>
  </si>
  <si>
    <t>16896</t>
  </si>
  <si>
    <t>IMAZOL PLUS</t>
  </si>
  <si>
    <t>DRM CRM 1X30GM</t>
  </si>
  <si>
    <t>161980</t>
  </si>
  <si>
    <t>61980</t>
  </si>
  <si>
    <t>PIMAFUCORT</t>
  </si>
  <si>
    <t>UNG 1X15GM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</si>
  <si>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</si>
  <si>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</si>
  <si>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</si>
  <si>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</si>
  <si>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</si>
  <si>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</si>
  <si>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</si>
  <si>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</si>
  <si>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</si>
  <si>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</si>
  <si>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</si>
  <si>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</si>
  <si>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</si>
  <si>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</si>
  <si>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</si>
  <si>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842125</t>
  </si>
  <si>
    <t>DZ SOFTASEPT N BAREVNÝ 250 ml</t>
  </si>
  <si>
    <t>840572</t>
  </si>
  <si>
    <t>Sonografický gel Vita 520ml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</si>
  <si>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</si>
  <si>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</si>
  <si>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</si>
  <si>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</si>
  <si>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</si>
  <si>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</si>
  <si>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</si>
  <si>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</si>
  <si>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47249</t>
  </si>
  <si>
    <t>INF SOL 10X250ML-PE</t>
  </si>
  <si>
    <t>100269</t>
  </si>
  <si>
    <t>269</t>
  </si>
  <si>
    <t>PREDNISON 5 LECIVA</t>
  </si>
  <si>
    <t>TBL 20X5MG</t>
  </si>
  <si>
    <t>100889</t>
  </si>
  <si>
    <t>889</t>
  </si>
  <si>
    <t>PITYOL</t>
  </si>
  <si>
    <t>102592</t>
  </si>
  <si>
    <t>2592</t>
  </si>
  <si>
    <t>MILURIT</t>
  </si>
  <si>
    <t>TBL 50X100MG</t>
  </si>
  <si>
    <t>114799</t>
  </si>
  <si>
    <t>14799</t>
  </si>
  <si>
    <t>FURORESE 20 INJEKT</t>
  </si>
  <si>
    <t>INJ SOL 5X2ML/20MG</t>
  </si>
  <si>
    <t>130101</t>
  </si>
  <si>
    <t>30101</t>
  </si>
  <si>
    <t>FENTANYL TORREX 50MCG/ML</t>
  </si>
  <si>
    <t>INJ 5X2ML/100RG</t>
  </si>
  <si>
    <t>144307</t>
  </si>
  <si>
    <t>44307</t>
  </si>
  <si>
    <t>EUPHYLLIN CR N 300</t>
  </si>
  <si>
    <t>CPS RET 50X300MG</t>
  </si>
  <si>
    <t>147845</t>
  </si>
  <si>
    <t>47845</t>
  </si>
  <si>
    <t>IBUSTRIN</t>
  </si>
  <si>
    <t>POR TBLNOB30X200MG</t>
  </si>
  <si>
    <t>156992</t>
  </si>
  <si>
    <t>56992</t>
  </si>
  <si>
    <t>CODEIN SLOVAKOFARMA 15MG</t>
  </si>
  <si>
    <t>TBL 10X15MG-BLISTR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</si>
  <si>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</si>
  <si>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</si>
  <si>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</si>
  <si>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</si>
  <si>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</si>
  <si>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</si>
  <si>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</si>
  <si>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</si>
  <si>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164934</t>
  </si>
  <si>
    <t>64934</t>
  </si>
  <si>
    <t>CLARINASE REPETABS</t>
  </si>
  <si>
    <t>TBL RET 7</t>
  </si>
  <si>
    <t>176496</t>
  </si>
  <si>
    <t>76496</t>
  </si>
  <si>
    <t>BERODUAL</t>
  </si>
  <si>
    <t>INH LIQ 1X20ML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</si>
  <si>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</si>
  <si>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</si>
  <si>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</si>
  <si>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</si>
  <si>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</si>
  <si>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</si>
  <si>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</si>
  <si>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</si>
  <si>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</si>
  <si>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</si>
  <si>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</si>
  <si>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92729</t>
  </si>
  <si>
    <t>ACIDUM ASCORBICUM</t>
  </si>
  <si>
    <t>INJ 5X5ML</t>
  </si>
  <si>
    <t>194292</t>
  </si>
  <si>
    <t>94292</t>
  </si>
  <si>
    <t>ZOLPIDEM-RATIOPHARM 10 MG</t>
  </si>
  <si>
    <t>POR TBL FLM 20X10MG</t>
  </si>
  <si>
    <t>194804</t>
  </si>
  <si>
    <t>94804</t>
  </si>
  <si>
    <t>MODURETIC</t>
  </si>
  <si>
    <t>196303</t>
  </si>
  <si>
    <t>96303</t>
  </si>
  <si>
    <t>ASCORUTIN (BLISTR)</t>
  </si>
  <si>
    <t>TBL OBD 50</t>
  </si>
  <si>
    <t>197402</t>
  </si>
  <si>
    <t>97402</t>
  </si>
  <si>
    <t>TBL FC 50X100MG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</si>
  <si>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</si>
  <si>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</si>
  <si>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</si>
  <si>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</si>
  <si>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</si>
  <si>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</si>
  <si>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849559</t>
  </si>
  <si>
    <t>125066</t>
  </si>
  <si>
    <t>POR TBL NOB 100X5MG</t>
  </si>
  <si>
    <t>849712</t>
  </si>
  <si>
    <t>125053</t>
  </si>
  <si>
    <t>POR TBL NOB 100X10MG</t>
  </si>
  <si>
    <t>850602</t>
  </si>
  <si>
    <t>Sonogel na ultrazvuk 500ml</t>
  </si>
  <si>
    <t>900441</t>
  </si>
  <si>
    <t>KL ETHER  LÉKOPISNÝ 1000 ml Fagron, Kulich</t>
  </si>
  <si>
    <t>jednotka 1 ks   UN 1155</t>
  </si>
  <si>
    <t>987464</t>
  </si>
  <si>
    <t>Menalind Professional čistící pěna 400ml</t>
  </si>
  <si>
    <t>987465</t>
  </si>
  <si>
    <t>Menalind vlhké ošetř.ubrousky 50ks náhradní náplň</t>
  </si>
  <si>
    <t>988179</t>
  </si>
  <si>
    <t>SUPP.GLYCERINI SANOVA Glycerín.čípky Extra 3g 10ks</t>
  </si>
  <si>
    <t>102546</t>
  </si>
  <si>
    <t>2546</t>
  </si>
  <si>
    <t>MAXITROL</t>
  </si>
  <si>
    <t>SUS OPH 1X5ML</t>
  </si>
  <si>
    <t>109201</t>
  </si>
  <si>
    <t>9201</t>
  </si>
  <si>
    <t>ISOPTIN 40</t>
  </si>
  <si>
    <t>TBL OBD 50X40MG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</si>
  <si>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</si>
  <si>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</si>
  <si>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</si>
  <si>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</si>
  <si>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</si>
  <si>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</si>
  <si>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</si>
  <si>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</si>
  <si>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</si>
  <si>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</si>
  <si>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</si>
  <si>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</si>
  <si>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191731</t>
  </si>
  <si>
    <t>91731</t>
  </si>
  <si>
    <t>PROSTAVASIN</t>
  </si>
  <si>
    <t>INJ SIC 10X20RG</t>
  </si>
  <si>
    <t>500269</t>
  </si>
  <si>
    <t>KL UNG.LENIENS, 200G</t>
  </si>
  <si>
    <t>845099</t>
  </si>
  <si>
    <t>Galmed Borová mast 3% 30g</t>
  </si>
  <si>
    <t>849034</t>
  </si>
  <si>
    <t>Emspoma M 200ml/chladivá tuba</t>
  </si>
  <si>
    <t>849276</t>
  </si>
  <si>
    <t>155875</t>
  </si>
  <si>
    <t>TRENTAL</t>
  </si>
  <si>
    <t>INF SOL 5X5ML/100MG</t>
  </si>
  <si>
    <t>900240</t>
  </si>
  <si>
    <t>DZ TRIXO LIND 500ML</t>
  </si>
  <si>
    <t>921476</t>
  </si>
  <si>
    <t>KL UNG.LENIENS, 250G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</si>
  <si>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</si>
  <si>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</si>
  <si>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</si>
  <si>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</si>
  <si>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</si>
  <si>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</si>
  <si>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</si>
  <si>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</si>
  <si>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</si>
  <si>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</si>
  <si>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</si>
  <si>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</si>
  <si>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</si>
  <si>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</si>
  <si>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</si>
  <si>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169789</t>
  </si>
  <si>
    <t>69789</t>
  </si>
  <si>
    <t>INF 1X500ML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</si>
  <si>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</si>
  <si>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</si>
  <si>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</si>
  <si>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</si>
  <si>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</si>
  <si>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</si>
  <si>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</si>
  <si>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</si>
  <si>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</si>
  <si>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</si>
  <si>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</si>
  <si>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</si>
  <si>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</si>
  <si>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</si>
  <si>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</si>
  <si>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</si>
  <si>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</si>
  <si>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</si>
  <si>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</si>
  <si>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</si>
  <si>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</si>
  <si>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</si>
  <si>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</si>
  <si>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</si>
  <si>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</si>
  <si>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</si>
  <si>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</si>
  <si>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</si>
  <si>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</si>
  <si>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</si>
  <si>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</si>
  <si>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</si>
  <si>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</si>
  <si>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</si>
  <si>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</si>
  <si>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</si>
  <si>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</si>
  <si>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</si>
  <si>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</si>
  <si>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</si>
  <si>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</si>
  <si>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</si>
  <si>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</si>
  <si>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</si>
  <si>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</si>
  <si>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394712</t>
  </si>
  <si>
    <t>IR  AQUA STERILE OPLACH.1x1000 ml ECOTAINER</t>
  </si>
  <si>
    <t>799062</t>
  </si>
  <si>
    <t>MENALIND Ošetřující olej 500ml</t>
  </si>
  <si>
    <t>841577</t>
  </si>
  <si>
    <t>MENALIND Professional olej.přís. 500ml</t>
  </si>
  <si>
    <t>848856</t>
  </si>
  <si>
    <t>155873</t>
  </si>
  <si>
    <t>TRENTAL 400</t>
  </si>
  <si>
    <t>POR TBL RET 100X400MG</t>
  </si>
  <si>
    <t>146692</t>
  </si>
  <si>
    <t>46692</t>
  </si>
  <si>
    <t>EUTHYROX 75</t>
  </si>
  <si>
    <t>TBL 100X75RG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</si>
  <si>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</si>
  <si>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</si>
  <si>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</si>
  <si>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</si>
  <si>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</si>
  <si>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</si>
  <si>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</si>
  <si>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198169</t>
  </si>
  <si>
    <t>98169</t>
  </si>
  <si>
    <t>BUSCOPAN</t>
  </si>
  <si>
    <t>INJ 5X1ML/20MG</t>
  </si>
  <si>
    <t>102547</t>
  </si>
  <si>
    <t>2547</t>
  </si>
  <si>
    <t>UNG OPH 1X3.5GM</t>
  </si>
  <si>
    <t>147458</t>
  </si>
  <si>
    <t>EUTHYROX 112 MIKROGRAMŮ</t>
  </si>
  <si>
    <t>POR TBL NOB 100X112RG II</t>
  </si>
  <si>
    <t>988330</t>
  </si>
  <si>
    <t>HBF Borová mast 30g</t>
  </si>
  <si>
    <t>169595</t>
  </si>
  <si>
    <t>69595</t>
  </si>
  <si>
    <t>ARDEAELYTOSOL L-ARGININCHL.21%</t>
  </si>
  <si>
    <t>102132</t>
  </si>
  <si>
    <t>2132</t>
  </si>
  <si>
    <t>INJ 10X10ML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</si>
  <si>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</si>
  <si>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</si>
  <si>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</si>
  <si>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</si>
  <si>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</si>
  <si>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</si>
  <si>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</si>
  <si>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</si>
  <si>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</si>
  <si>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</si>
  <si>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</si>
  <si>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</si>
  <si>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</si>
  <si>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</si>
  <si>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</si>
  <si>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125592</t>
  </si>
  <si>
    <t>25592</t>
  </si>
  <si>
    <t>HUMALOG 100 IU</t>
  </si>
  <si>
    <t>INJ SOL 5X3ML/300UT</t>
  </si>
  <si>
    <t>111243</t>
  </si>
  <si>
    <t>11243</t>
  </si>
  <si>
    <t>GERATAM 1200</t>
  </si>
  <si>
    <t>TBL OBD 100X1200MG</t>
  </si>
  <si>
    <t>147466</t>
  </si>
  <si>
    <t>EUTHYROX 137 MIKROGRAMŮ</t>
  </si>
  <si>
    <t>POR TBL NOB 100X137RG II</t>
  </si>
  <si>
    <t>930535</t>
  </si>
  <si>
    <t>DZ OCTENIDOL 250ml</t>
  </si>
  <si>
    <t>447</t>
  </si>
  <si>
    <t>EPHEDRIN BIOTIKA</t>
  </si>
  <si>
    <t>INJ SOL 10X1ML/50MG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</si>
  <si>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</si>
  <si>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</si>
  <si>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</si>
  <si>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</si>
  <si>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</si>
  <si>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</si>
  <si>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</si>
  <si>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</si>
  <si>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</si>
  <si>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</si>
  <si>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</si>
  <si>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</si>
  <si>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</si>
  <si>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</si>
  <si>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</si>
  <si>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</si>
  <si>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</si>
  <si>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</si>
  <si>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</si>
  <si>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</si>
  <si>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</si>
  <si>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</si>
  <si>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</si>
  <si>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</si>
  <si>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191217</t>
  </si>
  <si>
    <t>91217</t>
  </si>
  <si>
    <t>VENTER</t>
  </si>
  <si>
    <t>TBL 50X1GM</t>
  </si>
  <si>
    <t>902082</t>
  </si>
  <si>
    <t>IR  NATRIUM CITRICUM 4%2000ml</t>
  </si>
  <si>
    <t>114989</t>
  </si>
  <si>
    <t>14989</t>
  </si>
  <si>
    <t>RIVOTRIL</t>
  </si>
  <si>
    <t>INJ 5X1ML/1MG+SOLV.</t>
  </si>
  <si>
    <t>848411</t>
  </si>
  <si>
    <t>84795</t>
  </si>
  <si>
    <t>ZOLPIDEM-RATHIOPHARM tbl. 100x10mg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</si>
  <si>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</si>
  <si>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</si>
  <si>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</si>
  <si>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</si>
  <si>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</si>
  <si>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</si>
  <si>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</si>
  <si>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</si>
  <si>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</si>
  <si>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</si>
  <si>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</si>
  <si>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</si>
  <si>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</si>
  <si>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</si>
  <si>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</si>
  <si>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</si>
  <si>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</si>
  <si>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</si>
  <si>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</si>
  <si>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</si>
  <si>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500422</t>
  </si>
  <si>
    <t>Pressyn AR 20 UPS inj.10x2ml</t>
  </si>
  <si>
    <t>158893</t>
  </si>
  <si>
    <t>58893</t>
  </si>
  <si>
    <t>XALATAN</t>
  </si>
  <si>
    <t>GTT OPH 1X2.5ML</t>
  </si>
  <si>
    <t>191949</t>
  </si>
  <si>
    <t>POR TBL RET 14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</si>
  <si>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</si>
  <si>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</si>
  <si>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</si>
  <si>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</si>
  <si>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</si>
  <si>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176954</t>
  </si>
  <si>
    <t>POR GTT SOL 1X50ML</t>
  </si>
  <si>
    <t>841318</t>
  </si>
  <si>
    <t>HBF Calcium panthotenát mast 100ml</t>
  </si>
  <si>
    <t>842731</t>
  </si>
  <si>
    <t>Galmed Calcium pantothenicum</t>
  </si>
  <si>
    <t>198054</t>
  </si>
  <si>
    <t>SANVAL 10 MG</t>
  </si>
  <si>
    <t>169737</t>
  </si>
  <si>
    <t>69737</t>
  </si>
  <si>
    <t>ARDEAELYTOSOL KALIUMCHLOR.7.45%</t>
  </si>
  <si>
    <t>28814</t>
  </si>
  <si>
    <t>AERIUS 5 MG</t>
  </si>
  <si>
    <t>POR TBL DIS 60X5MG</t>
  </si>
  <si>
    <t>130018</t>
  </si>
  <si>
    <t>30018</t>
  </si>
  <si>
    <t>POR TBL NOB 100X75MCG</t>
  </si>
  <si>
    <t>142547</t>
  </si>
  <si>
    <t>42547</t>
  </si>
  <si>
    <t>POR SIR 1X500ML</t>
  </si>
  <si>
    <t>147741</t>
  </si>
  <si>
    <t>47741</t>
  </si>
  <si>
    <t>RIVOCOR 10</t>
  </si>
  <si>
    <t>POR TBL FLM 30X10MG</t>
  </si>
  <si>
    <t>166029</t>
  </si>
  <si>
    <t>66029</t>
  </si>
  <si>
    <t>TBL OBD 10X10MG</t>
  </si>
  <si>
    <t>184399</t>
  </si>
  <si>
    <t>84399</t>
  </si>
  <si>
    <t>NEURONTIN 300MG</t>
  </si>
  <si>
    <t>CPS 50X300MG</t>
  </si>
  <si>
    <t>118175</t>
  </si>
  <si>
    <t>18175</t>
  </si>
  <si>
    <t>INJ EML 10X100ML</t>
  </si>
  <si>
    <t>185325</t>
  </si>
  <si>
    <t>85325</t>
  </si>
  <si>
    <t>INJ SOL 5X3ML/15MG</t>
  </si>
  <si>
    <t>199600</t>
  </si>
  <si>
    <t>99600</t>
  </si>
  <si>
    <t>POR TBL FLM 90X10MG</t>
  </si>
  <si>
    <t>109711</t>
  </si>
  <si>
    <t>9711</t>
  </si>
  <si>
    <t>INJ SIC 1X500MG+8ML</t>
  </si>
  <si>
    <t>194882</t>
  </si>
  <si>
    <t>94882</t>
  </si>
  <si>
    <t>INJ SIC 1X250MG+4ML</t>
  </si>
  <si>
    <t>110820</t>
  </si>
  <si>
    <t>10820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</si>
  <si>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</si>
  <si>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</si>
  <si>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</si>
  <si>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</si>
  <si>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</si>
  <si>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</si>
  <si>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</si>
  <si>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</si>
  <si>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</si>
  <si>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</si>
  <si>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</si>
  <si>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</si>
  <si>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</si>
  <si>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</si>
  <si>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119220</t>
  </si>
  <si>
    <t>MONTELUKAST TEVA 10 MG</t>
  </si>
  <si>
    <t>POR TBL FLM 28X10MG</t>
  </si>
  <si>
    <t>133381</t>
  </si>
  <si>
    <t>33381</t>
  </si>
  <si>
    <t>INTESTAMIN</t>
  </si>
  <si>
    <t>POR SOL 1X500ML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</si>
  <si>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</si>
  <si>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</si>
  <si>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</si>
  <si>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</si>
  <si>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</si>
  <si>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</si>
  <si>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</si>
  <si>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</si>
  <si>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</si>
  <si>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</si>
  <si>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</si>
  <si>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</si>
  <si>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</si>
  <si>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</si>
  <si>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</si>
  <si>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</si>
  <si>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</si>
  <si>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</si>
  <si>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</si>
  <si>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</si>
  <si>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</si>
  <si>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</si>
  <si>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</si>
  <si>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</si>
  <si>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</si>
  <si>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</si>
  <si>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</si>
  <si>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</si>
  <si>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</si>
  <si>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</si>
  <si>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</si>
  <si>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</si>
  <si>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</si>
  <si>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</si>
  <si>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</si>
  <si>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</si>
  <si>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</si>
  <si>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</si>
  <si>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133324</t>
  </si>
  <si>
    <t>33324</t>
  </si>
  <si>
    <t>NUTRIDRINK MULTI FIBRE S JAHOD.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</si>
  <si>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</si>
  <si>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</si>
  <si>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</si>
  <si>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</si>
  <si>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</si>
  <si>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</si>
  <si>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</si>
  <si>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</si>
  <si>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</si>
  <si>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</si>
  <si>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</si>
  <si>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</si>
  <si>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162050</t>
  </si>
  <si>
    <t>62050</t>
  </si>
  <si>
    <t>DUOMOX 500</t>
  </si>
  <si>
    <t>TBL 20X500MG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</si>
  <si>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</si>
  <si>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</si>
  <si>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</si>
  <si>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</si>
  <si>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</si>
  <si>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</si>
  <si>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</si>
  <si>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</si>
  <si>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</si>
  <si>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</si>
  <si>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</si>
  <si>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</si>
  <si>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</si>
  <si>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</si>
  <si>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25746</t>
  </si>
  <si>
    <t>INVANZ 1 G</t>
  </si>
  <si>
    <t>INF PLV SOL 1X1GM</t>
  </si>
  <si>
    <t>111706</t>
  </si>
  <si>
    <t>11706</t>
  </si>
  <si>
    <t>BISEPTOL 480</t>
  </si>
  <si>
    <t>INJ 10X5ML</t>
  </si>
  <si>
    <t>113973</t>
  </si>
  <si>
    <t>13973</t>
  </si>
  <si>
    <t>TOBREX LA</t>
  </si>
  <si>
    <t>OPH GTT SOL5ML/15MG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</si>
  <si>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</si>
  <si>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</si>
  <si>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</si>
  <si>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</si>
  <si>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</si>
  <si>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</si>
  <si>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</si>
  <si>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145010</t>
  </si>
  <si>
    <t>45010</t>
  </si>
  <si>
    <t>AZITROMYCIN SANDOZ 500 MG</t>
  </si>
  <si>
    <t>POR TBL FLM 3X500MG</t>
  </si>
  <si>
    <t>177044</t>
  </si>
  <si>
    <t>77044</t>
  </si>
  <si>
    <t>INJ SIC 1X750MG</t>
  </si>
  <si>
    <t>113798</t>
  </si>
  <si>
    <t>13798</t>
  </si>
  <si>
    <t>CANESTEN KRÉM</t>
  </si>
  <si>
    <t>CRM 1X20GM/200MG</t>
  </si>
  <si>
    <t>117170</t>
  </si>
  <si>
    <t>17170</t>
  </si>
  <si>
    <t>BELOGENT KRÉM</t>
  </si>
  <si>
    <t>115887</t>
  </si>
  <si>
    <t>15887</t>
  </si>
  <si>
    <t>LAMISIL SPREJ</t>
  </si>
  <si>
    <t>DRM SPR SOL 1X15ML</t>
  </si>
  <si>
    <t>115892</t>
  </si>
  <si>
    <t>15892</t>
  </si>
  <si>
    <t>LAMISIL</t>
  </si>
  <si>
    <t>DRM CRM 1X15GM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</si>
  <si>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</si>
  <si>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</si>
  <si>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</si>
  <si>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</si>
  <si>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</si>
  <si>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</si>
  <si>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</si>
  <si>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</si>
  <si>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</si>
  <si>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102486</t>
  </si>
  <si>
    <t>2486</t>
  </si>
  <si>
    <t>KALIUM CHLORATUM LECIVA 7.5%</t>
  </si>
  <si>
    <t>INJ 5X10ML 7.5%</t>
  </si>
  <si>
    <t>162320</t>
  </si>
  <si>
    <t>62320</t>
  </si>
  <si>
    <t>BETADINE</t>
  </si>
  <si>
    <t>UNG 1X20GM</t>
  </si>
  <si>
    <t>905098</t>
  </si>
  <si>
    <t>23989</t>
  </si>
  <si>
    <t>DZ OCTENISEPT 1 l</t>
  </si>
  <si>
    <t>104071</t>
  </si>
  <si>
    <t>4071</t>
  </si>
  <si>
    <t>INJ 10X2ML</t>
  </si>
  <si>
    <t>109210</t>
  </si>
  <si>
    <t>9210</t>
  </si>
  <si>
    <t>LEKOPTIN</t>
  </si>
  <si>
    <t>INJ 50X2ML/5MG</t>
  </si>
  <si>
    <t>104344</t>
  </si>
  <si>
    <t>4344</t>
  </si>
  <si>
    <t>HYPNOMIDATE</t>
  </si>
  <si>
    <t>INJ 5X10ML/20MG</t>
  </si>
  <si>
    <t>162317</t>
  </si>
  <si>
    <t>62317</t>
  </si>
  <si>
    <t>BETADINE - zelená</t>
  </si>
  <si>
    <t>LIQ 1X1000ML</t>
  </si>
  <si>
    <t>841498</t>
  </si>
  <si>
    <t>Carbosorb tbl.20-blistr</t>
  </si>
  <si>
    <t>900814</t>
  </si>
  <si>
    <t>KL SOL.FORMAL.K FIXACI TKANI,1000G</t>
  </si>
  <si>
    <t>900321</t>
  </si>
  <si>
    <t>KL PRIPRAVEK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</si>
  <si>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</si>
  <si>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</si>
  <si>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</si>
  <si>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</si>
  <si>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</si>
  <si>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</si>
  <si>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</si>
  <si>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840987</t>
  </si>
  <si>
    <t>IR  AQUA STERILE OPLACH.6x1000 ml</t>
  </si>
  <si>
    <t>IR OPLACH-FR</t>
  </si>
  <si>
    <t>192730</t>
  </si>
  <si>
    <t>92730</t>
  </si>
  <si>
    <t>INJ 50X5ML</t>
  </si>
  <si>
    <t>198880</t>
  </si>
  <si>
    <t>98880</t>
  </si>
  <si>
    <t>FYZIOLOGICKÝ ROZTOK VIAFLO</t>
  </si>
  <si>
    <t>121393</t>
  </si>
  <si>
    <t>21393</t>
  </si>
  <si>
    <t>PATENTBLAU V</t>
  </si>
  <si>
    <t>INJ 5X2ML/50MG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</si>
  <si>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</si>
  <si>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</si>
  <si>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</si>
  <si>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</si>
  <si>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</si>
  <si>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</si>
  <si>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</si>
  <si>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849621</t>
  </si>
  <si>
    <t>59587</t>
  </si>
  <si>
    <t>Floseal</t>
  </si>
  <si>
    <t>187000</t>
  </si>
  <si>
    <t>87000</t>
  </si>
  <si>
    <t>ARDEAOSMOSOL MA 20 (Mannitol)</t>
  </si>
  <si>
    <t>846826</t>
  </si>
  <si>
    <t>125002</t>
  </si>
  <si>
    <t>ESMERON INJ.SOL.10X5ML</t>
  </si>
  <si>
    <t>194763</t>
  </si>
  <si>
    <t>94763</t>
  </si>
  <si>
    <t>NALOXONE POLFA</t>
  </si>
  <si>
    <t>INJ 10X1ML/0.4MG</t>
  </si>
  <si>
    <t>847482</t>
  </si>
  <si>
    <t>Sofnolime - absorpční vápno</t>
  </si>
  <si>
    <t>846853</t>
  </si>
  <si>
    <t>124418</t>
  </si>
  <si>
    <t>ROCURONIUM B. BRAUN 10 MG/ML</t>
  </si>
  <si>
    <t xml:space="preserve">INJ+INF SOL 10X5ML </t>
  </si>
  <si>
    <t>13440</t>
  </si>
  <si>
    <t>RINGERŮV ROZTOK VIAFLO</t>
  </si>
  <si>
    <t>500989</t>
  </si>
  <si>
    <t>KL MS HYDROG.PEROX. 3% 1000g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</si>
  <si>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</si>
  <si>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</si>
  <si>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</si>
  <si>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</si>
  <si>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</si>
  <si>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</si>
  <si>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</si>
  <si>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</si>
  <si>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Surgical Seleant 4ml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</si>
  <si>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</si>
  <si>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</si>
  <si>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</si>
  <si>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</si>
  <si>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</si>
  <si>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</si>
  <si>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</si>
  <si>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155680</t>
  </si>
  <si>
    <t>55680</t>
  </si>
  <si>
    <t>SPN 1X130MG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</si>
  <si>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</si>
  <si>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</si>
  <si>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</si>
  <si>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</si>
  <si>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</si>
  <si>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</si>
  <si>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</si>
  <si>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</si>
  <si>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</si>
  <si>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</si>
  <si>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</si>
  <si>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</si>
  <si>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</si>
  <si>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</si>
  <si>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V06XX - Potraviny pro zvláštní lékařské účely (PZLÚ)</t>
  </si>
  <si>
    <t>B01AC04 - Klopidogrel</t>
  </si>
  <si>
    <t>J01CR02 - Amoxicilin a enzymový inhibitor</t>
  </si>
  <si>
    <t>N05CD08 - Midazolam</t>
  </si>
  <si>
    <t>H03AA01 - Levothyroxin, sodná sůl</t>
  </si>
  <si>
    <t>C09CA07 - Telmisartan</t>
  </si>
  <si>
    <t>A10BA02 - Metformin</t>
  </si>
  <si>
    <t>C09BA05 - Ramipril a diuretika</t>
  </si>
  <si>
    <t>A10BB12 - Glimepirid</t>
  </si>
  <si>
    <t>J01DH51 - Imipenem a enzymový inhibitor</t>
  </si>
  <si>
    <t>C10BX03 - Atorvastatin a amlodipin</t>
  </si>
  <si>
    <t>N01AX10 - Propofol</t>
  </si>
  <si>
    <t>B01AA03 - Warfarin</t>
  </si>
  <si>
    <t>J01CR01 - Ampicilin a enzymový inhibitor</t>
  </si>
  <si>
    <t>B01AB06 - Nadroparin</t>
  </si>
  <si>
    <t>J01MA01 - Ofloxacin</t>
  </si>
  <si>
    <t>A02BC03 - Lansoprazol</t>
  </si>
  <si>
    <t>N06AB04 - Citalopram</t>
  </si>
  <si>
    <t>B01AE07 - Dabigatran-etexilát</t>
  </si>
  <si>
    <t>H02AB04 - Methylprednisolon</t>
  </si>
  <si>
    <t>B01AX05 - Fondaparinux</t>
  </si>
  <si>
    <t>J01DB04 - Cefazolin</t>
  </si>
  <si>
    <t>C01BD01 - Amiodaron</t>
  </si>
  <si>
    <t>J01FA10 - Azithromycin</t>
  </si>
  <si>
    <t>C02CA04 - Doxazosin</t>
  </si>
  <si>
    <t>N01AB08 - Sevofluran</t>
  </si>
  <si>
    <t>C03EA01 - Hydrochlorothiazid a kalium šetřící diuretika</t>
  </si>
  <si>
    <t>N05BA12 - Alprazolam</t>
  </si>
  <si>
    <t>C07AB05 - Betaxolol</t>
  </si>
  <si>
    <t>A10AD05 - Inzulin aspart</t>
  </si>
  <si>
    <t>C07AB07 - Bisoprolol</t>
  </si>
  <si>
    <t>G04CA02 - Tamsulosin</t>
  </si>
  <si>
    <t>C07AG02 - Karvedilol</t>
  </si>
  <si>
    <t>A04AA01 - Ondansetron</t>
  </si>
  <si>
    <t>C08CA01 - Amlodipin</t>
  </si>
  <si>
    <t>A06AD11 - Laktulóza</t>
  </si>
  <si>
    <t>C08CA08 - Nitrendipin</t>
  </si>
  <si>
    <t>J01DC02 - Cefuroxim</t>
  </si>
  <si>
    <t>C09AA02 - Enalapril</t>
  </si>
  <si>
    <t>J01FA09 - Klarithromycin</t>
  </si>
  <si>
    <t>C09AA05 - Ramipril</t>
  </si>
  <si>
    <t>J01FF01 - Klindamycin</t>
  </si>
  <si>
    <t>J02AC01 - Flukonazol</t>
  </si>
  <si>
    <t>A16AA02 - Ademethionin</t>
  </si>
  <si>
    <t>J01MA02 - Ciprofloxacin</t>
  </si>
  <si>
    <t>M01AX17 - Nimesulid</t>
  </si>
  <si>
    <t>M03AC04 - Atrakurium</t>
  </si>
  <si>
    <t>C09CA01 - Losartan</t>
  </si>
  <si>
    <t>A10AB01 - Inzulin lidský</t>
  </si>
  <si>
    <t>R03AC02 - Salbutamol</t>
  </si>
  <si>
    <t>N03AX12 - Gabapentin</t>
  </si>
  <si>
    <t>R03DC03 - Montelukast</t>
  </si>
  <si>
    <t>A10AB05 - Inzulin aspart</t>
  </si>
  <si>
    <t>R06AE09 - Levocetirizin</t>
  </si>
  <si>
    <t>N06AB06 - Sertralin</t>
  </si>
  <si>
    <t>A03FA - Prokinetika</t>
  </si>
  <si>
    <t>C10AA07 - Rosuvastatin</t>
  </si>
  <si>
    <t>R06AE07 - Cetirizin</t>
  </si>
  <si>
    <t>C09DA01 - Losartan a diuretika</t>
  </si>
  <si>
    <t>S01EE01 - Latanoprost</t>
  </si>
  <si>
    <t>C10AA01 - Simvastatin</t>
  </si>
  <si>
    <t>A02BC02 - Pantoprazol</t>
  </si>
  <si>
    <t>C10AA05 - Atorvastatin</t>
  </si>
  <si>
    <t>A02BC02</t>
  </si>
  <si>
    <t>POR TBL ENT 100X40MG I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</si>
  <si>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</si>
  <si>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</si>
  <si>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</si>
  <si>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</si>
  <si>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</si>
  <si>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</si>
  <si>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A03FA</t>
  </si>
  <si>
    <t>A04AA01</t>
  </si>
  <si>
    <t>POR TBL FLM 10X8MG</t>
  </si>
  <si>
    <t>A06AD11</t>
  </si>
  <si>
    <t>A10AB01</t>
  </si>
  <si>
    <t>ACTRAPID PENFILL 100 IU/ML</t>
  </si>
  <si>
    <t>A10AB05</t>
  </si>
  <si>
    <t>A10AD05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</si>
  <si>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</si>
  <si>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</si>
  <si>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</si>
  <si>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</si>
  <si>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</si>
  <si>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</si>
  <si>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</si>
  <si>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</si>
  <si>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</si>
  <si>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B01AC04</t>
  </si>
  <si>
    <t>B01AE07</t>
  </si>
  <si>
    <t>POR CPS DUR 60X1X150MG</t>
  </si>
  <si>
    <t>B01AX05</t>
  </si>
  <si>
    <t>ARIXTRA 2,5 MG/0,5 ML</t>
  </si>
  <si>
    <t>C01BD01</t>
  </si>
  <si>
    <t>POR TBL NOB 30X200MG</t>
  </si>
  <si>
    <t>POR TBL NOB 60X200MG</t>
  </si>
  <si>
    <t>C02CA04</t>
  </si>
  <si>
    <t>C03EA01</t>
  </si>
  <si>
    <t>C07AB05</t>
  </si>
  <si>
    <t>C07AB07</t>
  </si>
  <si>
    <t>C07AG02</t>
  </si>
  <si>
    <t>C08CA01</t>
  </si>
  <si>
    <t>C08CA08</t>
  </si>
  <si>
    <t>C09AA02</t>
  </si>
  <si>
    <t>INJ SOL 5X1ML/1.25MG</t>
  </si>
  <si>
    <t>C09AA05</t>
  </si>
  <si>
    <t>TRITACE 10 MG</t>
  </si>
  <si>
    <t>TRITACE 5 MG</t>
  </si>
  <si>
    <t>C09BA05</t>
  </si>
  <si>
    <t>C09CA01</t>
  </si>
  <si>
    <t>C09CA07</t>
  </si>
  <si>
    <t>C09DA01</t>
  </si>
  <si>
    <t>C10AA01</t>
  </si>
  <si>
    <t>C10AA05</t>
  </si>
  <si>
    <t>POR TBL FLM 100X20MG</t>
  </si>
  <si>
    <t>POR TBL FLM 30X40MG</t>
  </si>
  <si>
    <t>POR TBL FLM 100X40MG</t>
  </si>
  <si>
    <t>C10AA07</t>
  </si>
  <si>
    <t>C10BX03</t>
  </si>
  <si>
    <t>G04CA02</t>
  </si>
  <si>
    <t>POR CPS RDR 30X0.4MG</t>
  </si>
  <si>
    <t>H02AB04</t>
  </si>
  <si>
    <t>SOLU-MEDROL 40 MG/ML</t>
  </si>
  <si>
    <t>INJ PSO LQF 40MG+1ML</t>
  </si>
  <si>
    <t>H03AA01</t>
  </si>
  <si>
    <t>POR TBL NOB 100X100RG I</t>
  </si>
  <si>
    <t>J01CR01</t>
  </si>
  <si>
    <t>J01CR02</t>
  </si>
  <si>
    <t>AMOKSIKLAV 1 G</t>
  </si>
  <si>
    <t>POR TBL FLM 14X1GM</t>
  </si>
  <si>
    <t>AMOKSIKLAV 1,2 G</t>
  </si>
  <si>
    <t>INJ PLV SOL 5X1.2GM</t>
  </si>
  <si>
    <t>J01DB04</t>
  </si>
  <si>
    <t>INJ PLV SOL 10X1GM</t>
  </si>
  <si>
    <t>J01DC02</t>
  </si>
  <si>
    <t>POR TBL FLM 10X500MG</t>
  </si>
  <si>
    <t>ZINACEF 1,5 G</t>
  </si>
  <si>
    <t>J01DH51</t>
  </si>
  <si>
    <t>J01FA09</t>
  </si>
  <si>
    <t>POR TBL FLM 14X500MG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</si>
  <si>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</si>
  <si>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</si>
  <si>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</si>
  <si>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</si>
  <si>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</si>
  <si>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</si>
  <si>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</si>
  <si>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J02AC01</t>
  </si>
  <si>
    <t>MYCOMAX INF</t>
  </si>
  <si>
    <t>INF SOL 100ML/200MG</t>
  </si>
  <si>
    <t>POR CPS DUR 28X100MG</t>
  </si>
  <si>
    <t>M01AX17</t>
  </si>
  <si>
    <t>POR TBL NOB 30X100MG</t>
  </si>
  <si>
    <t>M03AC04</t>
  </si>
  <si>
    <t>INJ SOL 5X5ML/50MG</t>
  </si>
  <si>
    <t>N01AX10</t>
  </si>
  <si>
    <t>N03AX12</t>
  </si>
  <si>
    <t>N05BA12</t>
  </si>
  <si>
    <t>XANAX 0,25 MG</t>
  </si>
  <si>
    <t>POR TBL NOB 30X0.25MG</t>
  </si>
  <si>
    <t>N05CD08</t>
  </si>
  <si>
    <t>POR TBL FLM 10X15MG</t>
  </si>
  <si>
    <t>N06AB04</t>
  </si>
  <si>
    <t>POR TBL FLM 30X10 MG</t>
  </si>
  <si>
    <t>N06AB06</t>
  </si>
  <si>
    <t>ZOLOFT 50 MG</t>
  </si>
  <si>
    <t>POR TBL FLM 28X50MG</t>
  </si>
  <si>
    <t>R03AC02</t>
  </si>
  <si>
    <t>INH SUS PSS 200X100RG</t>
  </si>
  <si>
    <t>R06AE07</t>
  </si>
  <si>
    <t>R06AE09</t>
  </si>
  <si>
    <t>V06XX</t>
  </si>
  <si>
    <t>DIASIP S PŘÍCHUTÍ CAPPUCCINO</t>
  </si>
  <si>
    <t>A16AA02</t>
  </si>
  <si>
    <t>TRANSMETIL 500 MG INJEKCE</t>
  </si>
  <si>
    <t>INJ PSO LQF 5X500MG</t>
  </si>
  <si>
    <t>SOLU-MEDROL 62,5 MG/ML</t>
  </si>
  <si>
    <t>INJ PSO LQF 250MG+4ML</t>
  </si>
  <si>
    <t>INJ PSO LQF 125MG+2ML</t>
  </si>
  <si>
    <t>INJ PSO LQF 500MG+8ML</t>
  </si>
  <si>
    <t>INJ PSO LQF 1GM+16ML</t>
  </si>
  <si>
    <t>POR TBL NOB 100X75MCG I</t>
  </si>
  <si>
    <t>ZINACEF 750 MG</t>
  </si>
  <si>
    <t>INJ PLV SOL 1X750MG</t>
  </si>
  <si>
    <t>INF PLV SOL 1X500MG</t>
  </si>
  <si>
    <t>J01FA10</t>
  </si>
  <si>
    <t>N01AH03</t>
  </si>
  <si>
    <t>SUFENTA FORTE</t>
  </si>
  <si>
    <t>INJ SOL 5X1ML/50RG</t>
  </si>
  <si>
    <t>POR CPS DUR 50X300MG</t>
  </si>
  <si>
    <t>MIDAZOLAM TORREX 5 MG/ML</t>
  </si>
  <si>
    <t>POR TBL FLM 30X20 MG</t>
  </si>
  <si>
    <t>R03DC03</t>
  </si>
  <si>
    <t>POR TBL FLM 10X10MG</t>
  </si>
  <si>
    <t>S01EE01</t>
  </si>
  <si>
    <t>OPH GTT SOL 1X2.5ML I</t>
  </si>
  <si>
    <t>NUTRIDRINK MULTI FIBRE S PŘÍCHUTÍ JAHODOVOU</t>
  </si>
  <si>
    <t>NUTRIDRINK YOGHURT S PŘÍCHUTÍ VANILKA A CITRÓN</t>
  </si>
  <si>
    <t>NUTRISON ADVANCED DIASON LOW ENERGY</t>
  </si>
  <si>
    <t>N01AB08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</si>
  <si>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</si>
  <si>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</si>
  <si>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</si>
  <si>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</si>
  <si>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</si>
  <si>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</si>
  <si>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</si>
  <si>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</si>
  <si>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</si>
  <si>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</si>
  <si>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</si>
  <si>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</si>
  <si>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</si>
  <si>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Fluger Ivo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</si>
  <si>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</si>
  <si>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</si>
  <si>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</si>
  <si>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</si>
  <si>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</si>
  <si>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</si>
  <si>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</si>
  <si>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</si>
  <si>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</si>
  <si>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</si>
  <si>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</si>
  <si>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</si>
  <si>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</si>
  <si>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Zezula Radek</t>
  </si>
  <si>
    <t>Amiodaron</t>
  </si>
  <si>
    <t>Amlodipin</t>
  </si>
  <si>
    <t>125058</t>
  </si>
  <si>
    <t>Atorvastatin</t>
  </si>
  <si>
    <t>Bisoprolol</t>
  </si>
  <si>
    <t>Ciprofloxacin</t>
  </si>
  <si>
    <t>Citalopram</t>
  </si>
  <si>
    <t>17424</t>
  </si>
  <si>
    <t>POR TBL FLM 20X10 MG</t>
  </si>
  <si>
    <t>Erdostein</t>
  </si>
  <si>
    <t>95560</t>
  </si>
  <si>
    <t>POR CPS DUR 30X300MG</t>
  </si>
  <si>
    <t>Glimepirid</t>
  </si>
  <si>
    <t>163093</t>
  </si>
  <si>
    <t>AMARYL 4 MG</t>
  </si>
  <si>
    <t>Indapamid</t>
  </si>
  <si>
    <t>158287</t>
  </si>
  <si>
    <t>INDAP 2,5 MG</t>
  </si>
  <si>
    <t>POR TBL NOB 30X2.5MG</t>
  </si>
  <si>
    <t>Klopidogrel</t>
  </si>
  <si>
    <t>Kyselina acetylsalicylová</t>
  </si>
  <si>
    <t>71960</t>
  </si>
  <si>
    <t>ANOPYRIN 100 MG</t>
  </si>
  <si>
    <t>POR TBL NOB 5X10X100MG</t>
  </si>
  <si>
    <t>Metformin</t>
  </si>
  <si>
    <t>18629</t>
  </si>
  <si>
    <t>POR TBL FLM 30X1000MG</t>
  </si>
  <si>
    <t>Metoprolol</t>
  </si>
  <si>
    <t>32225</t>
  </si>
  <si>
    <t>POR TBL PRO 28X25MG</t>
  </si>
  <si>
    <t>45499</t>
  </si>
  <si>
    <t>BETALOC ZOK 100 MG</t>
  </si>
  <si>
    <t>POR TBL PRO 30X100MG</t>
  </si>
  <si>
    <t>49937</t>
  </si>
  <si>
    <t>POR TBL PRO 28X50MG</t>
  </si>
  <si>
    <t>Nadroparin</t>
  </si>
  <si>
    <t>Perindopril</t>
  </si>
  <si>
    <t>101225</t>
  </si>
  <si>
    <t>PRESTARIUM NEO FORTE</t>
  </si>
  <si>
    <t>Perindopril a amlodipin</t>
  </si>
  <si>
    <t>Piracetam</t>
  </si>
  <si>
    <t>11242</t>
  </si>
  <si>
    <t>GERATAM 1200 MG</t>
  </si>
  <si>
    <t>POR TBL FLM 60X1200MG</t>
  </si>
  <si>
    <t>Ramipril</t>
  </si>
  <si>
    <t>132525</t>
  </si>
  <si>
    <t>Různé jiné kombinace železa</t>
  </si>
  <si>
    <t>POR TBL FLM 50X100MG</t>
  </si>
  <si>
    <t>Warfarin</t>
  </si>
  <si>
    <t>Alprazolam</t>
  </si>
  <si>
    <t>6618</t>
  </si>
  <si>
    <t>NEUROL 0,5</t>
  </si>
  <si>
    <t>POR TBL NOB 30X0.5MG</t>
  </si>
  <si>
    <t>Amoxicilin a enzymový inhibitor</t>
  </si>
  <si>
    <t>122632</t>
  </si>
  <si>
    <t>SORTIS 80 MG</t>
  </si>
  <si>
    <t>POR TBL FLM 30X80MG</t>
  </si>
  <si>
    <t>49007</t>
  </si>
  <si>
    <t>ATORIS 20</t>
  </si>
  <si>
    <t>94164</t>
  </si>
  <si>
    <t>CONCOR 5</t>
  </si>
  <si>
    <t>Digoxin</t>
  </si>
  <si>
    <t>DIGOXIN 0,125 LÉČIVA</t>
  </si>
  <si>
    <t>POR TBL NOB 30X0.125MG</t>
  </si>
  <si>
    <t>Furosemid</t>
  </si>
  <si>
    <t>13459</t>
  </si>
  <si>
    <t>FUROSEMID - SLOVAKOFARMA FORTE</t>
  </si>
  <si>
    <t>POR TBL NOB 20X250MG</t>
  </si>
  <si>
    <t>98218</t>
  </si>
  <si>
    <t>FURON 40 MG</t>
  </si>
  <si>
    <t>POR TBL NOB 20X40MG</t>
  </si>
  <si>
    <t>POR TBL NOB 50X40MG</t>
  </si>
  <si>
    <t>Hydrochlorothiazid a kalium šetřící diuretika</t>
  </si>
  <si>
    <t>47476</t>
  </si>
  <si>
    <t>LORADUR</t>
  </si>
  <si>
    <t>47477</t>
  </si>
  <si>
    <t>Chlorid draselný</t>
  </si>
  <si>
    <t>Karvedilol</t>
  </si>
  <si>
    <t>Klarithromycin</t>
  </si>
  <si>
    <t>149483</t>
  </si>
  <si>
    <t>POR TBL FLM 56X75MG</t>
  </si>
  <si>
    <t>151142</t>
  </si>
  <si>
    <t>200214</t>
  </si>
  <si>
    <t>POR TBL NOB 56X100MG</t>
  </si>
  <si>
    <t>Levothyroxin, sodná sůl</t>
  </si>
  <si>
    <t>47141</t>
  </si>
  <si>
    <t>LETROX 50</t>
  </si>
  <si>
    <t>POR TBL NOB 100X50RG I</t>
  </si>
  <si>
    <t>EUTHYROX 50 MIKROGRAMŮ</t>
  </si>
  <si>
    <t>POR TBL NOB 100X50RG</t>
  </si>
  <si>
    <t>18630</t>
  </si>
  <si>
    <t>13778</t>
  </si>
  <si>
    <t>49934</t>
  </si>
  <si>
    <t>POR TBL PRO 30X25MG</t>
  </si>
  <si>
    <t>POR TBL PRO 30X50MG</t>
  </si>
  <si>
    <t>Nitrendipin</t>
  </si>
  <si>
    <t>Organo-heparinoid</t>
  </si>
  <si>
    <t>HEPAROID LÉČIVA</t>
  </si>
  <si>
    <t>Pantoprazol</t>
  </si>
  <si>
    <t>180640</t>
  </si>
  <si>
    <t>POR TBL ENT 30X40MG II</t>
  </si>
  <si>
    <t>101227</t>
  </si>
  <si>
    <t>120791</t>
  </si>
  <si>
    <t>APO-PERINDO 4 MG</t>
  </si>
  <si>
    <t>Pregabalin</t>
  </si>
  <si>
    <t>28222</t>
  </si>
  <si>
    <t>LYRICA 150 MG</t>
  </si>
  <si>
    <t>POR CPS DUR 14X150MG</t>
  </si>
  <si>
    <t>56977</t>
  </si>
  <si>
    <t>13472</t>
  </si>
  <si>
    <t>RAMIL 2,5</t>
  </si>
  <si>
    <t>Rosuvastatin</t>
  </si>
  <si>
    <t>148076</t>
  </si>
  <si>
    <t>119653</t>
  </si>
  <si>
    <t>POR TBL FLM 60X100MG</t>
  </si>
  <si>
    <t>Salbutamol</t>
  </si>
  <si>
    <t>Sertralin</t>
  </si>
  <si>
    <t>Spironolakton</t>
  </si>
  <si>
    <t>POR TBL NOB 100X25MG</t>
  </si>
  <si>
    <t>3550</t>
  </si>
  <si>
    <t>POR TBL NOB 20X25MG</t>
  </si>
  <si>
    <t>Sulfamethoxazol a trimethoprim</t>
  </si>
  <si>
    <t>3377</t>
  </si>
  <si>
    <t>POR TBL NOB 20X480MG</t>
  </si>
  <si>
    <t>Sultamicilin</t>
  </si>
  <si>
    <t>POR TBL FLM 12X375MG</t>
  </si>
  <si>
    <t>Theofylin</t>
  </si>
  <si>
    <t>Tramadol, kombinace</t>
  </si>
  <si>
    <t>Urapidil</t>
  </si>
  <si>
    <t>164412</t>
  </si>
  <si>
    <t>Verapamil</t>
  </si>
  <si>
    <t>54034</t>
  </si>
  <si>
    <t>VERAPAMIL AL 240 RETARD</t>
  </si>
  <si>
    <t>POR TBL RET 100X240MG</t>
  </si>
  <si>
    <t>192339</t>
  </si>
  <si>
    <t>POR TBL NOB 50X2MG</t>
  </si>
  <si>
    <t>192341</t>
  </si>
  <si>
    <t>WARFARIN PMCS 5 MG</t>
  </si>
  <si>
    <t>POR TBL NOB 50X5MG</t>
  </si>
  <si>
    <t>125045</t>
  </si>
  <si>
    <t>125059</t>
  </si>
  <si>
    <t>95724</t>
  </si>
  <si>
    <t>Betaxolol</t>
  </si>
  <si>
    <t>Bromazepam</t>
  </si>
  <si>
    <t>LEXAURIN 3</t>
  </si>
  <si>
    <t>Dabigatran-etexilát</t>
  </si>
  <si>
    <t>29327</t>
  </si>
  <si>
    <t>PRADAXA 110 MG</t>
  </si>
  <si>
    <t>POR CPS DUR 30X1X110MG</t>
  </si>
  <si>
    <t>200935</t>
  </si>
  <si>
    <t>Ipratropium-bromid</t>
  </si>
  <si>
    <t>INH SOL PSS 200X20 MCG</t>
  </si>
  <si>
    <t>Irbesartan</t>
  </si>
  <si>
    <t>194143</t>
  </si>
  <si>
    <t>IFIRMASTA 150 MG</t>
  </si>
  <si>
    <t>POR TBL FLM 30X150MG</t>
  </si>
  <si>
    <t>Jiná</t>
  </si>
  <si>
    <t>132657</t>
  </si>
  <si>
    <t>Jiný</t>
  </si>
  <si>
    <t>Kandesartan</t>
  </si>
  <si>
    <t>175280</t>
  </si>
  <si>
    <t>CANOCORD 16 MG</t>
  </si>
  <si>
    <t>POR TBL NOB 28X16MG</t>
  </si>
  <si>
    <t>175282</t>
  </si>
  <si>
    <t>POR TBL NOB 56X16MG</t>
  </si>
  <si>
    <t>141036</t>
  </si>
  <si>
    <t>TROMBEX 75 MG POTAHOVANÉ TABLETY</t>
  </si>
  <si>
    <t>POR TBL FLM 90X75MG</t>
  </si>
  <si>
    <t>158391</t>
  </si>
  <si>
    <t>CLOPIDOGREL ACCORD 75 MG POTAHOVANÉ TABLETY</t>
  </si>
  <si>
    <t>158395</t>
  </si>
  <si>
    <t>POR TBL FLM 100X75MG</t>
  </si>
  <si>
    <t>158392</t>
  </si>
  <si>
    <t>POR TBL FLM 50X75MG</t>
  </si>
  <si>
    <t>46221</t>
  </si>
  <si>
    <t>ASPIRIN 100</t>
  </si>
  <si>
    <t>Losartan</t>
  </si>
  <si>
    <t>13892</t>
  </si>
  <si>
    <t>49941</t>
  </si>
  <si>
    <t>POR TBL PRO 100X100MG</t>
  </si>
  <si>
    <t>Nebivolol</t>
  </si>
  <si>
    <t>Omeprazol</t>
  </si>
  <si>
    <t>132530</t>
  </si>
  <si>
    <t>HELICID 20</t>
  </si>
  <si>
    <t>POR CPS ETD 28X20MG</t>
  </si>
  <si>
    <t>17104</t>
  </si>
  <si>
    <t>LOSEPRAZOL 20 MG</t>
  </si>
  <si>
    <t>49120</t>
  </si>
  <si>
    <t>POR TBL ENT 14X40MG</t>
  </si>
  <si>
    <t>120805</t>
  </si>
  <si>
    <t>APO-PERINDO 8 MG</t>
  </si>
  <si>
    <t>POR TBL NOB 30X8MG</t>
  </si>
  <si>
    <t>56982</t>
  </si>
  <si>
    <t>148068</t>
  </si>
  <si>
    <t>ROSUCARD 10 MG POTAHOVANÉ TABLETY</t>
  </si>
  <si>
    <t>148072</t>
  </si>
  <si>
    <t>ROSUCARD 20 MG POTAHOVANÉ TABLETY</t>
  </si>
  <si>
    <t>Telmisartan</t>
  </si>
  <si>
    <t>167658</t>
  </si>
  <si>
    <t>TOLURA 20 MG</t>
  </si>
  <si>
    <t>POR TBL NOB 14X20MG</t>
  </si>
  <si>
    <t>Telmisartan a diuretika</t>
  </si>
  <si>
    <t>26575</t>
  </si>
  <si>
    <t>MICARDISPLUS 80/12,5 MG</t>
  </si>
  <si>
    <t>POR TBL NOB 98</t>
  </si>
  <si>
    <t>26576</t>
  </si>
  <si>
    <t>POR TBL NOB 56</t>
  </si>
  <si>
    <t>Valsartan</t>
  </si>
  <si>
    <t>125595</t>
  </si>
  <si>
    <t>VALSACOR 160 MG</t>
  </si>
  <si>
    <t>POR TBL FLM 28X160MG</t>
  </si>
  <si>
    <t>Alopurinol</t>
  </si>
  <si>
    <t>MILURIT 100</t>
  </si>
  <si>
    <t>POR TBL NOB 50X100MG</t>
  </si>
  <si>
    <t>96599</t>
  </si>
  <si>
    <t>SEDACORON</t>
  </si>
  <si>
    <t>POR TBL NOB 50X200MG</t>
  </si>
  <si>
    <t>98932</t>
  </si>
  <si>
    <t>98933</t>
  </si>
  <si>
    <t>42849</t>
  </si>
  <si>
    <t>HIPRES 10</t>
  </si>
  <si>
    <t>163112</t>
  </si>
  <si>
    <t>ZOREM 5 MG</t>
  </si>
  <si>
    <t>12494</t>
  </si>
  <si>
    <t>AUGMENTIN 1 G</t>
  </si>
  <si>
    <t>157832</t>
  </si>
  <si>
    <t>ATORVASTATIN +PHARMA 20 MG</t>
  </si>
  <si>
    <t>166470</t>
  </si>
  <si>
    <t>ATORIS 30</t>
  </si>
  <si>
    <t>POR TBL FLM 30X30MG</t>
  </si>
  <si>
    <t>49008</t>
  </si>
  <si>
    <t>POR TBL FLM 60X20MG</t>
  </si>
  <si>
    <t>176914</t>
  </si>
  <si>
    <t>3801</t>
  </si>
  <si>
    <t>CONCOR COR 2,5 MG</t>
  </si>
  <si>
    <t>POR TBL FLM 28X2.5MG</t>
  </si>
  <si>
    <t>Doxazosin</t>
  </si>
  <si>
    <t>103395</t>
  </si>
  <si>
    <t>CARDURA XL 4 MG</t>
  </si>
  <si>
    <t>POR TBL RET 30X4MG PA</t>
  </si>
  <si>
    <t>POR CPS DUR 20X300MG</t>
  </si>
  <si>
    <t>Finasterid</t>
  </si>
  <si>
    <t>109984</t>
  </si>
  <si>
    <t>APO-FINAS</t>
  </si>
  <si>
    <t>Fosinopril</t>
  </si>
  <si>
    <t>150748</t>
  </si>
  <si>
    <t>FOSINOPRIL +PHARMA 20 MG</t>
  </si>
  <si>
    <t>56804</t>
  </si>
  <si>
    <t>FURORESE 40</t>
  </si>
  <si>
    <t>56807</t>
  </si>
  <si>
    <t>FURORESE 125</t>
  </si>
  <si>
    <t>POR TBL NOB 30X125MG</t>
  </si>
  <si>
    <t>44647</t>
  </si>
  <si>
    <t>GLIMEPIRID-RATIOPHARM 2 MG</t>
  </si>
  <si>
    <t>40968</t>
  </si>
  <si>
    <t>EGLYMAD 2 MG</t>
  </si>
  <si>
    <t>47475</t>
  </si>
  <si>
    <t>Hydrokortison a antibiotika</t>
  </si>
  <si>
    <t>DRM UNG 1X15GM</t>
  </si>
  <si>
    <t>151949</t>
  </si>
  <si>
    <t>POR CPS DUR 100X2.5MG</t>
  </si>
  <si>
    <t>Isosorbid-mononitrát</t>
  </si>
  <si>
    <t>59467</t>
  </si>
  <si>
    <t>Ivabradin</t>
  </si>
  <si>
    <t>25978</t>
  </si>
  <si>
    <t>PROCORALAN 7,5 MG</t>
  </si>
  <si>
    <t>POR TBL FLM 56X7,5MG</t>
  </si>
  <si>
    <t>132658</t>
  </si>
  <si>
    <t>175281</t>
  </si>
  <si>
    <t>POR TBL NOB 30X16MG</t>
  </si>
  <si>
    <t>Kandesartan a diuretika</t>
  </si>
  <si>
    <t>158995</t>
  </si>
  <si>
    <t>CANCOMBINO 16 MG/12,5 MG</t>
  </si>
  <si>
    <t>POR TBL NOB 30 I</t>
  </si>
  <si>
    <t>42773</t>
  </si>
  <si>
    <t>CORYOL 6,25 MG</t>
  </si>
  <si>
    <t>POR TBL NOB 30X6.25MG</t>
  </si>
  <si>
    <t>141034</t>
  </si>
  <si>
    <t>169251</t>
  </si>
  <si>
    <t>132727</t>
  </si>
  <si>
    <t>143525</t>
  </si>
  <si>
    <t>CLOPIDOGREL ACTAVIS 75 MG</t>
  </si>
  <si>
    <t>POR TBL FLM 28X75MG I</t>
  </si>
  <si>
    <t>149370</t>
  </si>
  <si>
    <t>CLOPIDOGREL ACINO 75 MG</t>
  </si>
  <si>
    <t>143536</t>
  </si>
  <si>
    <t>POR TBL FLM 30X75MG II</t>
  </si>
  <si>
    <t>149552</t>
  </si>
  <si>
    <t>27347</t>
  </si>
  <si>
    <t>PLAVIX 75 MG</t>
  </si>
  <si>
    <t>Klotrimazol</t>
  </si>
  <si>
    <t>65484</t>
  </si>
  <si>
    <t>CLOTRIMAZOL AL 1%</t>
  </si>
  <si>
    <t>DRM CRM 1X20GM 1%</t>
  </si>
  <si>
    <t>Kodein</t>
  </si>
  <si>
    <t>90</t>
  </si>
  <si>
    <t>CODEIN SLOVAKOFARMA 30 MG</t>
  </si>
  <si>
    <t>POR TBL NOB 10X30MG</t>
  </si>
  <si>
    <t>21563</t>
  </si>
  <si>
    <t>POR TBL ENT 50X100MG</t>
  </si>
  <si>
    <t>Kyselina alendronová</t>
  </si>
  <si>
    <t>41669</t>
  </si>
  <si>
    <t>ALENDRONATE-TEVA 70 MG</t>
  </si>
  <si>
    <t>POR TBL NOB 4X70MG</t>
  </si>
  <si>
    <t>Kyselina listová</t>
  </si>
  <si>
    <t>ACIDUM FOLICUM LÉČIVA</t>
  </si>
  <si>
    <t>POR TBL OBD 30X10MG</t>
  </si>
  <si>
    <t>Lansoprazol</t>
  </si>
  <si>
    <t>47142</t>
  </si>
  <si>
    <t>POR TBL NOB 50X100RG I</t>
  </si>
  <si>
    <t>EUTHYROX 100 MIKROGRAMŮ</t>
  </si>
  <si>
    <t>POR TBL NOB 100X100RG</t>
  </si>
  <si>
    <t>23797</t>
  </si>
  <si>
    <t>GLUCOPHAGE 1000 MG</t>
  </si>
  <si>
    <t>169527</t>
  </si>
  <si>
    <t>METFORMIN MYLAN 850 MG</t>
  </si>
  <si>
    <t>POR TBL FLM 40X850MG</t>
  </si>
  <si>
    <t>Metformin a sitagliptin</t>
  </si>
  <si>
    <t>500139</t>
  </si>
  <si>
    <t>POR TBL FLM 28X50MG/1000MG</t>
  </si>
  <si>
    <t>46980</t>
  </si>
  <si>
    <t>BETALOC SR 200 MG</t>
  </si>
  <si>
    <t>POR TBL PRO 100X200MG</t>
  </si>
  <si>
    <t>46981</t>
  </si>
  <si>
    <t>58036</t>
  </si>
  <si>
    <t>POR TBL PRO 56X50MG</t>
  </si>
  <si>
    <t>Molsidomin</t>
  </si>
  <si>
    <t>59805</t>
  </si>
  <si>
    <t>INJ SOL 2X0.6ML</t>
  </si>
  <si>
    <t>111904</t>
  </si>
  <si>
    <t>POR TBL NOB 100X20MG</t>
  </si>
  <si>
    <t>13316</t>
  </si>
  <si>
    <t>LUSOPRESS</t>
  </si>
  <si>
    <t>POR TBL NOB 28X20MG</t>
  </si>
  <si>
    <t>132531</t>
  </si>
  <si>
    <t>25365</t>
  </si>
  <si>
    <t>POR CPS ETD 28X20MG SKLO</t>
  </si>
  <si>
    <t>Oxikonazol</t>
  </si>
  <si>
    <t>109411</t>
  </si>
  <si>
    <t>NOLPAZA 40 MG ENTEROSOLVENTNÍ TABLETY</t>
  </si>
  <si>
    <t>49114</t>
  </si>
  <si>
    <t>POR TBL ENT 56X20MG</t>
  </si>
  <si>
    <t>180663</t>
  </si>
  <si>
    <t>POR TBL ENT 50X40MG HOSP</t>
  </si>
  <si>
    <t>180676</t>
  </si>
  <si>
    <t>POR TBL ENT 30X40MG I</t>
  </si>
  <si>
    <t>151288</t>
  </si>
  <si>
    <t>PANTOPRAZOL +PHARMA 20 MG</t>
  </si>
  <si>
    <t>POR TBL ENT 30X20MG</t>
  </si>
  <si>
    <t>85156</t>
  </si>
  <si>
    <t>PRENESSA 4 MG</t>
  </si>
  <si>
    <t>Perindopril a diuretika</t>
  </si>
  <si>
    <t>Prednison</t>
  </si>
  <si>
    <t>PREDNISON 5 LÉČIVA</t>
  </si>
  <si>
    <t>POR TBL NOB 20X5MG</t>
  </si>
  <si>
    <t>28217</t>
  </si>
  <si>
    <t>LYRICA 75 MG</t>
  </si>
  <si>
    <t>POR CPS DUR 56X75MG</t>
  </si>
  <si>
    <t>Propafenon</t>
  </si>
  <si>
    <t>53539</t>
  </si>
  <si>
    <t>PROPAFENON AL 300</t>
  </si>
  <si>
    <t>POR TBL FLM 100X300MG</t>
  </si>
  <si>
    <t>Pyridoxin (vitamin B6)</t>
  </si>
  <si>
    <t>PYRIDOXIN LÉČIVA</t>
  </si>
  <si>
    <t>POR TBL NOB 20X20MG</t>
  </si>
  <si>
    <t>56973</t>
  </si>
  <si>
    <t>POR TBL NOB 30X1.25MG</t>
  </si>
  <si>
    <t>56978</t>
  </si>
  <si>
    <t>POR TBL NOB 50X2.5MG</t>
  </si>
  <si>
    <t>51657</t>
  </si>
  <si>
    <t>RAMIPRIL ACTAVIS 5 MG</t>
  </si>
  <si>
    <t>184409</t>
  </si>
  <si>
    <t>SORVASTA 10 MG</t>
  </si>
  <si>
    <t>184452</t>
  </si>
  <si>
    <t>SORVASTA 20 MG</t>
  </si>
  <si>
    <t>Tamsulosin</t>
  </si>
  <si>
    <t>14499</t>
  </si>
  <si>
    <t>OMNIC TOCAS 0,4</t>
  </si>
  <si>
    <t>POR TBL PRO 30X0.4MG</t>
  </si>
  <si>
    <t>22727</t>
  </si>
  <si>
    <t>TAMSULOSIN HCL-TEVA 0,4 MG</t>
  </si>
  <si>
    <t>POR CPS RDR 28X0.4MG</t>
  </si>
  <si>
    <t>159328</t>
  </si>
  <si>
    <t>TAMSULOSIN +PHARMA 0,4 MG TABLETY S PRODLOUŽENÝM UVOLŇOVÁNÍM</t>
  </si>
  <si>
    <t>POR TBL PRO 28X0.4MG I</t>
  </si>
  <si>
    <t>Terazosin</t>
  </si>
  <si>
    <t>44312</t>
  </si>
  <si>
    <t>KORNAM 5 MG</t>
  </si>
  <si>
    <t>Tikagrelor</t>
  </si>
  <si>
    <t>167936</t>
  </si>
  <si>
    <t>BRILIQUE 90 MG</t>
  </si>
  <si>
    <t>POR TBL FLM 60X90MG</t>
  </si>
  <si>
    <t>Valsartan a diuretika</t>
  </si>
  <si>
    <t>134271</t>
  </si>
  <si>
    <t>VALSACOMBI 80 MG/12,5 MG</t>
  </si>
  <si>
    <t>Pioglitazon</t>
  </si>
  <si>
    <t>26177</t>
  </si>
  <si>
    <t>ACTOS 15 MG</t>
  </si>
  <si>
    <t>POR TBL NOB 30X15MG</t>
  </si>
  <si>
    <t>98922</t>
  </si>
  <si>
    <t>ATRAM 6,25</t>
  </si>
  <si>
    <t>POR TBL NOB 2X10X100MG</t>
  </si>
  <si>
    <t>Cefuroxim</t>
  </si>
  <si>
    <t>Escitalopram</t>
  </si>
  <si>
    <t>170314</t>
  </si>
  <si>
    <t>ESCIRDEC NEO 10 MG</t>
  </si>
  <si>
    <t>49122</t>
  </si>
  <si>
    <t>126013</t>
  </si>
  <si>
    <t>PRENEWEL 2 MG/0,625 MG</t>
  </si>
  <si>
    <t>Prokinetika</t>
  </si>
  <si>
    <t>Sodná sůl metamizolu</t>
  </si>
  <si>
    <t>NOVALGIN TABLETY</t>
  </si>
  <si>
    <t>POR TBL FLM 20X500MG</t>
  </si>
  <si>
    <t>Sotalol</t>
  </si>
  <si>
    <t>49020</t>
  </si>
  <si>
    <t>SOTAHEXAL 160</t>
  </si>
  <si>
    <t>POR TBL NOB 50X160MG</t>
  </si>
  <si>
    <t>Hydrochlorothiazid</t>
  </si>
  <si>
    <t>HYDROCHLOROTHIAZID LÉČIVA</t>
  </si>
  <si>
    <t>27345</t>
  </si>
  <si>
    <t>21562</t>
  </si>
  <si>
    <t>POR TBL ENT 20X100MG</t>
  </si>
  <si>
    <t>Acetylcystein</t>
  </si>
  <si>
    <t>57395</t>
  </si>
  <si>
    <t>POR TBL EFF 10X600MG</t>
  </si>
  <si>
    <t>POR TBL NOB 30X300MG</t>
  </si>
  <si>
    <t>19594</t>
  </si>
  <si>
    <t>TORVACARD 40</t>
  </si>
  <si>
    <t>45215</t>
  </si>
  <si>
    <t>POR CPS DUR 10X300MG</t>
  </si>
  <si>
    <t>Gliklazid</t>
  </si>
  <si>
    <t>112664</t>
  </si>
  <si>
    <t>GLYCLADA 30 MG</t>
  </si>
  <si>
    <t>POR TBL RET 30X30MG</t>
  </si>
  <si>
    <t>Gliquidon</t>
  </si>
  <si>
    <t>POR TBL NOB 30X30MG</t>
  </si>
  <si>
    <t>17188</t>
  </si>
  <si>
    <t>KALIUM CHLORATUM BIOMEDICA</t>
  </si>
  <si>
    <t>POR TBL FLM 50X500MG</t>
  </si>
  <si>
    <t>158390</t>
  </si>
  <si>
    <t>106344</t>
  </si>
  <si>
    <t>LANZUL 15 MG</t>
  </si>
  <si>
    <t>POR CPS ETD 28X15MG</t>
  </si>
  <si>
    <t>Magnesium-laktát</t>
  </si>
  <si>
    <t>184525</t>
  </si>
  <si>
    <t>MAGNESII LACTICI 0,5 TBL. MEDICAMENTA</t>
  </si>
  <si>
    <t>POR TBL NOB 20X0.5GM</t>
  </si>
  <si>
    <t>12354</t>
  </si>
  <si>
    <t>POR TBL FLM 120X500MG</t>
  </si>
  <si>
    <t>111898</t>
  </si>
  <si>
    <t>NITRESAN 10 MG</t>
  </si>
  <si>
    <t>132526</t>
  </si>
  <si>
    <t>HELICID 10</t>
  </si>
  <si>
    <t>POR CPS ETD 28X10MG</t>
  </si>
  <si>
    <t>49112</t>
  </si>
  <si>
    <t>POR TBL ENT 14X20MG I</t>
  </si>
  <si>
    <t>122685</t>
  </si>
  <si>
    <t>PRESTARIUM NEO COMBI 5 MG/1,25 MG</t>
  </si>
  <si>
    <t>53535</t>
  </si>
  <si>
    <t>PROPAFENON AL 150</t>
  </si>
  <si>
    <t>POR TBL FLM 50X150MG</t>
  </si>
  <si>
    <t>Rilmenidin</t>
  </si>
  <si>
    <t>POR TBL NOB 30X1MG</t>
  </si>
  <si>
    <t>167673</t>
  </si>
  <si>
    <t>TOLURA 80 MG</t>
  </si>
  <si>
    <t>POR TBL NOB 28X80MG</t>
  </si>
  <si>
    <t>44304</t>
  </si>
  <si>
    <t>POR CPS PRO 20X200MG</t>
  </si>
  <si>
    <t>Trandolapril</t>
  </si>
  <si>
    <t>GOPTEN 2 MG</t>
  </si>
  <si>
    <t>POR CPS DUR 28X2MG</t>
  </si>
  <si>
    <t>71950</t>
  </si>
  <si>
    <t>ISOPTIN SR 240 MG</t>
  </si>
  <si>
    <t>POR TBL PRO 30X240MG</t>
  </si>
  <si>
    <t>143521</t>
  </si>
  <si>
    <t>POR TBL FLM 7X75MG I</t>
  </si>
  <si>
    <t>180818</t>
  </si>
  <si>
    <t>CLOPIDOSTAD 75 MG</t>
  </si>
  <si>
    <t>POR TBL FLM 14X75MG</t>
  </si>
  <si>
    <t>POR TBL PRO 100X25MG</t>
  </si>
  <si>
    <t>Simvastatin</t>
  </si>
  <si>
    <t>Telmisartan a amlodipin</t>
  </si>
  <si>
    <t>167859</t>
  </si>
  <si>
    <t>TWYNSTA 80 MG/10 MG</t>
  </si>
  <si>
    <t>167844</t>
  </si>
  <si>
    <t>TWYNSTA 40 MG/10 MG</t>
  </si>
  <si>
    <t>POR TBL NOB 14</t>
  </si>
  <si>
    <t>Kolchicin</t>
  </si>
  <si>
    <t>62380</t>
  </si>
  <si>
    <t>POR TBL OBD 50X500RG</t>
  </si>
  <si>
    <t>Amoxicilin</t>
  </si>
  <si>
    <t>19751</t>
  </si>
  <si>
    <t>POR TBL SUS 14X1000MG</t>
  </si>
  <si>
    <t>132555</t>
  </si>
  <si>
    <t>132523</t>
  </si>
  <si>
    <t>47837</t>
  </si>
  <si>
    <t>POR TBL RET 30X4MG</t>
  </si>
  <si>
    <t>Hořčík (různé sole v kombinaci)</t>
  </si>
  <si>
    <t>66555</t>
  </si>
  <si>
    <t>MAGNOSOLV</t>
  </si>
  <si>
    <t>POR GRA SOL 30</t>
  </si>
  <si>
    <t>132644</t>
  </si>
  <si>
    <t>POR TBL NOB 14X500MG</t>
  </si>
  <si>
    <t>149542</t>
  </si>
  <si>
    <t>Norfloxacin</t>
  </si>
  <si>
    <t>93465</t>
  </si>
  <si>
    <t>NOLICIN</t>
  </si>
  <si>
    <t>POR TBL FLM 20X400MG</t>
  </si>
  <si>
    <t>53536</t>
  </si>
  <si>
    <t>POR TBL FLM 100X150MG</t>
  </si>
  <si>
    <t>13847</t>
  </si>
  <si>
    <t>SIMVASTATIN-RATIOPHARM 20 MG</t>
  </si>
  <si>
    <t>167852</t>
  </si>
  <si>
    <t>TWYNSTA 80 MG/5 MG</t>
  </si>
  <si>
    <t>29678</t>
  </si>
  <si>
    <t>192342</t>
  </si>
  <si>
    <t>Zolpidem</t>
  </si>
  <si>
    <t>163145</t>
  </si>
  <si>
    <t>HYPNOGEN</t>
  </si>
  <si>
    <t>Montelukast</t>
  </si>
  <si>
    <t>53077</t>
  </si>
  <si>
    <t>SINGULAIR 10</t>
  </si>
  <si>
    <t>91788</t>
  </si>
  <si>
    <t>NEUROL 0,25</t>
  </si>
  <si>
    <t>125052</t>
  </si>
  <si>
    <t>Atorvastatin a amlodipin</t>
  </si>
  <si>
    <t>30550</t>
  </si>
  <si>
    <t>Azithromycin</t>
  </si>
  <si>
    <t>155864</t>
  </si>
  <si>
    <t>SUMAMED FORTE SIRUP</t>
  </si>
  <si>
    <t>POR PLV SUS 1X30ML</t>
  </si>
  <si>
    <t>139479</t>
  </si>
  <si>
    <t>BETAMED 20 MG</t>
  </si>
  <si>
    <t>Bisoprolol a thiazidy</t>
  </si>
  <si>
    <t>153452</t>
  </si>
  <si>
    <t>COMBISO 5 MG/6,25 MG</t>
  </si>
  <si>
    <t>132600</t>
  </si>
  <si>
    <t>LEXAURIN 1,5</t>
  </si>
  <si>
    <t>POR TBL NOB 30X1.5MG</t>
  </si>
  <si>
    <t>Celiprolol</t>
  </si>
  <si>
    <t>163143</t>
  </si>
  <si>
    <t>TENOLOC 200</t>
  </si>
  <si>
    <t>POR TBL FLM 30X200MG</t>
  </si>
  <si>
    <t>29328</t>
  </si>
  <si>
    <t>POR CPS DUR 60X1X110MG</t>
  </si>
  <si>
    <t>Diklofenak</t>
  </si>
  <si>
    <t>Draslík</t>
  </si>
  <si>
    <t>87074</t>
  </si>
  <si>
    <t>POR GRA SUS 1X200ML</t>
  </si>
  <si>
    <t>Fenofibrát</t>
  </si>
  <si>
    <t>11014</t>
  </si>
  <si>
    <t>LIPANTHYL 267 M</t>
  </si>
  <si>
    <t>POR CPS DUR 90X267MG</t>
  </si>
  <si>
    <t>76402</t>
  </si>
  <si>
    <t>SORBIMON 20 MG</t>
  </si>
  <si>
    <t>175285</t>
  </si>
  <si>
    <t>POR TBL NOB 90X16MG</t>
  </si>
  <si>
    <t>53189</t>
  </si>
  <si>
    <t>KLACID SR</t>
  </si>
  <si>
    <t>POR TBL RET 7X500MG</t>
  </si>
  <si>
    <t>Klenbuterol</t>
  </si>
  <si>
    <t>13359</t>
  </si>
  <si>
    <t>SPIROPENT</t>
  </si>
  <si>
    <t>POR TBL NOB 20X0.02MG</t>
  </si>
  <si>
    <t>Kodein, kombinace kromě psycholeptik</t>
  </si>
  <si>
    <t>109799</t>
  </si>
  <si>
    <t>ULTRACOD</t>
  </si>
  <si>
    <t>Levocetirizin</t>
  </si>
  <si>
    <t>124346</t>
  </si>
  <si>
    <t>85142</t>
  </si>
  <si>
    <t>XYZAL</t>
  </si>
  <si>
    <t>Levonorgestrel a ethinylestradiol</t>
  </si>
  <si>
    <t>78246</t>
  </si>
  <si>
    <t>MINISISTON</t>
  </si>
  <si>
    <t>POR TBL OBD 3X21(=63)</t>
  </si>
  <si>
    <t>200749</t>
  </si>
  <si>
    <t>114070</t>
  </si>
  <si>
    <t>LOZAP 100 ZENTIVA</t>
  </si>
  <si>
    <t>POR TBL FLM 90X100MG</t>
  </si>
  <si>
    <t>13897</t>
  </si>
  <si>
    <t>Losartan a diuretika</t>
  </si>
  <si>
    <t>164640</t>
  </si>
  <si>
    <t>GLUCOPHAGE 500 MG</t>
  </si>
  <si>
    <t>Oxazepam</t>
  </si>
  <si>
    <t>1940</t>
  </si>
  <si>
    <t>OXAZEPAM LÉČIVA</t>
  </si>
  <si>
    <t>POR TBL NOB 20X10MG</t>
  </si>
  <si>
    <t>Pentoxifylin</t>
  </si>
  <si>
    <t>53480</t>
  </si>
  <si>
    <t>101233</t>
  </si>
  <si>
    <t>POR TBL FLM 90X10 MG</t>
  </si>
  <si>
    <t>85159</t>
  </si>
  <si>
    <t>Pikosíran sodný, kombinace</t>
  </si>
  <si>
    <t>160806</t>
  </si>
  <si>
    <t>PICOPREP PRÁŠEK PRO PŘÍPRAVU PERORÁLNÍHO ROZTOKU</t>
  </si>
  <si>
    <t>POR PLV SOL 2</t>
  </si>
  <si>
    <t>PREDNISON 20 LÉČIVA</t>
  </si>
  <si>
    <t>58838</t>
  </si>
  <si>
    <t>PROPANORM 300 MG</t>
  </si>
  <si>
    <t>POR TBL FLM 50X300MG</t>
  </si>
  <si>
    <t>125641</t>
  </si>
  <si>
    <t>POR TBL NOB 90X1MG</t>
  </si>
  <si>
    <t>Rivaroxaban</t>
  </si>
  <si>
    <t>168903</t>
  </si>
  <si>
    <t>XARELTO 20 MG</t>
  </si>
  <si>
    <t>148074</t>
  </si>
  <si>
    <t>POR TBL FLM 90X20MG</t>
  </si>
  <si>
    <t>125077</t>
  </si>
  <si>
    <t>APO-SIMVA 10</t>
  </si>
  <si>
    <t>POR TBL FLM 100X10MG</t>
  </si>
  <si>
    <t>Sumatriptan</t>
  </si>
  <si>
    <t>196734</t>
  </si>
  <si>
    <t>SUMATRIPTAN ACCORD 50 MG POTAHOVANÉ TABLETY</t>
  </si>
  <si>
    <t>POR TBL FLM 6X50MG</t>
  </si>
  <si>
    <t>158198</t>
  </si>
  <si>
    <t>POR TBL NOB 100X80MG</t>
  </si>
  <si>
    <t>29679</t>
  </si>
  <si>
    <t>132631</t>
  </si>
  <si>
    <t>POR CPS PRO 50X200MG</t>
  </si>
  <si>
    <t>192721</t>
  </si>
  <si>
    <t>TRAMYLPA 37,5 MG/325 MG</t>
  </si>
  <si>
    <t>Trimetazidin</t>
  </si>
  <si>
    <t>54032</t>
  </si>
  <si>
    <t>POR TBL RET 50X240MG</t>
  </si>
  <si>
    <t>Vildagliptin</t>
  </si>
  <si>
    <t>29199</t>
  </si>
  <si>
    <t>GALVUS 50 MG</t>
  </si>
  <si>
    <t>POR TBL NOB 56X50MG</t>
  </si>
  <si>
    <t>Dienogest a ethinylestradiol</t>
  </si>
  <si>
    <t>126920</t>
  </si>
  <si>
    <t>DIENILLE POTAHOVANÁ TABLETA</t>
  </si>
  <si>
    <t>POR TBL FLM 3X21</t>
  </si>
  <si>
    <t>Kompresivní punčochy a návleky</t>
  </si>
  <si>
    <t>45364</t>
  </si>
  <si>
    <t>PUNČOCHY KOMPRESNÍ STEHENNÍ              II.K.T.</t>
  </si>
  <si>
    <t>MEMORY MEDICAL STOCKINGS  A-G</t>
  </si>
  <si>
    <t>Obvazový materiál</t>
  </si>
  <si>
    <t>19580</t>
  </si>
  <si>
    <t>OBINADLO ELASTICKÉ UNIVERSÁLNÍ LENKELAST</t>
  </si>
  <si>
    <t>12X5M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</si>
  <si>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</si>
  <si>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</si>
  <si>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</si>
  <si>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</si>
  <si>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</si>
  <si>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</si>
  <si>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</si>
  <si>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Cilazapril</t>
  </si>
  <si>
    <t>14926</t>
  </si>
  <si>
    <t>INHIBACE 2,5 MG</t>
  </si>
  <si>
    <t>Doxycyklin</t>
  </si>
  <si>
    <t>47718</t>
  </si>
  <si>
    <t>DOXYCYCLIN AL 100</t>
  </si>
  <si>
    <t>POR TBL NOB 10X100MG</t>
  </si>
  <si>
    <t>Enalapril</t>
  </si>
  <si>
    <t>115479</t>
  </si>
  <si>
    <t>APO-ENALAPRIL 5 MG</t>
  </si>
  <si>
    <t>59643</t>
  </si>
  <si>
    <t>ENAP 5 MG</t>
  </si>
  <si>
    <t>Fenobarbital</t>
  </si>
  <si>
    <t>68578</t>
  </si>
  <si>
    <t>PHENAEMALETTEN</t>
  </si>
  <si>
    <t>POR TBL NOB 50X15MG SKLO</t>
  </si>
  <si>
    <t>Klindamycin</t>
  </si>
  <si>
    <t>100339</t>
  </si>
  <si>
    <t>DALACIN C 300 MG</t>
  </si>
  <si>
    <t>POR CPS DUR 16X300MG</t>
  </si>
  <si>
    <t>Kombinace různých antibiotik</t>
  </si>
  <si>
    <t>1076</t>
  </si>
  <si>
    <t>OPHTHALMO-FRAMYKOIN</t>
  </si>
  <si>
    <t>OPH UNG 1X5GM</t>
  </si>
  <si>
    <t>PICOPREP PRÁŠEK PRO PERORÁLNÍ ROZTOK</t>
  </si>
  <si>
    <t>Sildenafil</t>
  </si>
  <si>
    <t>166801</t>
  </si>
  <si>
    <t>OLVION 100 MG</t>
  </si>
  <si>
    <t>POR TBL FLM 8X100MG</t>
  </si>
  <si>
    <t>119773</t>
  </si>
  <si>
    <t>132639</t>
  </si>
  <si>
    <t>15658</t>
  </si>
  <si>
    <t>CIPLOX 500</t>
  </si>
  <si>
    <t>Loperamid</t>
  </si>
  <si>
    <t>Mometason</t>
  </si>
  <si>
    <t>76976</t>
  </si>
  <si>
    <t>ELOCOM</t>
  </si>
  <si>
    <t>DRM UNG 1X30GM 0.1%</t>
  </si>
  <si>
    <t>Nimesulid</t>
  </si>
  <si>
    <t>12893</t>
  </si>
  <si>
    <t>POR TBL NOB 60X100MG</t>
  </si>
  <si>
    <t>66045</t>
  </si>
  <si>
    <t>AULIN GEL</t>
  </si>
  <si>
    <t>DRM GEL 1X50GM/1.5GM</t>
  </si>
  <si>
    <t>Piroxikam</t>
  </si>
  <si>
    <t>49522</t>
  </si>
  <si>
    <t>FLAMEXIN</t>
  </si>
  <si>
    <t>Pseudoefedrin, kombinace</t>
  </si>
  <si>
    <t>191086</t>
  </si>
  <si>
    <t>DISOPHROL REPETABS</t>
  </si>
  <si>
    <t>POR TBL PRO 10</t>
  </si>
  <si>
    <t>Cetirizin</t>
  </si>
  <si>
    <t>Diosmin, kombinace</t>
  </si>
  <si>
    <t>132547</t>
  </si>
  <si>
    <t>Fluvastatin</t>
  </si>
  <si>
    <t>119511</t>
  </si>
  <si>
    <t>LESCOL XL</t>
  </si>
  <si>
    <t>POR TBL PRO 14X7X80MG</t>
  </si>
  <si>
    <t>Jiná antibiotika pro lokální aplikaci</t>
  </si>
  <si>
    <t>DRM UNG 1X10GM</t>
  </si>
  <si>
    <t>Jiná střevní antiinfektiva</t>
  </si>
  <si>
    <t>2818</t>
  </si>
  <si>
    <t>ENDIARON</t>
  </si>
  <si>
    <t>POR TBL FLM 20X250MG</t>
  </si>
  <si>
    <t>75490</t>
  </si>
  <si>
    <t>KLACID 250</t>
  </si>
  <si>
    <t>POR TBL FLM 14X250MG</t>
  </si>
  <si>
    <t>Levonorgestrel</t>
  </si>
  <si>
    <t>59377</t>
  </si>
  <si>
    <t>POSTINOR-2</t>
  </si>
  <si>
    <t>POR TBL NOB 2X0.75MG</t>
  </si>
  <si>
    <t>Midazolam</t>
  </si>
  <si>
    <t>15013</t>
  </si>
  <si>
    <t>DORMICUM 7,5 MG</t>
  </si>
  <si>
    <t>POR TBL FLM 10X7.5MG</t>
  </si>
  <si>
    <t>Nifuroxazid</t>
  </si>
  <si>
    <t>46405</t>
  </si>
  <si>
    <t>ERCEFURYL 200 MG CPS.</t>
  </si>
  <si>
    <t>POR CPS DUR 14X200MG</t>
  </si>
  <si>
    <t>17926</t>
  </si>
  <si>
    <t>ZALDIAR</t>
  </si>
  <si>
    <t>Acebutolol</t>
  </si>
  <si>
    <t>80058</t>
  </si>
  <si>
    <t>SECTRAL 400 MG</t>
  </si>
  <si>
    <t>POR TBL FLM 30X400MG</t>
  </si>
  <si>
    <t>32859</t>
  </si>
  <si>
    <t>NAC AL 600 ŠUMIVÉ TABLETY</t>
  </si>
  <si>
    <t>POR TBL EFF 50X600MG</t>
  </si>
  <si>
    <t>Aciklovir</t>
  </si>
  <si>
    <t>13703</t>
  </si>
  <si>
    <t>ZOVIRAX 200 MG</t>
  </si>
  <si>
    <t>POR TBL NOB 25X200MG</t>
  </si>
  <si>
    <t>1711</t>
  </si>
  <si>
    <t>POR TBL NOB 100X300MG</t>
  </si>
  <si>
    <t>90959</t>
  </si>
  <si>
    <t>XANAX 0,5 MG</t>
  </si>
  <si>
    <t>96977</t>
  </si>
  <si>
    <t>XANAX 1 MG</t>
  </si>
  <si>
    <t>154716</t>
  </si>
  <si>
    <t>163111</t>
  </si>
  <si>
    <t>ZOREM 10 MG</t>
  </si>
  <si>
    <t>32924</t>
  </si>
  <si>
    <t>95583</t>
  </si>
  <si>
    <t>POR TBL SUS 20X500MG</t>
  </si>
  <si>
    <t>Antiagregancia kromě heparinu, kombinace</t>
  </si>
  <si>
    <t>57364</t>
  </si>
  <si>
    <t>AGGRENOX</t>
  </si>
  <si>
    <t>POR CPS RDR 60</t>
  </si>
  <si>
    <t>93015</t>
  </si>
  <si>
    <t>SORTIS 10 MG</t>
  </si>
  <si>
    <t>30530</t>
  </si>
  <si>
    <t>176913</t>
  </si>
  <si>
    <t>3822</t>
  </si>
  <si>
    <t>CONCOR COR 5 MG</t>
  </si>
  <si>
    <t>POR TBL FLM 28X5MG</t>
  </si>
  <si>
    <t>3824</t>
  </si>
  <si>
    <t>CONCOR COR 10 MG</t>
  </si>
  <si>
    <t>Bromhexin</t>
  </si>
  <si>
    <t>90991</t>
  </si>
  <si>
    <t>BROMHEXIN 8 KM KAPKY</t>
  </si>
  <si>
    <t>POR GTT SOL 1X20ML</t>
  </si>
  <si>
    <t>84895</t>
  </si>
  <si>
    <t>ZINNAT 125 MG</t>
  </si>
  <si>
    <t>POR TBL FLM 10X125MG</t>
  </si>
  <si>
    <t>55178</t>
  </si>
  <si>
    <t>ZYRTEC</t>
  </si>
  <si>
    <t>125441</t>
  </si>
  <si>
    <t>INHIBACE 5 MG</t>
  </si>
  <si>
    <t>POR TBL FLM 100X5MG</t>
  </si>
  <si>
    <t>Ciprofibrát</t>
  </si>
  <si>
    <t>47684</t>
  </si>
  <si>
    <t>LIPANOR</t>
  </si>
  <si>
    <t>POR CPS DUR 60X100MG</t>
  </si>
  <si>
    <t>114292</t>
  </si>
  <si>
    <t>APO-CITAL 20 MG</t>
  </si>
  <si>
    <t>80427</t>
  </si>
  <si>
    <t>CITALOPRAM-TEVA 20 MG</t>
  </si>
  <si>
    <t>132534</t>
  </si>
  <si>
    <t>Desloratadin</t>
  </si>
  <si>
    <t>27899</t>
  </si>
  <si>
    <t>28839</t>
  </si>
  <si>
    <t>AERIUS 0,5 MG/ML</t>
  </si>
  <si>
    <t>POR SOL 1X120ML LŽIČKA</t>
  </si>
  <si>
    <t>179957</t>
  </si>
  <si>
    <t>DESLORATADIN MYLAN 5 MG</t>
  </si>
  <si>
    <t>Dienogest a estradiol</t>
  </si>
  <si>
    <t>129929</t>
  </si>
  <si>
    <t>QLAIRA</t>
  </si>
  <si>
    <t>POR TBL FLM 3X28</t>
  </si>
  <si>
    <t>DIGOXIN 0,250 LÉČIVA</t>
  </si>
  <si>
    <t>75632</t>
  </si>
  <si>
    <t>DICLOFENAC AL RETARD</t>
  </si>
  <si>
    <t>POR TBL RET 50X100MG</t>
  </si>
  <si>
    <t>4013</t>
  </si>
  <si>
    <t>DOXYBENE 200 MG TABLETY</t>
  </si>
  <si>
    <t>POR TBL NOB 10X200MG</t>
  </si>
  <si>
    <t>125184</t>
  </si>
  <si>
    <t>CIPRALEX 10 MG</t>
  </si>
  <si>
    <t>POR TBL FLM 98X10MG I</t>
  </si>
  <si>
    <t>134507</t>
  </si>
  <si>
    <t>ELICEA 10 MG</t>
  </si>
  <si>
    <t>135928</t>
  </si>
  <si>
    <t>ESOPREX 10 MG</t>
  </si>
  <si>
    <t>20132</t>
  </si>
  <si>
    <t>POR TBL FLM 28X10MG I</t>
  </si>
  <si>
    <t>Ezetimib</t>
  </si>
  <si>
    <t>8673</t>
  </si>
  <si>
    <t>EZETROL 10 MG TABLETY</t>
  </si>
  <si>
    <t>POR TBL NOB 30X10MG A</t>
  </si>
  <si>
    <t>Flutikason-furoát</t>
  </si>
  <si>
    <t>29816</t>
  </si>
  <si>
    <t>AVAMYS</t>
  </si>
  <si>
    <t>NAS SPR SUS 120X27.5RG</t>
  </si>
  <si>
    <t>200992</t>
  </si>
  <si>
    <t>POR TBL PRO 28X80MG</t>
  </si>
  <si>
    <t>120957</t>
  </si>
  <si>
    <t>FLUVASTATIN ACTAVIS 80 MG</t>
  </si>
  <si>
    <t>56808</t>
  </si>
  <si>
    <t>POR TBL NOB 50X125MG</t>
  </si>
  <si>
    <t>Fusidová kyselina</t>
  </si>
  <si>
    <t>88740</t>
  </si>
  <si>
    <t>FUCITHALMIC</t>
  </si>
  <si>
    <t>OPH GTT SUS 1X5GM/50MG</t>
  </si>
  <si>
    <t>18388</t>
  </si>
  <si>
    <t>DIAPREL MR</t>
  </si>
  <si>
    <t>POR TBL RET 100X30MG</t>
  </si>
  <si>
    <t>Hydrokortison-butyrát</t>
  </si>
  <si>
    <t>9307</t>
  </si>
  <si>
    <t>LOCOID 0,1% LOTION</t>
  </si>
  <si>
    <t>DRM SOL 1X30ML</t>
  </si>
  <si>
    <t>Chinapril a diuretika</t>
  </si>
  <si>
    <t>64790</t>
  </si>
  <si>
    <t>ACCUZIDE 20</t>
  </si>
  <si>
    <t>POR TBL FLM 100</t>
  </si>
  <si>
    <t>76710</t>
  </si>
  <si>
    <t>ACCUZIDE 10</t>
  </si>
  <si>
    <t>Inzulin aspart</t>
  </si>
  <si>
    <t>Inzulin glargin</t>
  </si>
  <si>
    <t>27506</t>
  </si>
  <si>
    <t>LANTUS 100 JEDNOTEK/ML</t>
  </si>
  <si>
    <t>SDR INJ SOL 5X3ML</t>
  </si>
  <si>
    <t>Jiná antihistaminika pro systémovou aplikaci</t>
  </si>
  <si>
    <t>POR TBL NOB 20X2MG</t>
  </si>
  <si>
    <t>10680</t>
  </si>
  <si>
    <t>CORYOL 12,5 MG</t>
  </si>
  <si>
    <t>POR TBL NOB 30X12.5MG</t>
  </si>
  <si>
    <t>53283</t>
  </si>
  <si>
    <t>FROMILID 500</t>
  </si>
  <si>
    <t>Klonazepam</t>
  </si>
  <si>
    <t>14957</t>
  </si>
  <si>
    <t>RIVOTRIL 0,5 MG</t>
  </si>
  <si>
    <t>POR TBL NOB 50X0.5MG</t>
  </si>
  <si>
    <t>141641</t>
  </si>
  <si>
    <t>CLOPIDOGREL STADA 75 MG POTAHOVANÉ TABLETY</t>
  </si>
  <si>
    <t>POR TBL FLM 100X75MG I</t>
  </si>
  <si>
    <t>88</t>
  </si>
  <si>
    <t>CODEIN SLOVAKOFARMA 15 MG</t>
  </si>
  <si>
    <t>POR TBL NOB 10X15MG</t>
  </si>
  <si>
    <t>POR TBL NOB 3X20X100MG</t>
  </si>
  <si>
    <t>Léčiva k terapii onemocnění jater</t>
  </si>
  <si>
    <t>125753</t>
  </si>
  <si>
    <t>POR CPS DUR 100</t>
  </si>
  <si>
    <t>Lisinopril</t>
  </si>
  <si>
    <t>11006</t>
  </si>
  <si>
    <t>DIROTON 10 MG</t>
  </si>
  <si>
    <t>13894</t>
  </si>
  <si>
    <t>POR TBL FLM 90X50MG</t>
  </si>
  <si>
    <t>32673</t>
  </si>
  <si>
    <t>METOPROLOL AL 200 RETARD</t>
  </si>
  <si>
    <t>POR TBL PRO 50X200MG</t>
  </si>
  <si>
    <t>Moxonidin</t>
  </si>
  <si>
    <t>125391</t>
  </si>
  <si>
    <t>CYNT 0,4</t>
  </si>
  <si>
    <t>POR TBL FLM 98X0.4MG</t>
  </si>
  <si>
    <t>Multienzymové přípravky (lipáza, proteáza apod.)</t>
  </si>
  <si>
    <t>14814</t>
  </si>
  <si>
    <t>KREON 10 000</t>
  </si>
  <si>
    <t>POR CPS ETD 50</t>
  </si>
  <si>
    <t>17187</t>
  </si>
  <si>
    <t>NIMESIL</t>
  </si>
  <si>
    <t>POR GRA SUS 30X100MG</t>
  </si>
  <si>
    <t>Nitrofurantoin</t>
  </si>
  <si>
    <t>POR CPS ETD 90X20MG SKLO</t>
  </si>
  <si>
    <t>Oxybutynin</t>
  </si>
  <si>
    <t>66791</t>
  </si>
  <si>
    <t>DITROPAN</t>
  </si>
  <si>
    <t>180701</t>
  </si>
  <si>
    <t>180658</t>
  </si>
  <si>
    <t>POR TBL ENT 100X40MG HOSP</t>
  </si>
  <si>
    <t>180653</t>
  </si>
  <si>
    <t>POR TBL ENT 100X40MG HOSP I</t>
  </si>
  <si>
    <t>47085</t>
  </si>
  <si>
    <t>PENTOMER RETARD 400 MG</t>
  </si>
  <si>
    <t>POR TBL PRO 100X400MG</t>
  </si>
  <si>
    <t>120796</t>
  </si>
  <si>
    <t>POR TBL NOB 100X4MG</t>
  </si>
  <si>
    <t>120810</t>
  </si>
  <si>
    <t>POR TBL NOB 100X8MG</t>
  </si>
  <si>
    <t>Pitofenon a analgetika</t>
  </si>
  <si>
    <t>23962</t>
  </si>
  <si>
    <t>AMPRILAN 5</t>
  </si>
  <si>
    <t>23966</t>
  </si>
  <si>
    <t>AMPRILAN 10</t>
  </si>
  <si>
    <t>56983</t>
  </si>
  <si>
    <t>199379</t>
  </si>
  <si>
    <t>Ramipril a diuretika</t>
  </si>
  <si>
    <t>115594</t>
  </si>
  <si>
    <t>148070</t>
  </si>
  <si>
    <t>94584</t>
  </si>
  <si>
    <t>AKTIFERRIN</t>
  </si>
  <si>
    <t>POR CPS MOL 50</t>
  </si>
  <si>
    <t>26912</t>
  </si>
  <si>
    <t>VIAGRA 100 MG</t>
  </si>
  <si>
    <t>POR TBL FLM 4X100MG</t>
  </si>
  <si>
    <t>Silymarin</t>
  </si>
  <si>
    <t>1147</t>
  </si>
  <si>
    <t>SILYMARIN AL 50</t>
  </si>
  <si>
    <t>POR TBL OBD 100X50MG</t>
  </si>
  <si>
    <t>54498</t>
  </si>
  <si>
    <t>ZOCOR 20 MG</t>
  </si>
  <si>
    <t>57339</t>
  </si>
  <si>
    <t>POR TBL NOB 100X25MG(LAHV.)</t>
  </si>
  <si>
    <t>115449</t>
  </si>
  <si>
    <t>SUMATRIPTAN ACTAVIS 50 MG</t>
  </si>
  <si>
    <t>POR TBL OBD 6X50MG</t>
  </si>
  <si>
    <t>167666</t>
  </si>
  <si>
    <t>TOLURA 40 MG</t>
  </si>
  <si>
    <t>POR TBL NOB 28X40MG</t>
  </si>
  <si>
    <t>26556</t>
  </si>
  <si>
    <t>MICARDIS 80 MG</t>
  </si>
  <si>
    <t>POR TBL NOB 98X80MG</t>
  </si>
  <si>
    <t>26577</t>
  </si>
  <si>
    <t>POR TBL NOB 28X1</t>
  </si>
  <si>
    <t>193884</t>
  </si>
  <si>
    <t>TOLUCOMBI 80 MG/12,5 MG</t>
  </si>
  <si>
    <t>167939</t>
  </si>
  <si>
    <t>POR TBL FLM 56X90MG</t>
  </si>
  <si>
    <t>Tizanidin</t>
  </si>
  <si>
    <t>16051</t>
  </si>
  <si>
    <t>SIRDALUD 2 MG</t>
  </si>
  <si>
    <t>Tramadol</t>
  </si>
  <si>
    <t>57793</t>
  </si>
  <si>
    <t>TRAMAL KAPKY 100 MG/1 ML</t>
  </si>
  <si>
    <t>POR GTT SOL 1X96ML</t>
  </si>
  <si>
    <t>59673</t>
  </si>
  <si>
    <t>TRALGIT SR 100</t>
  </si>
  <si>
    <t>POR TBL PRO 50X100MG</t>
  </si>
  <si>
    <t>201138</t>
  </si>
  <si>
    <t>TRAMAL RETARD TABLETY 100 MG</t>
  </si>
  <si>
    <t>Vaginální kroužek s progestinem a estrogenem</t>
  </si>
  <si>
    <t>120188</t>
  </si>
  <si>
    <t>NUVARING 0,120 MG/0,015 MG ZA 24 HODIN, VAGINÁLNÍ INZERT</t>
  </si>
  <si>
    <t>VAG INS 3</t>
  </si>
  <si>
    <t>91995</t>
  </si>
  <si>
    <t>POR TBL PRO 100X240MG</t>
  </si>
  <si>
    <t>16286</t>
  </si>
  <si>
    <t>STILNOX</t>
  </si>
  <si>
    <t>132642</t>
  </si>
  <si>
    <t>Apixaban</t>
  </si>
  <si>
    <t>193747</t>
  </si>
  <si>
    <t>ELIQUIS 5 MG</t>
  </si>
  <si>
    <t>POR TBL FLM 168X5MG</t>
  </si>
  <si>
    <t>Prasugrel</t>
  </si>
  <si>
    <t>167934</t>
  </si>
  <si>
    <t>EFIENT 10 MG</t>
  </si>
  <si>
    <t>Orlistat</t>
  </si>
  <si>
    <t>27030</t>
  </si>
  <si>
    <t>XENICAL 120 MG</t>
  </si>
  <si>
    <t>POR CPS DUR 84X120MG</t>
  </si>
  <si>
    <t>157966</t>
  </si>
  <si>
    <t>ORLISTAT SANDOZ 120 MG</t>
  </si>
  <si>
    <t>Salmeterol a flutikason</t>
  </si>
  <si>
    <t>45964</t>
  </si>
  <si>
    <t>SERETIDE DISKUS 50/250</t>
  </si>
  <si>
    <t>INH PLV 1X60X50/250RG</t>
  </si>
  <si>
    <t>*1004</t>
  </si>
  <si>
    <t>45669</t>
  </si>
  <si>
    <t>PUNČOCHY KOMPRESNÍ STEHENNÍ II.K.T.</t>
  </si>
  <si>
    <t>DEONA COTTON B A-G</t>
  </si>
  <si>
    <t>19578</t>
  </si>
  <si>
    <t>8X5M V NATAŽENÉM STAVU,STŘEDNÍ TAH,1KS</t>
  </si>
  <si>
    <t>19577</t>
  </si>
  <si>
    <t>6X5M V NATAŽENÉM STAVU,STŘEDNÍ TAH,1KS</t>
  </si>
  <si>
    <t>19583</t>
  </si>
  <si>
    <t>OBINADLO ELASTICKÉ UNIVERSÁLNÍ ELASTRA IDEAL</t>
  </si>
  <si>
    <t>6CMX5M,V NATAŽENÉM STAVU,STŘEDNÍ TAH,1KS</t>
  </si>
  <si>
    <t>194145</t>
  </si>
  <si>
    <t>IFIRMASTA 300 MG</t>
  </si>
  <si>
    <t>POR TBL FLM 30X300MG</t>
  </si>
  <si>
    <t>Makrogol</t>
  </si>
  <si>
    <t>POR PLV SOL 1X4(SÁČKY)</t>
  </si>
  <si>
    <t>POR TBL PRO 30X8MG</t>
  </si>
  <si>
    <t>53951</t>
  </si>
  <si>
    <t>ZOLOFT 100 MG</t>
  </si>
  <si>
    <t>POR TBL FLM 28X100MG</t>
  </si>
  <si>
    <t>164411</t>
  </si>
  <si>
    <t>161954</t>
  </si>
  <si>
    <t>VALSACOMBI 320 MG/12,5 MG</t>
  </si>
  <si>
    <t>POR TBL FLM 28</t>
  </si>
  <si>
    <t>59754</t>
  </si>
  <si>
    <t>FRONTIN 0,25 MG</t>
  </si>
  <si>
    <t>12895</t>
  </si>
  <si>
    <t>POR GRA SUS 30SÁČ I</t>
  </si>
  <si>
    <t>49009</t>
  </si>
  <si>
    <t>13603</t>
  </si>
  <si>
    <t>LODOZ 5 MG</t>
  </si>
  <si>
    <t>132620</t>
  </si>
  <si>
    <t>193506</t>
  </si>
  <si>
    <t>Desogestrel</t>
  </si>
  <si>
    <t>113097</t>
  </si>
  <si>
    <t>AZALIA 75 MIKROGRAMŮ POTAHOVANÉ TABLETY</t>
  </si>
  <si>
    <t>POR TBL FLM 3X28X75MCG</t>
  </si>
  <si>
    <t>119672</t>
  </si>
  <si>
    <t>DICLOFENAC DUO PHARMASWISS 75 MG</t>
  </si>
  <si>
    <t>POR CPS RDR 30X75MG</t>
  </si>
  <si>
    <t>201992</t>
  </si>
  <si>
    <t>103402</t>
  </si>
  <si>
    <t>POR TBL RET 100X4MG</t>
  </si>
  <si>
    <t>Drospirenon a ethinylestradiol</t>
  </si>
  <si>
    <t>66196</t>
  </si>
  <si>
    <t>YADINE</t>
  </si>
  <si>
    <t>Eplerenon</t>
  </si>
  <si>
    <t>85267</t>
  </si>
  <si>
    <t>INSPRA 50 MG</t>
  </si>
  <si>
    <t>POR TBL FLM 90X1X50MG</t>
  </si>
  <si>
    <t>85265</t>
  </si>
  <si>
    <t>POR TBL FLM 30X1X50MG</t>
  </si>
  <si>
    <t>52956</t>
  </si>
  <si>
    <t>INSPRA 25 MG</t>
  </si>
  <si>
    <t>POR TBL FLM 30X25MG</t>
  </si>
  <si>
    <t>47033</t>
  </si>
  <si>
    <t>POR PLV SUS 1X100ML</t>
  </si>
  <si>
    <t>PAMYCON NA PŘÍPRAVU KAPEK</t>
  </si>
  <si>
    <t>DRM PLV SOL 1X1LAH</t>
  </si>
  <si>
    <t>21956</t>
  </si>
  <si>
    <t>POR TBL NOB 98X12.5 MG</t>
  </si>
  <si>
    <t>42772</t>
  </si>
  <si>
    <t>POR TBL NOB 28X6.25MG</t>
  </si>
  <si>
    <t>53800</t>
  </si>
  <si>
    <t>KLACID 250 MG/5 ML</t>
  </si>
  <si>
    <t>POR GRA SUS 1X100ML</t>
  </si>
  <si>
    <t>Melatonin</t>
  </si>
  <si>
    <t>29957</t>
  </si>
  <si>
    <t>CIRCADIN 2 MG</t>
  </si>
  <si>
    <t>POR TBL PRO 21X2MG</t>
  </si>
  <si>
    <t>Melperon</t>
  </si>
  <si>
    <t>69447</t>
  </si>
  <si>
    <t>11123</t>
  </si>
  <si>
    <t>METFORMIN-TEVA 850 MG</t>
  </si>
  <si>
    <t>POR TBL FLM 90X850MG</t>
  </si>
  <si>
    <t>Methylprednisolon-aceponát</t>
  </si>
  <si>
    <t>85350</t>
  </si>
  <si>
    <t>ADVANTAN KRÉM</t>
  </si>
  <si>
    <t>192520</t>
  </si>
  <si>
    <t>NASONEX</t>
  </si>
  <si>
    <t>NAS SPR SUS 60X50RG</t>
  </si>
  <si>
    <t>59809</t>
  </si>
  <si>
    <t>INJ SOL 2X1ML</t>
  </si>
  <si>
    <t>111900</t>
  </si>
  <si>
    <t>122112</t>
  </si>
  <si>
    <t>APO-OME 20</t>
  </si>
  <si>
    <t>59104</t>
  </si>
  <si>
    <t>UROXAL 5 MG</t>
  </si>
  <si>
    <t>POR TBL NOB 60X5MG</t>
  </si>
  <si>
    <t>168904</t>
  </si>
  <si>
    <t>194195</t>
  </si>
  <si>
    <t>POR TBL FLM 100X(10X10X1)X20MG</t>
  </si>
  <si>
    <t>132756</t>
  </si>
  <si>
    <t>161095</t>
  </si>
  <si>
    <t>Rutosid, kombinace</t>
  </si>
  <si>
    <t>ASCORUTIN</t>
  </si>
  <si>
    <t>POR TBL FLM 50</t>
  </si>
  <si>
    <t>26914</t>
  </si>
  <si>
    <t>POR TBL FLM 12X100MG</t>
  </si>
  <si>
    <t>Sodná sůl dokusátu, včetně kombinací</t>
  </si>
  <si>
    <t>RCT SOL 2X67.5ML</t>
  </si>
  <si>
    <t>26554</t>
  </si>
  <si>
    <t>167863</t>
  </si>
  <si>
    <t>167855</t>
  </si>
  <si>
    <t>POR TBL NOB 90X1</t>
  </si>
  <si>
    <t>193890</t>
  </si>
  <si>
    <t>Terbinafin</t>
  </si>
  <si>
    <t>DRM CRM 1X15GM I</t>
  </si>
  <si>
    <t>138847</t>
  </si>
  <si>
    <t>146896</t>
  </si>
  <si>
    <t>ZOLPIDEM MYLAN</t>
  </si>
  <si>
    <t>45387</t>
  </si>
  <si>
    <t>PUNČOCHY KOMPRESNÍ LÝTKOVÉ II.K.T.</t>
  </si>
  <si>
    <t>MAXIS COMFORT A-D</t>
  </si>
  <si>
    <t>155859</t>
  </si>
  <si>
    <t>SUMAMED 500 MG</t>
  </si>
  <si>
    <t>168939</t>
  </si>
  <si>
    <t>DESLORATADINE RATIOPHARM 5 MG</t>
  </si>
  <si>
    <t>97702</t>
  </si>
  <si>
    <t>PENTOMER RETARD 600 MG</t>
  </si>
  <si>
    <t>POR TBL PRO 20X600MG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</si>
  <si>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</si>
  <si>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</si>
  <si>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</si>
  <si>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</si>
  <si>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C08DA01 - Verapamil</t>
  </si>
  <si>
    <t>N06AB10 - Escitalopram</t>
  </si>
  <si>
    <t>N02AX02 - Tramadol</t>
  </si>
  <si>
    <t>C07AB02 - Metoprolol</t>
  </si>
  <si>
    <t>C01BC03 - Propafenon</t>
  </si>
  <si>
    <t>C02AC05 - Moxonidin</t>
  </si>
  <si>
    <t>C07BB07 - Bisoprolol a thiazidy</t>
  </si>
  <si>
    <t>G04CB01 - Finasterid</t>
  </si>
  <si>
    <t>C09AA04 - Perindopril</t>
  </si>
  <si>
    <t>N02CC01 - Sumatriptan</t>
  </si>
  <si>
    <t>M04AA01 - Alopurinol</t>
  </si>
  <si>
    <t>C09BA04 - Perindopril a diuretika</t>
  </si>
  <si>
    <t>C09BA06 - Chinapril a diuretika</t>
  </si>
  <si>
    <t>M05BA04 - Kyselina alendronová</t>
  </si>
  <si>
    <t>J01AA02 - Doxycyklin</t>
  </si>
  <si>
    <t>N03AX16 - Pregabalin</t>
  </si>
  <si>
    <t>C09AA03 - Lisinopril</t>
  </si>
  <si>
    <t>R03AK06 - Salmeterol a flutikason</t>
  </si>
  <si>
    <t>C10AB05 - Fenofibrát</t>
  </si>
  <si>
    <t>C09AA04</t>
  </si>
  <si>
    <t>C07BB07</t>
  </si>
  <si>
    <t>C08DA01</t>
  </si>
  <si>
    <t>C10AB05</t>
  </si>
  <si>
    <t>N02CC01</t>
  </si>
  <si>
    <t>N03AX16</t>
  </si>
  <si>
    <t>J01AA02</t>
  </si>
  <si>
    <t>C01BC03</t>
  </si>
  <si>
    <t>G04CB01</t>
  </si>
  <si>
    <t>M05BA04</t>
  </si>
  <si>
    <t>C02AC05</t>
  </si>
  <si>
    <t>C07AB02</t>
  </si>
  <si>
    <t>C09AA03</t>
  </si>
  <si>
    <t>C09BA04</t>
  </si>
  <si>
    <t>C09BA06</t>
  </si>
  <si>
    <t>M04AA01</t>
  </si>
  <si>
    <t>N02AX02</t>
  </si>
  <si>
    <t>N06AB10</t>
  </si>
  <si>
    <t>R03AK06</t>
  </si>
  <si>
    <t>Přehled plnění PL - Preskripce léčivých přípravků - orientační přehled</t>
  </si>
  <si>
    <t>50115001     implant.umělé těl.náhr.-kardiostim. (sk.Z_517)</t>
  </si>
  <si>
    <t>50115062     ostatní ZPr - materiál pro hemodialýzu (sk.Z_525)</t>
  </si>
  <si>
    <t>5015</t>
  </si>
  <si>
    <t>lůžkové oddělení ECMO</t>
  </si>
  <si>
    <t>lůžkové oddělení ECMO Celkem</t>
  </si>
  <si>
    <t>5032</t>
  </si>
  <si>
    <t>(prázdné)</t>
  </si>
  <si>
    <t>(prázdné) Celkem</t>
  </si>
  <si>
    <t>ZA315</t>
  </si>
  <si>
    <t>Kompresa NT   5 x  5 cm / 2 ks sterilní 26501</t>
  </si>
  <si>
    <t>ZA319</t>
  </si>
  <si>
    <t>Náplast durapore 2,50 cm x 9,14 m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</si>
  <si>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</si>
  <si>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</si>
  <si>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</si>
  <si>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</si>
  <si>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</si>
  <si>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403708</t>
  </si>
  <si>
    <t>ZA443</t>
  </si>
  <si>
    <t>Šátek trojcípý pletený 125 x 85 x 85 cm 20001</t>
  </si>
  <si>
    <t>ZA446</t>
  </si>
  <si>
    <t>Vata buničitá přířezy 20 x 30 cm 1230200129</t>
  </si>
  <si>
    <t>ZA454</t>
  </si>
  <si>
    <t>Kompresa AB 10 x 10 cm / 1 ks sterilní NT savá 1230114011</t>
  </si>
  <si>
    <t>ZA459</t>
  </si>
  <si>
    <t>Kompresa AB 10 x 20 cm / 1 ks sterilní NT savá 1230114021</t>
  </si>
  <si>
    <t>ZA464</t>
  </si>
  <si>
    <t>Kompresa NT 10 x 10 cm / 2 ks sterilní 26520</t>
  </si>
  <si>
    <t>ZA466</t>
  </si>
  <si>
    <t>Tyčinka vatová sterilní 14 cm 9679501</t>
  </si>
  <si>
    <t>Tyčinka vatová sterilní 14 cm bal. á 200 ks 9679501</t>
  </si>
  <si>
    <t>ZA478</t>
  </si>
  <si>
    <t>Krytí actisorb plus 10,5 x 10,5 cm bal. á 10 ks SYSMAP105_1/5</t>
  </si>
  <si>
    <t>ZA507</t>
  </si>
  <si>
    <t>Náplast tegaderm 8,5 cm x 10,5 cm bal. á 50 ks s výřezem 1635W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</si>
  <si>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</si>
  <si>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</si>
  <si>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</si>
  <si>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</si>
  <si>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</si>
  <si>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</si>
  <si>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</si>
  <si>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</si>
  <si>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</si>
  <si>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</si>
  <si>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</si>
  <si>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</si>
  <si>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</si>
  <si>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</si>
  <si>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</si>
  <si>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</si>
  <si>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</si>
  <si>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</si>
  <si>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</si>
  <si>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</si>
  <si>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</si>
  <si>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</si>
  <si>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ZC843</t>
  </si>
  <si>
    <t>Krytí gelitacel 5 x 7 cm GC-507 bal. á 15 ks 742532</t>
  </si>
  <si>
    <t>ZC845</t>
  </si>
  <si>
    <t>Kompresa NT 10 x 20 cm / 5 ks sterilní 26621</t>
  </si>
  <si>
    <t>ZC854</t>
  </si>
  <si>
    <t xml:space="preserve">Kompresa NT 7,5 x 7,5 cm / 2 ks sterilní 26510 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</si>
  <si>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</si>
  <si>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</si>
  <si>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</si>
  <si>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</si>
  <si>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</si>
  <si>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</si>
  <si>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ZD482</t>
  </si>
  <si>
    <t>Sprej Opsite 240 ml,á 12 ks 66004980</t>
  </si>
  <si>
    <t>ZF352</t>
  </si>
  <si>
    <t>Náplast transpore bílá 2,50 cm x 9,14 m bal. á 12 ks 1534-1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</si>
  <si>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</si>
  <si>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</si>
  <si>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</si>
  <si>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</si>
  <si>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</si>
  <si>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</si>
  <si>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</si>
  <si>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</si>
  <si>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</si>
  <si>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</si>
  <si>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</si>
  <si>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</si>
  <si>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</si>
  <si>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</si>
  <si>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ZI977</t>
  </si>
  <si>
    <t>Kanystr s gelem V.A.C. 500 ml M6275063</t>
  </si>
  <si>
    <t>ZK352</t>
  </si>
  <si>
    <t>Roztok hyiodine na chronické rány bal. á 50 ml HYIODINE -  již se nevyrábí</t>
  </si>
  <si>
    <t>ZK759</t>
  </si>
  <si>
    <t>Náplast water resistant cosmos bal. á 20 ks (10+10) 5351233</t>
  </si>
  <si>
    <t>ZA526</t>
  </si>
  <si>
    <t>Krytí sorbalgon 10 x 10 cm bal. á 10 ks 999595</t>
  </si>
  <si>
    <t>ZK646</t>
  </si>
  <si>
    <t>Náplast tegaderm CHG 8,5 cm x 11,5 cm na CŽK-antibakt. bal. á 25 ks 1657R</t>
  </si>
  <si>
    <t>ZL667</t>
  </si>
  <si>
    <t>Náplast tegaderm i.v. advanced 6,5 cm x 7 cm bal. á 400 ks 1683</t>
  </si>
  <si>
    <t>ZL668</t>
  </si>
  <si>
    <t>Náplast silikon tape 2,5 cm x 5 m bal. á 12 ks 2770-1</t>
  </si>
  <si>
    <t>ZL684</t>
  </si>
  <si>
    <t>Náplast santiband standard poinjekční jednotl. baleno 19 mm x 72 mm 652</t>
  </si>
  <si>
    <t>ZL854</t>
  </si>
  <si>
    <t>Krytí mastný tyl jelonet 10 x 10 cm á 36 ks 66007478</t>
  </si>
  <si>
    <t>ZK087</t>
  </si>
  <si>
    <t>Krém cavilon ochranný bariérový á 28 g bal. á 12 ks 3391E</t>
  </si>
  <si>
    <t>ZL996</t>
  </si>
  <si>
    <t>Obinadlo hyrofilní sterilní  8 cm x 5 m  004310182</t>
  </si>
  <si>
    <t>ZL976</t>
  </si>
  <si>
    <t>Kanystr renasys EZ 800 ml 66800912</t>
  </si>
  <si>
    <t>ZL973</t>
  </si>
  <si>
    <t>Pěna renasys-F střední set 66800795</t>
  </si>
  <si>
    <t>ZL974</t>
  </si>
  <si>
    <t>Pěna renasys-F velký set 66800796</t>
  </si>
  <si>
    <t>Pěna renasys-F velký set (L) 66800796</t>
  </si>
  <si>
    <t>ZA475</t>
  </si>
  <si>
    <t>Krytí mepilex 7,5 x 7,5 cm bal. á 5 ks 295200</t>
  </si>
  <si>
    <t>ZL999</t>
  </si>
  <si>
    <t>Rychloobvaz 8 x 4 cm / 3 ks ( pro obj. 1 kus = 3 náplasti) 001445510</t>
  </si>
  <si>
    <t>ZA615</t>
  </si>
  <si>
    <t>Tampón cavilon 1 ml bal. á 25 ks 3343E</t>
  </si>
  <si>
    <t>ZI975</t>
  </si>
  <si>
    <t>Pěna velká V.A.C M8275053</t>
  </si>
  <si>
    <t>ZA638</t>
  </si>
  <si>
    <t>Set kardio 1 kart á 35 ks 41026</t>
  </si>
  <si>
    <t>ZF023</t>
  </si>
  <si>
    <t>Krytí allevyn Ag non adhesive 5 x 5 cm bal. á 10 ks 66800082</t>
  </si>
  <si>
    <t>ZA545</t>
  </si>
  <si>
    <t>Krytí hydrogel. NU-GEL s algin. 15 g bal. á 10 ks SYSMNG415EE</t>
  </si>
  <si>
    <t>ZA492</t>
  </si>
  <si>
    <t>Krytí suprasorb H 10 x 10 cm bal. á 10 ks 20403</t>
  </si>
  <si>
    <t>ZF423</t>
  </si>
  <si>
    <t>Krytí suprasorb F 10 cm x 10 m 20468</t>
  </si>
  <si>
    <t>ZF422</t>
  </si>
  <si>
    <t>Krytí suprasorb X  9 x 9 cm bal. á 5 ks 20531</t>
  </si>
  <si>
    <t>ZA161</t>
  </si>
  <si>
    <t>Zavaděč bal. á 10 ks CI09800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</si>
  <si>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</si>
  <si>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</si>
  <si>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</si>
  <si>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</si>
  <si>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</si>
  <si>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</si>
  <si>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</si>
  <si>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</si>
  <si>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</si>
  <si>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</si>
  <si>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</si>
  <si>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</si>
  <si>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</si>
  <si>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</si>
  <si>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</si>
  <si>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</si>
  <si>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</si>
  <si>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</si>
  <si>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ZB041</t>
  </si>
  <si>
    <t>Systém hrudní drenáže atrium 1cestný 3600-100</t>
  </si>
  <si>
    <t>Systém hrudní drenáže atrium 1 cestný 3600-100</t>
  </si>
  <si>
    <t>ZB249</t>
  </si>
  <si>
    <t>Sáček močový s křížovou výpustí sterilní 2000 ml ZAR-TNU201601</t>
  </si>
  <si>
    <t>ZB295</t>
  </si>
  <si>
    <t>Filtr iso-gard hepa čistý bal. á 20 ks 28012</t>
  </si>
  <si>
    <t>ZB307</t>
  </si>
  <si>
    <t>Sáček náhradní 3,5 l Ureofix s posuvnou svorkou 4417543</t>
  </si>
  <si>
    <t>ZB338</t>
  </si>
  <si>
    <t>Hadička spojovací tlaková unicath pr. 1,0 mm x 200 cm PB 3120 M</t>
  </si>
  <si>
    <t>ZB488</t>
  </si>
  <si>
    <t>Sprej cavilon 28 ml bal. á 12 ks 3346E</t>
  </si>
  <si>
    <t>ZB586</t>
  </si>
  <si>
    <t>Vzduchovod nosní PVC 7/9 579209</t>
  </si>
  <si>
    <t>ZB588</t>
  </si>
  <si>
    <t>Vzduchovod nosní PVC 8,5/11 579211</t>
  </si>
  <si>
    <t>ZB668</t>
  </si>
  <si>
    <t>Hadička tlaková spojovací unicath pr. 1,0 mm x   50 cm PB 3105 M</t>
  </si>
  <si>
    <t>ZB670</t>
  </si>
  <si>
    <t>Hadička spojovací tlaková unicath pr. 3,0 mm x 200 cm PB 3320 M</t>
  </si>
  <si>
    <t>ZB736</t>
  </si>
  <si>
    <t>Stříkačka janett 3-dílná 100 ml sterilní vyplachovací adaptér L bal. á 50 ks 2022C30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</si>
  <si>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</si>
  <si>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</si>
  <si>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</si>
  <si>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</si>
  <si>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</si>
  <si>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</si>
  <si>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</si>
  <si>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</si>
  <si>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</si>
  <si>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</si>
  <si>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</si>
  <si>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</si>
  <si>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</si>
  <si>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</si>
  <si>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</si>
  <si>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injekční 3-dílná 30 ml LL Omnifix Solo 4617304F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</si>
  <si>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</si>
  <si>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</si>
  <si>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</si>
  <si>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</si>
  <si>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</si>
  <si>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</si>
  <si>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</si>
  <si>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</si>
  <si>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ZC166</t>
  </si>
  <si>
    <t>Manžeta přetlaková   500 ml 100 ZIT-500 (100 051-018-803)</t>
  </si>
  <si>
    <t>ZC262</t>
  </si>
  <si>
    <t>Převodník tlakový PX2X2 bal. á 10 ks T001741A</t>
  </si>
  <si>
    <t>ZC366</t>
  </si>
  <si>
    <t>Převodník tlakový PX260 bal. 150 cm bal. á 20 ks T100209A</t>
  </si>
  <si>
    <t>Převodník tlakový PX260 150 cm 1 linka bal. á 20 ks T100209A</t>
  </si>
  <si>
    <t>ZC498</t>
  </si>
  <si>
    <t>Držák močových sáčků UH 800800100</t>
  </si>
  <si>
    <t>ZC648</t>
  </si>
  <si>
    <t>Elektroda EKG s gelem ovál 51 x 33 mm pro dospělé H-108006</t>
  </si>
  <si>
    <t>ZC733</t>
  </si>
  <si>
    <t>Vzduchovod ústní guedell   80 mm 24105</t>
  </si>
  <si>
    <t>ZC751</t>
  </si>
  <si>
    <t>Čepelka skalpelová 11 BB511</t>
  </si>
  <si>
    <t>ZC798</t>
  </si>
  <si>
    <t>Fonendoskop oboustranný 47 mm pro dospělé KVS-30L</t>
  </si>
  <si>
    <t>ZD650</t>
  </si>
  <si>
    <t>Aquapak - sterilní voda  340 ml s adaptérem bal. á 20 ks 400340</t>
  </si>
  <si>
    <t>ZD671</t>
  </si>
  <si>
    <t>Převodník tlakový PX2X2 dvojitý bal. á 8 ks T005074A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</si>
  <si>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</si>
  <si>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</si>
  <si>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</si>
  <si>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</si>
  <si>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</si>
  <si>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</si>
  <si>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ZF233</t>
  </si>
  <si>
    <t>Stříkačka injekční arteriální 3 ml line draw L/S bal. á 200 ks 4043E</t>
  </si>
  <si>
    <t>ZG515</t>
  </si>
  <si>
    <t>Zkumavka močová vacuette 10,5 ml bal. á 50 ks 331980455007</t>
  </si>
  <si>
    <t>Zkumavka močová vacuette 10,5 ml bal. á 50 ks 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</si>
  <si>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</si>
  <si>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</si>
  <si>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</si>
  <si>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</si>
  <si>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</si>
  <si>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</si>
  <si>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</si>
  <si>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</si>
  <si>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</si>
  <si>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</si>
  <si>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</si>
  <si>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</si>
  <si>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</si>
  <si>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</si>
  <si>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ZK798</t>
  </si>
  <si>
    <t xml:space="preserve">Zátka combi modrá 4495152 </t>
  </si>
  <si>
    <t>ZK799</t>
  </si>
  <si>
    <t>Zátka combi červená 4495101</t>
  </si>
  <si>
    <t>ZK884</t>
  </si>
  <si>
    <t>Kohout trojcestný discofix modrý 4095111</t>
  </si>
  <si>
    <t>ZA204</t>
  </si>
  <si>
    <t>Drát zaváděcí á 25 ks AW-04432</t>
  </si>
  <si>
    <t>ZB596</t>
  </si>
  <si>
    <t>Mikronebulizér MicroMist 22F 41892</t>
  </si>
  <si>
    <t>ZB648</t>
  </si>
  <si>
    <t>Páska fixační Hand-Fix 30 bal. á 2 ks NKS:60-65</t>
  </si>
  <si>
    <t>ZC748</t>
  </si>
  <si>
    <t>Brýle kyslíkové 210 cm, á 50 ks, 1104</t>
  </si>
  <si>
    <t>ZE253</t>
  </si>
  <si>
    <t>Drainobag 40 malý měch-samost. 5524059</t>
  </si>
  <si>
    <t>ZH093</t>
  </si>
  <si>
    <t>Trokar hrudní Argyle Ch12/23 cm bal. á 10 ks 8888561027</t>
  </si>
  <si>
    <t>ZI031</t>
  </si>
  <si>
    <t>Láhev kojenecká UH 250 ml 2002</t>
  </si>
  <si>
    <t>ZK735</t>
  </si>
  <si>
    <t>Konektor bezjehlový caresite bal. á 200 ks dohodnutá cena 9,60 Kč 415122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</si>
  <si>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</si>
  <si>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</si>
  <si>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</si>
  <si>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</si>
  <si>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</si>
  <si>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</si>
  <si>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</si>
  <si>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</si>
  <si>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</si>
  <si>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</si>
  <si>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ZK890</t>
  </si>
  <si>
    <t>Nůžky lister 18 cm B397113920067</t>
  </si>
  <si>
    <t>ZH092</t>
  </si>
  <si>
    <t>Trokar hrudní Argyle Ch10/23 cm bal. á 10 ks 8888561019</t>
  </si>
  <si>
    <t>ZB743</t>
  </si>
  <si>
    <t>Manžeta TK k tonometru dospělá dvouhadičková na suchý zip P00171</t>
  </si>
  <si>
    <t>ZA709</t>
  </si>
  <si>
    <t>Katetr močový foley 22CH bal. á 12 ks 1575-02</t>
  </si>
  <si>
    <t>ZC734</t>
  </si>
  <si>
    <t>Vzduchovod ústní guedell   90 mm 24106</t>
  </si>
  <si>
    <t>ZD030</t>
  </si>
  <si>
    <t>Skalpel jednorázový cutfix sterilní bal. á 10 ks 5518040</t>
  </si>
  <si>
    <t>ZA904</t>
  </si>
  <si>
    <t>Mikronebulizér s maskou 41893</t>
  </si>
  <si>
    <t>ZB171</t>
  </si>
  <si>
    <t>Maska kyslíková 1041</t>
  </si>
  <si>
    <t>ZB107</t>
  </si>
  <si>
    <t>System vibrační ACAPELLA 27-7000</t>
  </si>
  <si>
    <t>ZB678</t>
  </si>
  <si>
    <t>Cévka odsávací CH16 s finger. 10-16.238</t>
  </si>
  <si>
    <t>ZA715</t>
  </si>
  <si>
    <t>Set infuzní intrafix 4062957</t>
  </si>
  <si>
    <t>Set infuzní intrafix primeline classic 150 cm 4062957</t>
  </si>
  <si>
    <t>ZA804</t>
  </si>
  <si>
    <t>Sáček močový ureofix s hod.diurézou 500 ml klasik s výpustí a antiref. ventilem hadička 120 cm 4417930</t>
  </si>
  <si>
    <t>ZB209</t>
  </si>
  <si>
    <t>Set transfúzní BLLP pro přetlakovou transfuzi bez vzdušného filtru hemomed 05123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</si>
  <si>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</si>
  <si>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</si>
  <si>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</si>
  <si>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</si>
  <si>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</si>
  <si>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</si>
  <si>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</si>
  <si>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</si>
  <si>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</si>
  <si>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</si>
  <si>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</si>
  <si>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</si>
  <si>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</si>
  <si>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</si>
  <si>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ZK475</t>
  </si>
  <si>
    <t>Rukavice operační latexové s pudrem ansell medigrip plus vel. 7,0 303364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</si>
  <si>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</si>
  <si>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</si>
  <si>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</si>
  <si>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</si>
  <si>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303365</t>
  </si>
  <si>
    <t>ZL075</t>
  </si>
  <si>
    <t>Rukavice operační gammex bez pudru PF EnLite vel. 8,5 353387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</si>
  <si>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</si>
  <si>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</si>
  <si>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</si>
  <si>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</si>
  <si>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</si>
  <si>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</si>
  <si>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</si>
  <si>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</si>
  <si>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</si>
  <si>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</si>
  <si>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</si>
  <si>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</si>
  <si>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</si>
  <si>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</si>
  <si>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</si>
  <si>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</si>
  <si>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</si>
  <si>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</si>
  <si>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</si>
  <si>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ABO set monoklonální na 30</t>
  </si>
  <si>
    <t>ZA064</t>
  </si>
  <si>
    <t>Krytí sorbalgon 5 x  5 cm  bal. á 10  ks 999598</t>
  </si>
  <si>
    <t>ZB424</t>
  </si>
  <si>
    <t>Elektroda EKG H34SG 31.1946.21</t>
  </si>
  <si>
    <t>ZB762</t>
  </si>
  <si>
    <t>Zkumavka červená 6 ml 456092</t>
  </si>
  <si>
    <t>ZD808</t>
  </si>
  <si>
    <t>Kanyla vasofix 22G modrá safety 4269098S-01</t>
  </si>
  <si>
    <t>ZF160</t>
  </si>
  <si>
    <t>Kanyla vasofix 14G oranžová safety 4269225S-01</t>
  </si>
  <si>
    <t>ZA317</t>
  </si>
  <si>
    <t>Krytí s mastí atrauman 5 x  5 cm bal. á 10 ks 499510</t>
  </si>
  <si>
    <t>ZA318</t>
  </si>
  <si>
    <t>Náplast transpore 1,25 cm x 9,14 m 1527-0</t>
  </si>
  <si>
    <t>ZA327</t>
  </si>
  <si>
    <t>Krytí hydrocoll 10 x 10 cm bal. á 10 ks 900744</t>
  </si>
  <si>
    <t>ZA338</t>
  </si>
  <si>
    <t>Obinadlo hydrofilní   6 cm x   5 m 13005</t>
  </si>
  <si>
    <t>ZA339</t>
  </si>
  <si>
    <t>Obinadlo hydrofilní   8 cm x   5 m 13006</t>
  </si>
  <si>
    <t>ZA418</t>
  </si>
  <si>
    <t>Náplast metaline pod TS 8 x 9 cm 23094</t>
  </si>
  <si>
    <t>ZA425</t>
  </si>
  <si>
    <t>Obinadlo hydrofilní 10 cm x   5 m 13007</t>
  </si>
  <si>
    <t>ZA467</t>
  </si>
  <si>
    <t>Tyčinka vatová nesterilní 15 cm 9679369</t>
  </si>
  <si>
    <t>ZA476</t>
  </si>
  <si>
    <t>Krytí mepilex border lite 10 x 10 cm bal. á 5 ks 281300-00</t>
  </si>
  <si>
    <t>ZA518</t>
  </si>
  <si>
    <t>Kompresa NT 7,5 x 7,5 cm nesterilní 06102</t>
  </si>
  <si>
    <t>ZA539</t>
  </si>
  <si>
    <t>Kompresa NT 10 x 10 cm nesterilní 06103</t>
  </si>
  <si>
    <t>ZA542</t>
  </si>
  <si>
    <t>Náplast wet pruf voduvzd. 1,25 cm x 9,14 m bal. á 24 ks K00-3063C</t>
  </si>
  <si>
    <t>ZA550</t>
  </si>
  <si>
    <t xml:space="preserve">Krytí nu-gel 25 g bal. á 6 ks MNG425 </t>
  </si>
  <si>
    <t>ZA563</t>
  </si>
  <si>
    <t>Kompresa AB 20 x 20 cm / 1 ks sterilní NT savá 1230114041</t>
  </si>
  <si>
    <t>ZA589</t>
  </si>
  <si>
    <t>Tampon sterilní stáčený 30 x 30 cm / 5 ks karton á 1500 ks 28007</t>
  </si>
  <si>
    <t>ZA617</t>
  </si>
  <si>
    <t>Tampon TC-OC k ošetření dutiny ústní á 250 ks 12240</t>
  </si>
  <si>
    <t>ZD633</t>
  </si>
  <si>
    <t>Krytí mepilex border sacrum 18 x 18 cm bal. á 5 ks 282000-01</t>
  </si>
  <si>
    <t>ZH011</t>
  </si>
  <si>
    <t>Náplast micropore 1,25 cm x 9,14 m bal. á 24 ks 1530-0</t>
  </si>
  <si>
    <t>ZA622</t>
  </si>
  <si>
    <t>Kompresa NT   5 x  5 cm nesterilní 06101</t>
  </si>
  <si>
    <t>ZL789</t>
  </si>
  <si>
    <t>Obvaz sterilní hotový č. 2 A4091360</t>
  </si>
  <si>
    <t>ZL790</t>
  </si>
  <si>
    <t>Obvaz sterilní hotový č. 3 A4101144</t>
  </si>
  <si>
    <t>ZL997</t>
  </si>
  <si>
    <t>Obinadlo hyrofilní sterilní 10 cm x 5 m  004310174</t>
  </si>
  <si>
    <t>ZL995</t>
  </si>
  <si>
    <t>Obinadlo hyrofilní sterilní  6 cm x 5 m  004310190</t>
  </si>
  <si>
    <t>ZF042</t>
  </si>
  <si>
    <t>Krytí mastný tyl jelonet 10 x 10 cm á 10 ks 7404</t>
  </si>
  <si>
    <t>ZA610</t>
  </si>
  <si>
    <t>Tampon sterilní stáčený 20 x 20 cm / 10 ks karton á 4800 ks 28004</t>
  </si>
  <si>
    <t>ZC715</t>
  </si>
  <si>
    <t>Krytí suprasorb X   5 x 5 cm bal. á 5 ks 20540</t>
  </si>
  <si>
    <t>ZF748</t>
  </si>
  <si>
    <t>Krytí suprasorb H 14x14 cm bal. á 5 ks 20430</t>
  </si>
  <si>
    <t>ZA532</t>
  </si>
  <si>
    <t>Krytí suprasorb F 15 cm x 10 m 20469</t>
  </si>
  <si>
    <t>ZA119</t>
  </si>
  <si>
    <t>Trokar hrudní CH18 636.18</t>
  </si>
  <si>
    <t>ZA170</t>
  </si>
  <si>
    <t>Pásek k TS kanyle pěnový 520000</t>
  </si>
  <si>
    <t>ZA689</t>
  </si>
  <si>
    <t>Hadička spojovací tlaková unicath pr. 1,0 mm x 150 cm PB 3115 M</t>
  </si>
  <si>
    <t>ZA728</t>
  </si>
  <si>
    <t>Lopatka lékařská nesterilní 1320100655</t>
  </si>
  <si>
    <t>ZA746</t>
  </si>
  <si>
    <t>Stříkačka injekční 3-dílná 1 ml L Omnifix Solo tuberculin 9161406V</t>
  </si>
  <si>
    <t>ZA831</t>
  </si>
  <si>
    <t>Rourka rektální CH20 délka 40 cm 19-20.100</t>
  </si>
  <si>
    <t>ZA884</t>
  </si>
  <si>
    <t>Rourka rektální CH22 délka 40 cm 19-22.100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</si>
  <si>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</si>
  <si>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</si>
  <si>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</si>
  <si>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</si>
  <si>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</si>
  <si>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</si>
  <si>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</si>
  <si>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</si>
  <si>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</si>
  <si>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</si>
  <si>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</si>
  <si>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</si>
  <si>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</si>
  <si>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</si>
  <si>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</si>
  <si>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</si>
  <si>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</si>
  <si>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</si>
  <si>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</si>
  <si>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ZB536</t>
  </si>
  <si>
    <t>Kanyla arteriální á 25 ks BED:682245</t>
  </si>
  <si>
    <t>ZB543</t>
  </si>
  <si>
    <t>Souprava odběrová tracheální G05206</t>
  </si>
  <si>
    <t>ZB767</t>
  </si>
  <si>
    <t>Jehla vakuová 226/38 mm černá 450075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</si>
  <si>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</si>
  <si>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</si>
  <si>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</si>
  <si>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</si>
  <si>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</si>
  <si>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</si>
  <si>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ZB852</t>
  </si>
  <si>
    <t>Elektroda defibrilační adhezivní pro dospělé bal. á 10 ks 130 x 100 mm 2059145-010</t>
  </si>
  <si>
    <t>ZB966</t>
  </si>
  <si>
    <t>Nůžky chirurgické rovné hrotnaté 15 cm B397113920005</t>
  </si>
  <si>
    <t>ZB988</t>
  </si>
  <si>
    <t>System hrudní drenáže Pleur-evac bal. á 6 ks A-6000-08LF</t>
  </si>
  <si>
    <t>System hrudní drenáže Pleur-evac bal. á 6 ks pro dospělé A-6000-08LF</t>
  </si>
  <si>
    <t>ZC506</t>
  </si>
  <si>
    <t>Kompresa NT 10 x 10 cm / 5 ks sterilní 1325020275</t>
  </si>
  <si>
    <t>ZC586</t>
  </si>
  <si>
    <t>Filtr H-V kompaktní kombinovaný sterilní přímý á 25 ks 19401</t>
  </si>
  <si>
    <t>ZC640</t>
  </si>
  <si>
    <t>Senzor flotrac s hadicí 213 cm MHD8R</t>
  </si>
  <si>
    <t>ZC740</t>
  </si>
  <si>
    <t>Maska tracheostomická bal.á 50 ks 1075</t>
  </si>
  <si>
    <t>ZC769</t>
  </si>
  <si>
    <t>Hadička spojovací HS 1,8 x 450LL 606301</t>
  </si>
  <si>
    <t>ZC772</t>
  </si>
  <si>
    <t>Maska aerosolová pro dospělé 13101</t>
  </si>
  <si>
    <t>ZC777</t>
  </si>
  <si>
    <t>Filtr sací MSF 271-022-001</t>
  </si>
  <si>
    <t>ZC863</t>
  </si>
  <si>
    <t>Hadička spojovací HS 1,8 x 1800LL 606304</t>
  </si>
  <si>
    <t>ZC906</t>
  </si>
  <si>
    <t>Škrtidlo se sponou pro dospělé 25 x 500 mm KVS25500</t>
  </si>
  <si>
    <t>ZD113</t>
  </si>
  <si>
    <t>Manžeta fixační Ute-Fix á 30 ks NKS:40-06</t>
  </si>
  <si>
    <t>ZD212</t>
  </si>
  <si>
    <t>Brýle kyslíkové pro dospělé 1161000/L</t>
  </si>
  <si>
    <t>ZD261</t>
  </si>
  <si>
    <t>Kanyla ET 7.0 mm s manž. bal. á 20 ks 100/199/070</t>
  </si>
  <si>
    <t>ZD903</t>
  </si>
  <si>
    <t>Kontejner+lopatka 30 ml nesterilní 331690251330</t>
  </si>
  <si>
    <t>ZE018</t>
  </si>
  <si>
    <t xml:space="preserve">Kyveta k hemochr. bal. 45 ks JACT-LR </t>
  </si>
  <si>
    <t xml:space="preserve">Kyveta k hemochron bal. 45 ks JACT-LR </t>
  </si>
  <si>
    <t>ZE146</t>
  </si>
  <si>
    <t>Micro mist nebulizer bal. á 50 ks 41745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</si>
  <si>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</si>
  <si>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</si>
  <si>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</si>
  <si>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</si>
  <si>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</si>
  <si>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VAD:G-118001- doprodej</t>
  </si>
  <si>
    <t>ZH168</t>
  </si>
  <si>
    <t>Stříkačka injekční 3-dílná 1 ml L tuberculin s jehlou KD-JECT III 831786</t>
  </si>
  <si>
    <t>ZH817</t>
  </si>
  <si>
    <t>Katetr močový foley CH18 180605-000180</t>
  </si>
  <si>
    <t>ZH818</t>
  </si>
  <si>
    <t>Katetr močový foley CH20 180605-000200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</si>
  <si>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</si>
  <si>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</si>
  <si>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</si>
  <si>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</si>
  <si>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</si>
  <si>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</si>
  <si>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</si>
  <si>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</si>
  <si>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</si>
  <si>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</si>
  <si>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</si>
  <si>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</si>
  <si>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</si>
  <si>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</si>
  <si>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</si>
  <si>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</si>
  <si>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ZL249</t>
  </si>
  <si>
    <t>Hadice vrapovaná bal. á 50 m 038-01-228</t>
  </si>
  <si>
    <t>ZL333</t>
  </si>
  <si>
    <t>Systém odsávací uzavřený ET Comfortsoft CH 14 55 cm 72 hod. 02-011-11</t>
  </si>
  <si>
    <t>ZA252</t>
  </si>
  <si>
    <t>Zavaděč perkutánní intro-flex 8,5F bal. á 10 ks I350BF85</t>
  </si>
  <si>
    <t>ZA725</t>
  </si>
  <si>
    <t>Kanyla TS 8,0 s manžetou bal. á 10 ks 100/860/080</t>
  </si>
  <si>
    <t>ZA969</t>
  </si>
  <si>
    <t>Flocare set pro gravitační výživu 35146 (569920)</t>
  </si>
  <si>
    <t>ZB077</t>
  </si>
  <si>
    <t>Láhev redon drenofast 600 ml-samostatná 28 650</t>
  </si>
  <si>
    <t>ZB105</t>
  </si>
  <si>
    <t>Kanyla TS 7,5 s manžetou 100/800/075</t>
  </si>
  <si>
    <t>ZB263</t>
  </si>
  <si>
    <t>Kanyla TS 9,0 s manžetou bal. á 2 ks 100/523/090</t>
  </si>
  <si>
    <t>ZB298</t>
  </si>
  <si>
    <t>Trokar hrudní Argyle Ch16/25 cm bal. á 10 ks 8888561035</t>
  </si>
  <si>
    <t>ZB303</t>
  </si>
  <si>
    <t>Spojka asymetrická 4 x 7 mm 120 420</t>
  </si>
  <si>
    <t>ZB531</t>
  </si>
  <si>
    <t>Hadička vysokotlaká combidyn 200 cm 5215035</t>
  </si>
  <si>
    <t>ZB545</t>
  </si>
  <si>
    <t>Spojka asymetrická 7-10 60 mm 75111</t>
  </si>
  <si>
    <t>ZB632</t>
  </si>
  <si>
    <t>Ventil expirační jednorázový á 10 ks 84 14 776</t>
  </si>
  <si>
    <t>ZB666</t>
  </si>
  <si>
    <t>Spojka Y symetrická 9-9-9 mm 120 490</t>
  </si>
  <si>
    <t>Spojka Y symetrická 9 x 9 x 9 mm 120 490</t>
  </si>
  <si>
    <t>ZB937</t>
  </si>
  <si>
    <t>Nůžky chirurgické rovné hrotnaté P00770</t>
  </si>
  <si>
    <t>ZC351</t>
  </si>
  <si>
    <t>Systém odsávací uzavřený CH14 jednocestný 30 cm 72 hod. bal. á 20 ks Z115-14</t>
  </si>
  <si>
    <t>ZD021</t>
  </si>
  <si>
    <t>Láhev 0,50 l šroubový uzávěr 111-888-055</t>
  </si>
  <si>
    <t>ZD454</t>
  </si>
  <si>
    <t>Filtr pro dospělé s HME a portem 038-41-355</t>
  </si>
  <si>
    <t>ZF295</t>
  </si>
  <si>
    <t>Okruh anesteziologický 1,6 m s nízkou poddajností 038-01-130</t>
  </si>
  <si>
    <t>ZF668</t>
  </si>
  <si>
    <t>Manžeta přetlaková 500 ml classic P01268</t>
  </si>
  <si>
    <t>ZG481</t>
  </si>
  <si>
    <t>Systém hrudní drenáže Pleur-evac A-6002-08LF</t>
  </si>
  <si>
    <t>Systém hrudní drenáže Pleur-evac 950 ml 2 cestný A-6002-08LF</t>
  </si>
  <si>
    <t>ZJ277</t>
  </si>
  <si>
    <t>Ventil jednorázový expirační V500 á 10 ks MP01060</t>
  </si>
  <si>
    <t>ZL435</t>
  </si>
  <si>
    <t>Trokar hrudní CH20 délka 40 cm vnější pr. 6,6 mm bal. á 10 ks 02.000.30.020</t>
  </si>
  <si>
    <t>ZL436</t>
  </si>
  <si>
    <t>Trokar hrudní CH24 délka 40 cm vnější pr. 8,0 mm bal. á 10 ks 02.000.30.024</t>
  </si>
  <si>
    <t>ZB587</t>
  </si>
  <si>
    <t>Vzduchovod nosní PVC 8,0/10 579210</t>
  </si>
  <si>
    <t>ZC982</t>
  </si>
  <si>
    <t>Kanyla TS 8,5 s manžetou bal. á 10 ks 100/860/085</t>
  </si>
  <si>
    <t>ZL437</t>
  </si>
  <si>
    <t>Trokar hrudní CH28 délka 40 cm vnější pr. 9,3 mm bal. á 10 ks 02.000.30.028</t>
  </si>
  <si>
    <t>ZB793</t>
  </si>
  <si>
    <t>Lžíce laryngoskopická 3 bal. á 10 ks DS.2940.150.20</t>
  </si>
  <si>
    <t>ZL216</t>
  </si>
  <si>
    <t>Senzor fore-sight dual large (dle domluvy p. Pecky na ks) 01-07-2007</t>
  </si>
  <si>
    <t>ZL215</t>
  </si>
  <si>
    <t>Senzor fore-sight dual medium (dle domluvy p. Pecky na ks) 01-07-2005</t>
  </si>
  <si>
    <t>ZL438</t>
  </si>
  <si>
    <t>Trokar hrudní CH32 délka 40 cm vnější pr. 10,6 mm bal. á 10 ks 02.000.30.032</t>
  </si>
  <si>
    <t>ZD724</t>
  </si>
  <si>
    <t>Rourka vrap.s hladkým průsvitem 20011</t>
  </si>
  <si>
    <t>ZB333</t>
  </si>
  <si>
    <t>Spojka paralerní na 3 vaky-par bal. á 20 ks H3051</t>
  </si>
  <si>
    <t>ZJ654</t>
  </si>
  <si>
    <t>Maska pro neinvazivní ventilaci Nova Star vel. M MP01580</t>
  </si>
  <si>
    <t>ZE373</t>
  </si>
  <si>
    <t>Kanyla ET se sáním nad manžetou SACETT I.D. 7,5 mm 100/189/075</t>
  </si>
  <si>
    <t>ZD996</t>
  </si>
  <si>
    <t>Spojka Y 9-9-9 nest. 86062572</t>
  </si>
  <si>
    <t>ZF442</t>
  </si>
  <si>
    <t>Vak dýchací 2000 ml 2820</t>
  </si>
  <si>
    <t>ZF196</t>
  </si>
  <si>
    <t>Kanyla ET se sáním nad manžetou SACETT I.D. 8,0 mm 100/189/080</t>
  </si>
  <si>
    <t>ZL176</t>
  </si>
  <si>
    <t>Systém odsávací uzavřený ET Comfortsoft CH 16 55 cm 72 hod. 02-011-12</t>
  </si>
  <si>
    <t>ZF742</t>
  </si>
  <si>
    <t>Kit pro perikardiocentézu LMP003P6</t>
  </si>
  <si>
    <t>ZH300</t>
  </si>
  <si>
    <t>Lžíce laryngoskopická 4 bal. á 10 ks 670150-100040</t>
  </si>
  <si>
    <t>ZA116</t>
  </si>
  <si>
    <t>Kanyla TS 10,0 s manžetou 100/523/100</t>
  </si>
  <si>
    <t>ZF283</t>
  </si>
  <si>
    <t>Držák pro zásobník katetrů N077.1030</t>
  </si>
  <si>
    <t>ZM314</t>
  </si>
  <si>
    <t>Vak jednorázový k odsávačce flovac 2l hadice 1,8 m 000-036-031</t>
  </si>
  <si>
    <t>ZB497</t>
  </si>
  <si>
    <t>Hadička vysokotlaká combidyn 20 cm bal. á 50 ks 5204941</t>
  </si>
  <si>
    <t>ZM315</t>
  </si>
  <si>
    <t>Vak jednorázový k odsávačce flovac 1l hadice 1,8 m 000-036-030</t>
  </si>
  <si>
    <t>ZE239</t>
  </si>
  <si>
    <t>Vak jednorázový k odsávačce flovac 1l bez hadice 000-036-010</t>
  </si>
  <si>
    <t>ZC832</t>
  </si>
  <si>
    <t>Pleuracan A bal. á 10 ks 4462556</t>
  </si>
  <si>
    <t>ZF743</t>
  </si>
  <si>
    <t>Kit pro perikardiocentézu LMP003P8</t>
  </si>
  <si>
    <t>ZC732</t>
  </si>
  <si>
    <t>Vzduchovod ústní guedell   70 mm 24104</t>
  </si>
  <si>
    <t>ZC039</t>
  </si>
  <si>
    <t>Kádinka 250 ml vysoká sklo 632417012250</t>
  </si>
  <si>
    <t>ZC637</t>
  </si>
  <si>
    <t>Arteriofix bal. á 20 ks 20G 5206324</t>
  </si>
  <si>
    <t>ZA191</t>
  </si>
  <si>
    <t>Katetr 3 lumen 7Fr MAC bal. á 5 ks ML-00703</t>
  </si>
  <si>
    <t>ZB819</t>
  </si>
  <si>
    <t>Arteriofix bal. á 20 ks 5206332</t>
  </si>
  <si>
    <t>ZC218</t>
  </si>
  <si>
    <t>Katetr dialyzační 2 lumen  14,0Fr 15 cm CS-22142-F</t>
  </si>
  <si>
    <t>ZC998</t>
  </si>
  <si>
    <t>Katetr centrální žilní-set CS-04400</t>
  </si>
  <si>
    <t>ZF904</t>
  </si>
  <si>
    <t>Katetr bipolární stimul. 5FR AI07155</t>
  </si>
  <si>
    <t>ZA199</t>
  </si>
  <si>
    <t>Katetr CVC  3 lumen 7Fr s antimikrob.úprav. á 5 ks NM-22703</t>
  </si>
  <si>
    <t>Katetr CVC 3 lumen 7Fr s antimikrob.úprav. á 5 ks NM-22703</t>
  </si>
  <si>
    <t>ZA254</t>
  </si>
  <si>
    <t>Katetr SG CCO,CEDV,CSvO2 7,5F 774HF75</t>
  </si>
  <si>
    <t>ZC212</t>
  </si>
  <si>
    <t>Katetr term.+ sheat 7Fr AH-05050</t>
  </si>
  <si>
    <t>ZE079</t>
  </si>
  <si>
    <t>Set transfúzní non PVC s odvzdušněním a bakteriálním filtrem ZAR-I-TS</t>
  </si>
  <si>
    <t>ZE420</t>
  </si>
  <si>
    <t>Set hadicový pro aquarius hemofiltr HF19 AQUASET19</t>
  </si>
  <si>
    <t>ZC393</t>
  </si>
  <si>
    <t>Set pro enterální výživu applix smart/vision á 30 ks 7751691</t>
  </si>
  <si>
    <t>ZB436</t>
  </si>
  <si>
    <t>Jehla eco flac mix, bal.250 ks, 16401</t>
  </si>
  <si>
    <t>ZB769</t>
  </si>
  <si>
    <t>Jehla vakuová 206/38 mm žlutá 450077</t>
  </si>
  <si>
    <t>ZL073</t>
  </si>
  <si>
    <t>Rukavice operační gammex bez pudru PF EnLite vel. 7,5 353385</t>
  </si>
  <si>
    <t>ZL074</t>
  </si>
  <si>
    <t>Rukavice operační gammex bez pudru PF EnLite vel. 8,0 353386</t>
  </si>
  <si>
    <t>DA002</t>
  </si>
  <si>
    <t>PROUZKY TETRAPHAN DIA  KATALOGO</t>
  </si>
  <si>
    <t>DD075</t>
  </si>
  <si>
    <t>MEMBR.SOUPRAVA REF.D711</t>
  </si>
  <si>
    <t>DC515</t>
  </si>
  <si>
    <t>HYPOCHLORID.ROZTOK,S5362</t>
  </si>
  <si>
    <t>DC320</t>
  </si>
  <si>
    <t>AUTOCHECK TM5+/LEVEL3/S7755</t>
  </si>
  <si>
    <t>DA001</t>
  </si>
  <si>
    <t>PROUZKY DIAPHAN pro samotestování 50ks</t>
  </si>
  <si>
    <t>DC240</t>
  </si>
  <si>
    <t>KALIBRACNI ROZTOK S1720</t>
  </si>
  <si>
    <t>DC241</t>
  </si>
  <si>
    <t>KALIBRACNI ROZTOK S1730</t>
  </si>
  <si>
    <t>DF171</t>
  </si>
  <si>
    <t>KALIBRACNI ROZTOK1  S1820 (ABL 825)</t>
  </si>
  <si>
    <t>DB942</t>
  </si>
  <si>
    <t>MEMBR.SOUPRAVA PCO2 D788</t>
  </si>
  <si>
    <t>DB599</t>
  </si>
  <si>
    <t>PROMÝVACÍ ROZTOK S4970</t>
  </si>
  <si>
    <t>DF169</t>
  </si>
  <si>
    <t>PROMYVACI ROZTOK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</si>
  <si>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</si>
  <si>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</si>
  <si>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</si>
  <si>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</si>
  <si>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</si>
  <si>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</si>
  <si>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DC806</t>
  </si>
  <si>
    <t>CISTICI ROZTOK S7375, 175 ml</t>
  </si>
  <si>
    <t>DF170</t>
  </si>
  <si>
    <t>CISTICI ROZTOK S8375 (ABL 825)</t>
  </si>
  <si>
    <t>DC853</t>
  </si>
  <si>
    <t>KALIBRACNI PLYN 2</t>
  </si>
  <si>
    <t>DF166</t>
  </si>
  <si>
    <t>KALIBRACNI ROZTOK2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</si>
  <si>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</si>
  <si>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</si>
  <si>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</si>
  <si>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</si>
  <si>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</si>
  <si>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</si>
  <si>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DD354</t>
  </si>
  <si>
    <t>TEG Kaolin</t>
  </si>
  <si>
    <t>DF593</t>
  </si>
  <si>
    <t>Zkumavka bez heparinasy a 20 ks</t>
  </si>
  <si>
    <t>DE022</t>
  </si>
  <si>
    <t>Glukózová membránová souprava, D7066</t>
  </si>
  <si>
    <t>DD309</t>
  </si>
  <si>
    <t>Laktátová membránová souprava, D7077</t>
  </si>
  <si>
    <t>DD268</t>
  </si>
  <si>
    <t>SADA MEMBRAN PRO CA ELDU</t>
  </si>
  <si>
    <t>DC634</t>
  </si>
  <si>
    <t>THB KALIBRACNI ROZTOK,S7770</t>
  </si>
  <si>
    <t>DC959</t>
  </si>
  <si>
    <t>MEMBRÁNOVÁ SOUPRAVA  Na+ D755</t>
  </si>
  <si>
    <t>DG379</t>
  </si>
  <si>
    <t>Doprava 21%</t>
  </si>
  <si>
    <t>ZA337</t>
  </si>
  <si>
    <t>Náplast softpore 1,25 cm x 9,15 m bal. á 24 ks 1320103111</t>
  </si>
  <si>
    <t>ZA423</t>
  </si>
  <si>
    <t>Obinadlo elastické idealtex 12 cm x 5 m 9310633</t>
  </si>
  <si>
    <t>ZA444</t>
  </si>
  <si>
    <t>Tampon nesterilní stáčený 20 x 19 cm 1320300404</t>
  </si>
  <si>
    <t>ZA465</t>
  </si>
  <si>
    <t>Fólie incizní raucodrape sterilní 45 x 50 cm 23445</t>
  </si>
  <si>
    <t>ZA502</t>
  </si>
  <si>
    <t>Tampon nesterilní stáčený 30 x 60 cm 1320300406</t>
  </si>
  <si>
    <t>ZA504</t>
  </si>
  <si>
    <t>Krytí hypafix transparent ( náhrada za krytí opsite flexifix 10 cm x 10 m ) 7237801</t>
  </si>
  <si>
    <t>ZF080</t>
  </si>
  <si>
    <t>Tampon šitý 12 x 47 cm karton á 300 ks 1230100311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</si>
  <si>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</si>
  <si>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</si>
  <si>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</si>
  <si>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</si>
  <si>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ZA494</t>
  </si>
  <si>
    <t>Fólie incizní rucodrape ( opraflex ) 45 x 20 cm 25443</t>
  </si>
  <si>
    <t>ZJ275</t>
  </si>
  <si>
    <t>Krytí aquacel Ag surgical 9 x 25 cm á 10 ks 412011</t>
  </si>
  <si>
    <t>ZE824</t>
  </si>
  <si>
    <t>Krytí cellistyp 5 x 7 cm bal. á 15 ks (náhrada za okcel) 2080508</t>
  </si>
  <si>
    <t>ZM326</t>
  </si>
  <si>
    <t>Krytí nevstřebatelné textilní hemopatch kit. box medium 4,5 x 4,5 cm bal. á 3 ks 1503746</t>
  </si>
  <si>
    <t>ZM332</t>
  </si>
  <si>
    <t>Krytí nevstřebatelné textilní hemopatch kit. box medium 4,5 x 9 cm bal. á 3 ks 1503747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</si>
  <si>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</si>
  <si>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</si>
  <si>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</si>
  <si>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</si>
  <si>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</si>
  <si>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</si>
  <si>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</si>
  <si>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</si>
  <si>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</si>
  <si>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</si>
  <si>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</si>
  <si>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</si>
  <si>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</si>
  <si>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</si>
  <si>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</si>
  <si>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</si>
  <si>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</si>
  <si>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</si>
  <si>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</si>
  <si>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</si>
  <si>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</si>
  <si>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</si>
  <si>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ZA259</t>
  </si>
  <si>
    <t>Kanyla do safény vessel VSL009WV</t>
  </si>
  <si>
    <t>ZA759</t>
  </si>
  <si>
    <t>Drén redon CH10 50 cm U2111000</t>
  </si>
  <si>
    <t>ZA791</t>
  </si>
  <si>
    <t>Stříkačka janett 3-dílná 140-160 ml vyplachovací JNP1543 MED114408</t>
  </si>
  <si>
    <t>Stříkačka janett 3-dílná 140-160 ml sterilní vyplachovací JNP1543 MED114408</t>
  </si>
  <si>
    <t>ZA932</t>
  </si>
  <si>
    <t>Elektroda neutrální ke koagulaci bal. á 50 ks E7509</t>
  </si>
  <si>
    <t>ZB011</t>
  </si>
  <si>
    <t xml:space="preserve">Kanyla aortální glide EZF21TA 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</si>
  <si>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</si>
  <si>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</si>
  <si>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</si>
  <si>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</si>
  <si>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</si>
  <si>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</si>
  <si>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</si>
  <si>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Argyle Ch24/41 cm bal. á 10 ks 8888561050</t>
  </si>
  <si>
    <t>ZB164</t>
  </si>
  <si>
    <t xml:space="preserve">Kyveta k hemochr. ACT+  bal. 45 ks JACT+ </t>
  </si>
  <si>
    <t xml:space="preserve">Kyveta k hemochron ACT+  bal. 45 ks JACT+ 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</si>
  <si>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</si>
  <si>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</si>
  <si>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</si>
  <si>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</si>
  <si>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</si>
  <si>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</si>
  <si>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ZB418</t>
  </si>
  <si>
    <t>Kanyla endobronchiální levá 35FG 198-35L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</si>
  <si>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</si>
  <si>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</si>
  <si>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</si>
  <si>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</si>
  <si>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</si>
  <si>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</si>
  <si>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</si>
  <si>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</si>
  <si>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ZB539</t>
  </si>
  <si>
    <t>Kanyla endobronchiální levá 37FG 198-37L</t>
  </si>
  <si>
    <t>ZB540</t>
  </si>
  <si>
    <t>Kanyla endobronchiální levá 39F 198-39L</t>
  </si>
  <si>
    <t>ZB553</t>
  </si>
  <si>
    <t>Láhev redon hi-vac 400 ml-kompletní 05.000.22.803</t>
  </si>
  <si>
    <t>ZB598</t>
  </si>
  <si>
    <t>Spojka přímá symetrická 7 x 7 mm 120 430</t>
  </si>
  <si>
    <t>ZB844</t>
  </si>
  <si>
    <t>Esmarch 60 x 1250 KVS 06125</t>
  </si>
  <si>
    <t>ZB866</t>
  </si>
  <si>
    <t>Drát ocelový Steel 7,4 x 45 cm M624G</t>
  </si>
  <si>
    <t>ZB916</t>
  </si>
  <si>
    <t>Okruh anesteziologický univerzální 1,6 m 2900</t>
  </si>
  <si>
    <t>ZB964</t>
  </si>
  <si>
    <t>Výplň pro chir. svorky 86 mm, pár č.6 DSAFE86</t>
  </si>
  <si>
    <t>ZC291</t>
  </si>
  <si>
    <t>Manžeta přetlaková 1000 ml 100 ZIT-1000 (051-018-804)</t>
  </si>
  <si>
    <t>ZC655</t>
  </si>
  <si>
    <t>Kanyla venózní perfuzní jednostupňová TFM026L</t>
  </si>
  <si>
    <t>ZC728</t>
  </si>
  <si>
    <t>Hadice silikon 1,5 x 3 m á 25 m 34.000.00.101</t>
  </si>
  <si>
    <t>ZC743</t>
  </si>
  <si>
    <t>Katetr močový tiemann CH14 s balonkem bal. á 12 ks K02-9814-02</t>
  </si>
  <si>
    <t>ZC744</t>
  </si>
  <si>
    <t>Katetr močový tiemann CH16 s balonkem bal. á 12 ks K02-9816-02</t>
  </si>
  <si>
    <t>ZC752</t>
  </si>
  <si>
    <t>Čepelka skalpelová 15 BB515</t>
  </si>
  <si>
    <t>ZD809</t>
  </si>
  <si>
    <t>Kanyla vasofix 20G růžová safety 4269110S-01</t>
  </si>
  <si>
    <t>ZD945</t>
  </si>
  <si>
    <t>Filtr bakteriální a virový 1544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</si>
  <si>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</si>
  <si>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</si>
  <si>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</si>
  <si>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</si>
  <si>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</si>
  <si>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</si>
  <si>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</si>
  <si>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</si>
  <si>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</si>
  <si>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</si>
  <si>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ZG916</t>
  </si>
  <si>
    <t>Elektroda neutrální bipolární pro dospělé á 100 ks 2510</t>
  </si>
  <si>
    <t>ZH789</t>
  </si>
  <si>
    <t>Okruh anesteziologický 22 mm Compact II 2 l vak  2154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</si>
  <si>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</si>
  <si>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</si>
  <si>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</si>
  <si>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</si>
  <si>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</si>
  <si>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</si>
  <si>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</si>
  <si>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</si>
  <si>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</si>
  <si>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bal. á 50 ks JH10.04246</t>
  </si>
  <si>
    <t>ZA160</t>
  </si>
  <si>
    <t>Katetr MAC s antibak.úpravou 9Fr/10 cm SI-21142</t>
  </si>
  <si>
    <t>ZA257</t>
  </si>
  <si>
    <t>Kanyla retrográdní kardioplegická SRT014MIBB</t>
  </si>
  <si>
    <t>ZB240</t>
  </si>
  <si>
    <t>Sání perikardiální-dlp pericardial jumps 12010</t>
  </si>
  <si>
    <t>ZB324</t>
  </si>
  <si>
    <t>Plegie cílená á 20 ks 30012</t>
  </si>
  <si>
    <t>ZB357</t>
  </si>
  <si>
    <t>Pásek adapter coronary perfusion typ Y 10004</t>
  </si>
  <si>
    <t>ZB380</t>
  </si>
  <si>
    <t>Kanyla venózní dvoustupňová TF3343OA</t>
  </si>
  <si>
    <t>ZB790</t>
  </si>
  <si>
    <t>Hadice k flokaru ats suction line 9108481</t>
  </si>
  <si>
    <t>ZB853</t>
  </si>
  <si>
    <t>Kanyla venózní perfuzní jednostupňová TFM030L</t>
  </si>
  <si>
    <t>ZB932</t>
  </si>
  <si>
    <t>Systém cpap valve aproximate 85006 X5 bal. á 5 ks 125-20</t>
  </si>
  <si>
    <t>ZB952</t>
  </si>
  <si>
    <t>Plegie cílená á 20 ks 30010</t>
  </si>
  <si>
    <t>ZC641</t>
  </si>
  <si>
    <t>Kanyla endobronchiální levá 39 S125-39</t>
  </si>
  <si>
    <t>ZC721</t>
  </si>
  <si>
    <t>Filtr prachový pro kanystr ADU bal. á 40 ks 427001400</t>
  </si>
  <si>
    <t>ZC940</t>
  </si>
  <si>
    <t>Pumpa centrifugální 050-300-000</t>
  </si>
  <si>
    <t>ZC947</t>
  </si>
  <si>
    <t>Katetr močový tiemann CH12 s balonkem bal. á 12 ks K02-9812-02</t>
  </si>
  <si>
    <t>ZD920</t>
  </si>
  <si>
    <t>Klip horizon S-WIDE 30 x 6 bal. á 180 ks HZ1201</t>
  </si>
  <si>
    <t>Klip horizon S-WIDE 30 x 6 bal. á 180 ks červený  HZ1201</t>
  </si>
  <si>
    <t>ZE548</t>
  </si>
  <si>
    <t>Kanyla arteriální femorální fem-flex 18 Fr FEMII018A</t>
  </si>
  <si>
    <t>Kanyla femorální arteriální fem-flex 18 Fr FEMII018A</t>
  </si>
  <si>
    <t>ZE555</t>
  </si>
  <si>
    <t>Kanyla venózní femorální VFEM022</t>
  </si>
  <si>
    <t>ZE556</t>
  </si>
  <si>
    <t>Kanyla venózní femorální VFEM020</t>
  </si>
  <si>
    <t>ZE952</t>
  </si>
  <si>
    <t>Kanyla arteriální femorální fem-flex FEMI016A</t>
  </si>
  <si>
    <t>Kanyla femorální arteriální fem-flex FEMI016A</t>
  </si>
  <si>
    <t>ZG002</t>
  </si>
  <si>
    <t>Sání perikardiální SU 29602</t>
  </si>
  <si>
    <t>ZL514</t>
  </si>
  <si>
    <t xml:space="preserve">Hadička k měření tlaku bal. á 20 ks S2589 JH106.5874 </t>
  </si>
  <si>
    <t xml:space="preserve">Hadička k měření tlaku bal. á 20 ks S2589 JH10.65874 </t>
  </si>
  <si>
    <t>ZL623</t>
  </si>
  <si>
    <t>Klipovač horizon open S-WIDE 20 cm zahnutý HZ137082</t>
  </si>
  <si>
    <t>ZB451</t>
  </si>
  <si>
    <t>Trokar hrudní Argyle Ch32/41 cm bal. á 10 ks 8888561076</t>
  </si>
  <si>
    <t>ZA945</t>
  </si>
  <si>
    <t>Plyn kalibrační B k CDI   507 TY 27 S 008</t>
  </si>
  <si>
    <t>ZE550</t>
  </si>
  <si>
    <t>Kanyla arteriální s dilatátorem fem-flex á 5 ks TFA02025</t>
  </si>
  <si>
    <t>ZE715</t>
  </si>
  <si>
    <t>Hadice silikon 1 x 1,8 mm á 25 m MPI:880001</t>
  </si>
  <si>
    <t>ZB296</t>
  </si>
  <si>
    <t>Mikroskalpel Stab Blade/Tip 22,5° Straig 72-2202</t>
  </si>
  <si>
    <t>KI209</t>
  </si>
  <si>
    <t xml:space="preserve">Kleště ablační bipolární Cardioblate - Gemini 4926 </t>
  </si>
  <si>
    <t>ZB009</t>
  </si>
  <si>
    <t>Plyn kalibrační A k CDI   506 TY 79 R 344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</si>
  <si>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</si>
  <si>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</si>
  <si>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</si>
  <si>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</si>
  <si>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ZB309</t>
  </si>
  <si>
    <t>Kanyla ET 7.5 mm s manž. bal. á 20 ks 100/199/075</t>
  </si>
  <si>
    <t>ZI016</t>
  </si>
  <si>
    <t>Tkáňové lepidlo BioGlue 5 ml BG3515-5-G</t>
  </si>
  <si>
    <t>KH172</t>
  </si>
  <si>
    <t xml:space="preserve">spojka Retroguard 3/8 x 3/8 718828200002 </t>
  </si>
  <si>
    <t>ZG134</t>
  </si>
  <si>
    <t>Katetr močový nelaton CH14 pro měření teploty 179360-000140</t>
  </si>
  <si>
    <t>ZB398</t>
  </si>
  <si>
    <t>Maska supraglotická č. 4 8204</t>
  </si>
  <si>
    <t>ZL515</t>
  </si>
  <si>
    <t>Spojka Y 1/2-3/8-3/8 á 25 ks MEYK1H5440</t>
  </si>
  <si>
    <t>ZJ746</t>
  </si>
  <si>
    <t>Spojka 3/8 - 1/4 bal. á 25 ks MEGK1H4300</t>
  </si>
  <si>
    <t>KC601</t>
  </si>
  <si>
    <t>acrobat SUV sada 87XO4-9000S</t>
  </si>
  <si>
    <t>ZL012</t>
  </si>
  <si>
    <t>Adaptér w/w 5206634</t>
  </si>
  <si>
    <t>ZC754</t>
  </si>
  <si>
    <t>Čepelka skalpelová 21 BB521</t>
  </si>
  <si>
    <t>ZE215</t>
  </si>
  <si>
    <t>Punch aortální jednorázový 15 cm délka 2,8 mm bal. á 6 ks DP- 28K</t>
  </si>
  <si>
    <t>ZF158</t>
  </si>
  <si>
    <t>Hlavice průboj. aort. 4 mm FB184R</t>
  </si>
  <si>
    <t>ZB542</t>
  </si>
  <si>
    <t>Adaptér m/m 5206642</t>
  </si>
  <si>
    <t>ZF483</t>
  </si>
  <si>
    <t>Kanyla tracheoskopická VivaSight 37F DL DLVT37L</t>
  </si>
  <si>
    <t>ZF486</t>
  </si>
  <si>
    <t>Kanyla tracheoskopická VivaSight 39F DL DLVT39L</t>
  </si>
  <si>
    <t>ZB698</t>
  </si>
  <si>
    <t>Kanyla koronární 4,0 mm bal. á 10 ks 225797</t>
  </si>
  <si>
    <t>Kanyla koronární 4,0 mm bal. á 10 ks 225797 JH10.22973</t>
  </si>
  <si>
    <t>ZA764</t>
  </si>
  <si>
    <t>Kanyla venózní dvoustupňová 32-40Fr TR3240OA</t>
  </si>
  <si>
    <t>ZF480</t>
  </si>
  <si>
    <t>Kanyla tracheoskopická VivaSight 35F DL DLVT35L</t>
  </si>
  <si>
    <t>ZF982</t>
  </si>
  <si>
    <t>Spojka Dideco D681 RAC.DIR. 3/8-3/8 CAL SC-5237_CZ</t>
  </si>
  <si>
    <t>ZM236</t>
  </si>
  <si>
    <t xml:space="preserve">Kanyla femorální venózní 23 Fr. BE-PVL2355 JH10.47295             </t>
  </si>
  <si>
    <t>ZM234</t>
  </si>
  <si>
    <t xml:space="preserve">Kanyla femorální arteriální 19 Fr. BE-PAS1915 JH104.7282                 </t>
  </si>
  <si>
    <t>ZB323</t>
  </si>
  <si>
    <t>Spojka Dideco D652 RAC. 1/4+L.L. SC-05250</t>
  </si>
  <si>
    <t>ZB344</t>
  </si>
  <si>
    <t>Vodič ochranný pro pilu GB094R</t>
  </si>
  <si>
    <t>ZA992</t>
  </si>
  <si>
    <t>Maska supraglotická č. 5 8205</t>
  </si>
  <si>
    <t>ZM233</t>
  </si>
  <si>
    <t xml:space="preserve">Kanyla femorální arteriální 17 Fr. BE-PAS1715 JH10.47281                  </t>
  </si>
  <si>
    <t>ZB547</t>
  </si>
  <si>
    <t>Rezervoár cats blood scll. 9108471</t>
  </si>
  <si>
    <t>ZD405</t>
  </si>
  <si>
    <t>Výplň pro chir. svorky typ JAW pár č.6 DSAFE61</t>
  </si>
  <si>
    <t>ZB297</t>
  </si>
  <si>
    <t>Podložka cortex 20 12x16 bal. á 2 ks 103-0116 (pův.k.č.103011664252)</t>
  </si>
  <si>
    <t>ZM305</t>
  </si>
  <si>
    <t>Punch aortální jednorázový 15 cm délka 3,6 mm bal. á 6 ks DP- 36K</t>
  </si>
  <si>
    <t>KG691</t>
  </si>
  <si>
    <t>set pls ecmo dlouhodobé životní podpory JH10.27818</t>
  </si>
  <si>
    <t>ZD032</t>
  </si>
  <si>
    <t>Kanyla aortální 24Fr APC024B</t>
  </si>
  <si>
    <t>ZM237</t>
  </si>
  <si>
    <t xml:space="preserve">Kanyla femorální venózní 25 Fr. BE-PVL2555 JH104.7296                </t>
  </si>
  <si>
    <t>ZM333</t>
  </si>
  <si>
    <t>Lepidlo tkáňové coseal premix 4 ml 934074</t>
  </si>
  <si>
    <t>ZM316</t>
  </si>
  <si>
    <t>Kanyla femorální arteriální OPTI16</t>
  </si>
  <si>
    <t>ZM317</t>
  </si>
  <si>
    <t>Kanyla femorální arteriální OPTI18</t>
  </si>
  <si>
    <t>KC602</t>
  </si>
  <si>
    <t>axius blower/mister  á 5 ks CB-1000</t>
  </si>
  <si>
    <t>ZB098</t>
  </si>
  <si>
    <t>Trokar hrudní Argyle Ch28/41 cm bal. á 10 ks 8888561068</t>
  </si>
  <si>
    <t>KI498</t>
  </si>
  <si>
    <t>retractor Inserts 28707 á 10 ks</t>
  </si>
  <si>
    <t>ZM232</t>
  </si>
  <si>
    <t xml:space="preserve">Kanyla femorální arteriální 15 Fr. BE-PAS1515 JH104.7280                 </t>
  </si>
  <si>
    <t>ZB343</t>
  </si>
  <si>
    <t>List pilový GB135R</t>
  </si>
  <si>
    <t>ZE648</t>
  </si>
  <si>
    <t>Klip horizon M 30 x 6 bal. á 180 ks HZ2200</t>
  </si>
  <si>
    <t>ZA255</t>
  </si>
  <si>
    <t>Kanyla venózní dual drainage return TF3646OA</t>
  </si>
  <si>
    <t>ZM235</t>
  </si>
  <si>
    <t xml:space="preserve">Kanyla femorální venózní 21 Fr. BE-PVL2155 JH104.7294                 </t>
  </si>
  <si>
    <t>ZB669</t>
  </si>
  <si>
    <t>Hadice odsávací 2 kohouty 7/11, délka 180 cm Softub TA 7181</t>
  </si>
  <si>
    <t>KC706</t>
  </si>
  <si>
    <t>ring annulo.tricuspid 4900T34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</si>
  <si>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</si>
  <si>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</si>
  <si>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</si>
  <si>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</si>
  <si>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</si>
  <si>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</si>
  <si>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</si>
  <si>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</si>
  <si>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</si>
  <si>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</si>
  <si>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</si>
  <si>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</si>
  <si>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Dlaha sternální uzamykatelná 2.4 mm 460.019</t>
  </si>
  <si>
    <t>ZH558</t>
  </si>
  <si>
    <t>Šroub samořezný unilock sternální 14 mm 04.501.114</t>
  </si>
  <si>
    <t>ZH559</t>
  </si>
  <si>
    <t>Šroub samořezný unilock sternální 16 mm 04.501.116</t>
  </si>
  <si>
    <t>ZI132</t>
  </si>
  <si>
    <t>Dlaha sternální 2,4 mm pro tělo sterna 460.045</t>
  </si>
  <si>
    <t>Dlaha sternální 2.4 mm pro tělo sterna 460.045</t>
  </si>
  <si>
    <t>ZJ546</t>
  </si>
  <si>
    <t>Dlaha sternální ZipFix  balení á 5 ks 08.501.001.05S</t>
  </si>
  <si>
    <t>Dlaha sternální ZipFix bal. á 5 ks 08.501.001.05S</t>
  </si>
  <si>
    <t>ZG540</t>
  </si>
  <si>
    <t>Dlaha sternální 2,4 mm pro tělo sterna 460.038</t>
  </si>
  <si>
    <t>Dlaha sternální 2.4 mm pro tělo sterna 460.038</t>
  </si>
  <si>
    <t>KC712</t>
  </si>
  <si>
    <t>ring holder mitral 4450M34</t>
  </si>
  <si>
    <t>ZH560</t>
  </si>
  <si>
    <t>Šroub samořezný unilock sternální 18 mm 04.501.118</t>
  </si>
  <si>
    <t>ZF684</t>
  </si>
  <si>
    <t>Dlaha sternální uzamykatelná 2,4 mm 460.023</t>
  </si>
  <si>
    <t>Dlaha sternální uzamykatelná 2.4 mm 460.023</t>
  </si>
  <si>
    <t>ZI644</t>
  </si>
  <si>
    <t xml:space="preserve">Dlaha sternální uzamykatelná 2,4 mm rovná 460.046 </t>
  </si>
  <si>
    <t>ZG541</t>
  </si>
  <si>
    <t>Dlaha sternální 2,4 mm pro tělo sterna 460.039</t>
  </si>
  <si>
    <t>KC607</t>
  </si>
  <si>
    <t>mhv regent SJM, 23AGFN-756</t>
  </si>
  <si>
    <t>KI338</t>
  </si>
  <si>
    <t>kroužek anuloplastický MC3 Trikuspidální 32mm 4900T32</t>
  </si>
  <si>
    <t>KI332</t>
  </si>
  <si>
    <t>kroužek anuloplastický Physio Mitrální 36mm 4450M36</t>
  </si>
  <si>
    <t>KC707</t>
  </si>
  <si>
    <t>ring annulo.tricuspid 4900T36</t>
  </si>
  <si>
    <t>KI329</t>
  </si>
  <si>
    <t>kroužek anuloplastický Physio Mitrální 30mm 4450M30</t>
  </si>
  <si>
    <t>KI339</t>
  </si>
  <si>
    <t>kroužek anuloplastický MC3 Trikuspidální 34mm 4900T34</t>
  </si>
  <si>
    <t>KC606</t>
  </si>
  <si>
    <t>mhv regent SJM, 21AGFN-756</t>
  </si>
  <si>
    <t>ZA819</t>
  </si>
  <si>
    <t>Dlaha sternální ZipFix bal. á 20 ks 08.501.001.20S</t>
  </si>
  <si>
    <t>KC605</t>
  </si>
  <si>
    <t>mhv regent SJM, 19AGFN-756</t>
  </si>
  <si>
    <t>KI328</t>
  </si>
  <si>
    <t>kroužek anuloplastický Physio Mitrální 28mm 4450M28</t>
  </si>
  <si>
    <t>KC609</t>
  </si>
  <si>
    <t>mhv regent SJM, 27AGFN-756</t>
  </si>
  <si>
    <t>KI331</t>
  </si>
  <si>
    <t>kroužek anuloplastický Physio Mitrální 34mm 4450M34</t>
  </si>
  <si>
    <t>KC619</t>
  </si>
  <si>
    <t>mhv masters SJM, 23MJ-501</t>
  </si>
  <si>
    <t>ZI168</t>
  </si>
  <si>
    <t>Dlaha sternální 2.4 mm pro tělo sterna 460.040</t>
  </si>
  <si>
    <t>KI340</t>
  </si>
  <si>
    <t>kroužek anuloplastický MC3 Trikuspidální 36mm 4900T36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</si>
  <si>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</si>
  <si>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</si>
  <si>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</si>
  <si>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</si>
  <si>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</si>
  <si>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</si>
  <si>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ZB325</t>
  </si>
  <si>
    <t>Shunt intracoronary 1,50 mm á 5 ks 31150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</si>
  <si>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</si>
  <si>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</si>
  <si>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</si>
  <si>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</si>
  <si>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ZC627</t>
  </si>
  <si>
    <t>Balón kontrapulzační 40CC/7,5Fr IAB-05840-LWS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</si>
  <si>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</si>
  <si>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</si>
  <si>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</si>
  <si>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</si>
  <si>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</si>
  <si>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</si>
  <si>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</si>
  <si>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</si>
  <si>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ZA211</t>
  </si>
  <si>
    <t>Shunt sensor (čidlo pro CDI500) 510H</t>
  </si>
  <si>
    <t>ZB583</t>
  </si>
  <si>
    <t>Shunt intracoronary 1,75 mm á 5 ks 31175</t>
  </si>
  <si>
    <t>ZC626</t>
  </si>
  <si>
    <t>Balón kontrapulzační 30CC/7,5Fr IAB-05830-LWS</t>
  </si>
  <si>
    <t>ZE312</t>
  </si>
  <si>
    <t>Shunt intracoronary 1,25 mm á 5 ks 31125</t>
  </si>
  <si>
    <t>ZH575</t>
  </si>
  <si>
    <t>Katetr urologický cystofix FG 15 4440153</t>
  </si>
  <si>
    <t>ZB485</t>
  </si>
  <si>
    <t>Katetr radioablační  AT-OLL2</t>
  </si>
  <si>
    <t>KD633</t>
  </si>
  <si>
    <t>trokar xcel 11 x 100 mm D11LT-X</t>
  </si>
  <si>
    <t>ZC658</t>
  </si>
  <si>
    <t>Hemoclip plus small with Tape titan žlutý WK533835</t>
  </si>
  <si>
    <t>ZL481</t>
  </si>
  <si>
    <t>Hemoclip plus medium 8" applier WK533110</t>
  </si>
  <si>
    <t>ZC966</t>
  </si>
  <si>
    <t>Set vavd-sada připoj. hadic 500050 bal. á 10 ks JH10.22807</t>
  </si>
  <si>
    <t>Set vavd-sada připoj. hadic bal. á 10 ks 500050 JH10.22807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</si>
  <si>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</si>
  <si>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</si>
  <si>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</si>
  <si>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</si>
  <si>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</si>
  <si>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</si>
  <si>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</si>
  <si>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</si>
  <si>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</si>
  <si>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</si>
  <si>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ZM238</t>
  </si>
  <si>
    <t>Set zaváděcí perkutální arteriální PIK100 JH104.7384</t>
  </si>
  <si>
    <t>ZM239</t>
  </si>
  <si>
    <t>Set zaváděcí perkutální venózní PIK150 JH10.47385</t>
  </si>
  <si>
    <t>ZA244</t>
  </si>
  <si>
    <t>Set hemofiltrační incl. BC 140 plus bal. á 10 ks P-0400 JH10.05142</t>
  </si>
  <si>
    <t>ZK340</t>
  </si>
  <si>
    <t>Set collectionTX cardio 04266</t>
  </si>
  <si>
    <t>ZA248</t>
  </si>
  <si>
    <t>Šití prolen bl 2/0 bal. á 12 ks W8977</t>
  </si>
  <si>
    <t>ZA853</t>
  </si>
  <si>
    <t>Šití prolen bl 5/0 bal. á 12 ks W8830</t>
  </si>
  <si>
    <t>ZB145</t>
  </si>
  <si>
    <t>Šití premicron zelený 3/0 bal. á 36 ks C0026815</t>
  </si>
  <si>
    <t>ZB280</t>
  </si>
  <si>
    <t>Šití prolen bl 2/0 bal. á 12 ks W8937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</si>
  <si>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</si>
  <si>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</si>
  <si>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</si>
  <si>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</si>
  <si>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</si>
  <si>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</si>
  <si>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</si>
  <si>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</si>
  <si>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</si>
  <si>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</si>
  <si>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</si>
  <si>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</si>
  <si>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ZD222</t>
  </si>
  <si>
    <t>Šití dafilon modrý 3/0 bal. á 36 ks C0932469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</si>
  <si>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</si>
  <si>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</si>
  <si>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</si>
  <si>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</si>
  <si>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</si>
  <si>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</si>
  <si>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</si>
  <si>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</si>
  <si>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</si>
  <si>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</si>
  <si>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</si>
  <si>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</si>
  <si>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</si>
  <si>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</si>
  <si>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</si>
  <si>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</si>
  <si>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</si>
  <si>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</si>
  <si>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ZB617</t>
  </si>
  <si>
    <t>Šití prolen bl 4/0 bal. á 12 ks W8761</t>
  </si>
  <si>
    <t>ZB981</t>
  </si>
  <si>
    <t>Šití premicron bal. á 36 ks C0026905</t>
  </si>
  <si>
    <t>ZD449</t>
  </si>
  <si>
    <t>Šití prolen 3/0 se40j. bal. á 12 ks W8851</t>
  </si>
  <si>
    <t>ZI467</t>
  </si>
  <si>
    <t>Šití monoplus fialový bal. á 24 ks B0024091</t>
  </si>
  <si>
    <t>ZI468</t>
  </si>
  <si>
    <t>Šití cardioflon 3/0 19R20A</t>
  </si>
  <si>
    <t>ZI869</t>
  </si>
  <si>
    <t>Šití cardioflon 2/0 19R30A</t>
  </si>
  <si>
    <t>ZJ181</t>
  </si>
  <si>
    <t>Šití optime 2/0 kožní bal. á 36 ks 18S30K</t>
  </si>
  <si>
    <t>ZK841</t>
  </si>
  <si>
    <t>Šití prolen bl 4/0 bal. á 12 ks W8831</t>
  </si>
  <si>
    <t>ZB285</t>
  </si>
  <si>
    <t>Šití prolen bl 6/0 bal. á 12 ks W8814</t>
  </si>
  <si>
    <t>ZB053</t>
  </si>
  <si>
    <t>Šití premicron bal. á 36 ks C0026904</t>
  </si>
  <si>
    <t>ZH802</t>
  </si>
  <si>
    <t>Šití prolen 5/0 s 2 jehlami bal. á 36 ks 8580H</t>
  </si>
  <si>
    <t>ZB514</t>
  </si>
  <si>
    <t>Šití tip cleaner bal. á 36 ks 4315</t>
  </si>
  <si>
    <t>ZH235</t>
  </si>
  <si>
    <t>Šití dafilon modrý 2/0 bal. á 36 ks C0934801</t>
  </si>
  <si>
    <t>ZI466</t>
  </si>
  <si>
    <t>Šití premicron bal. á 36 ks + podložka teflonová 6x3 mm C0027995</t>
  </si>
  <si>
    <t>ZH325</t>
  </si>
  <si>
    <t>Šití cardioflon 0 19R35A</t>
  </si>
  <si>
    <t>ZE847</t>
  </si>
  <si>
    <t>Šití cardioxyl 1/2 zakřivení jehla 25 vlákno 90 bal. á 12 ks 73P30P</t>
  </si>
  <si>
    <t>ZJ660</t>
  </si>
  <si>
    <t>Šití optime 2/0 18S30S</t>
  </si>
  <si>
    <t>ZK086</t>
  </si>
  <si>
    <t>Šití optime 2/0 přířezy bal. á 24 ks 18R30A</t>
  </si>
  <si>
    <t>ZE529</t>
  </si>
  <si>
    <t>Šití premilene 4/0 bal. á 36 ks C0090338</t>
  </si>
  <si>
    <t>ZI870</t>
  </si>
  <si>
    <t>Šití premicron zelený bal. á 36 ks 5/0 C0026843</t>
  </si>
  <si>
    <t>ZD149</t>
  </si>
  <si>
    <t>Šití prolen bl 7/0 bal. á 12 ks W8702</t>
  </si>
  <si>
    <t>ZB148</t>
  </si>
  <si>
    <t>Šití premicron zelený 2/0 bal. á 36 ks C0026036</t>
  </si>
  <si>
    <t>ZK717</t>
  </si>
  <si>
    <t>Šití optime 0 bal. á 24 ks 18R35A</t>
  </si>
  <si>
    <t>ZB287</t>
  </si>
  <si>
    <t>Šití prolen 8/0 bal. á 12 ks W2777</t>
  </si>
  <si>
    <t>ZB149</t>
  </si>
  <si>
    <t>Šití premicron Z/B 2/0 bal. á 24 ks B0027720</t>
  </si>
  <si>
    <t>ZB909</t>
  </si>
  <si>
    <t>Šití prolen bl 8/0 bal. á 12 ks W8703</t>
  </si>
  <si>
    <t>ZJ325</t>
  </si>
  <si>
    <t>Šití optime 2/0 ba. á 36 ks 18G30H</t>
  </si>
  <si>
    <t>ZH803</t>
  </si>
  <si>
    <t>Šití prolen bl 6/0 bal. á 12 ks W8597</t>
  </si>
  <si>
    <t>ZA360</t>
  </si>
  <si>
    <t>Jehla sterican 0,5 x 25 mm oranžová 9186158</t>
  </si>
  <si>
    <t>ZB168</t>
  </si>
  <si>
    <t>Jehla chirurgická B10</t>
  </si>
  <si>
    <t>ZB480</t>
  </si>
  <si>
    <t>Jehla chirurgická G10</t>
  </si>
  <si>
    <t>ZB996</t>
  </si>
  <si>
    <t>Jehla chirurgická B9</t>
  </si>
  <si>
    <t>ZK199</t>
  </si>
  <si>
    <t>Jehla redon ostře zahnutá CH 10 BN913R</t>
  </si>
  <si>
    <t>ZA258</t>
  </si>
  <si>
    <t>Jehla na plegii AR014VC</t>
  </si>
  <si>
    <t>ZB205</t>
  </si>
  <si>
    <t>Jehla chirurgická G4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</si>
  <si>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</si>
  <si>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</si>
  <si>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</si>
  <si>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</si>
  <si>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</si>
  <si>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</si>
  <si>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</si>
  <si>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</si>
  <si>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</si>
  <si>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</si>
  <si>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</si>
  <si>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</si>
  <si>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</si>
  <si>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</si>
  <si>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</si>
  <si>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</si>
  <si>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</si>
  <si>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</si>
  <si>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</si>
  <si>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</si>
  <si>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ZM294</t>
  </si>
  <si>
    <t>Rukavice nitril sempercare bez p. XL bal. á 180 ks 30 818</t>
  </si>
  <si>
    <t>ZB153</t>
  </si>
  <si>
    <t>Vosk kostní Knochenwasch 2,5G 1029754</t>
  </si>
  <si>
    <t>ZD033</t>
  </si>
  <si>
    <t>Protéza cévní hemashield 28/15 175128P0</t>
  </si>
  <si>
    <t>Protéza cévní hemashield 28/15 VS02.175128P0</t>
  </si>
  <si>
    <t>ZH839</t>
  </si>
  <si>
    <t>Protéza cévní hemashield gold 8/20cm IGK0008-20</t>
  </si>
  <si>
    <t>Protéza cévní hemashield gold 8/20 IGK0008-20</t>
  </si>
  <si>
    <t>ZA948</t>
  </si>
  <si>
    <t>Protéza cévní gore-tex hladká 8 mm 40 cm N-ST0804</t>
  </si>
  <si>
    <t>ZC999</t>
  </si>
  <si>
    <t>Protéza cévní hemashield 30/15 VS02.175130P0</t>
  </si>
  <si>
    <t>ZC263</t>
  </si>
  <si>
    <t>Protéza cévní hemashield 24/15 175124</t>
  </si>
  <si>
    <t>ZH586</t>
  </si>
  <si>
    <t>Protéza cévní hemashield 16/15 cm 175116P0</t>
  </si>
  <si>
    <t>ZC839</t>
  </si>
  <si>
    <t>Protéza cévní hemashield 26/15 175126P0</t>
  </si>
  <si>
    <t>Protéza cévní hemashield 26/15 VS02.175126P0</t>
  </si>
  <si>
    <t>ZF382</t>
  </si>
  <si>
    <t>Protéza cévní hemashield 12/15 175112</t>
  </si>
  <si>
    <t>ZF133</t>
  </si>
  <si>
    <t>Protéza cévní hemashield 14x15 175114P</t>
  </si>
  <si>
    <t>ZC155</t>
  </si>
  <si>
    <t>Protéza cévní hemashield 32/15 VS02.175132P0</t>
  </si>
  <si>
    <t>KI180</t>
  </si>
  <si>
    <t>Kroužek anuloplastický SJM Séguin  SARP-28</t>
  </si>
  <si>
    <t>ZF375</t>
  </si>
  <si>
    <t>Protéza cévní hemashield 34/15 VS02.175134P0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</si>
  <si>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</si>
  <si>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</si>
  <si>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</si>
  <si>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</si>
  <si>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</si>
  <si>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</si>
  <si>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</si>
  <si>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</si>
  <si>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</si>
  <si>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</si>
  <si>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</si>
  <si>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</si>
  <si>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50115040</t>
  </si>
  <si>
    <t>505 SZM laboratorní sklo a materiál (112 02 140)</t>
  </si>
  <si>
    <t>50115070</t>
  </si>
  <si>
    <t>513 SZM katetry, stenty, porty (112 02 101)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</si>
  <si>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</si>
  <si>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</si>
  <si>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</si>
  <si>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</si>
  <si>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</si>
  <si>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</si>
  <si>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</si>
  <si>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</si>
  <si>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</si>
  <si>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</si>
  <si>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</si>
  <si>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</si>
  <si>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</si>
  <si>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</si>
  <si>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</si>
  <si>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</si>
  <si>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</si>
  <si>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</si>
  <si>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</si>
  <si>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</si>
  <si>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</si>
  <si>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</si>
  <si>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</si>
  <si>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</si>
  <si>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</si>
  <si>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</si>
  <si>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</si>
  <si>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</si>
  <si>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</si>
  <si>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</si>
  <si>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</si>
  <si>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</si>
  <si>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</si>
  <si>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</si>
  <si>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</si>
  <si>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</si>
  <si>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</si>
  <si>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</si>
  <si>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</si>
  <si>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</si>
  <si>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</si>
  <si>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</si>
  <si>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</si>
  <si>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</si>
  <si>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</si>
  <si>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</si>
  <si>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</si>
  <si>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</si>
  <si>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</si>
  <si>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</si>
  <si>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</si>
  <si>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</si>
  <si>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</si>
  <si>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</si>
  <si>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</si>
  <si>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</si>
  <si>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</si>
  <si>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</si>
  <si>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</si>
  <si>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</si>
  <si>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</si>
  <si>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</si>
  <si>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17271</t>
  </si>
  <si>
    <t>VYSOCE SPECIALIZOVANÉ ECHOKARDIOGRAFICKÉ VYŠETŘENÍ</t>
  </si>
  <si>
    <t>51012</t>
  </si>
  <si>
    <t>51013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</si>
  <si>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</si>
  <si>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</si>
  <si>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</si>
  <si>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</si>
  <si>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</si>
  <si>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</si>
  <si>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</si>
  <si>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</si>
  <si>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09215</t>
  </si>
  <si>
    <t>INJEKCE I. M., S. C., I. D.</t>
  </si>
  <si>
    <t>09545</t>
  </si>
  <si>
    <t>REGULAČNÍ POPLATEK ZA POHOTOVOSTNÍ SLUŽBU -- POPLA</t>
  </si>
  <si>
    <t>11021</t>
  </si>
  <si>
    <t>KOMPLEXNÍ VYŠETŘENÍ INTERNISTOU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</si>
  <si>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</si>
  <si>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</si>
  <si>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</si>
  <si>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</si>
  <si>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</si>
  <si>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</si>
  <si>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</si>
  <si>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</si>
  <si>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55021</t>
  </si>
  <si>
    <t>KOMPLEXNÍ VYŠETŘENÍ KARDIOCHIRURGEM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</si>
  <si>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</si>
  <si>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</si>
  <si>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</si>
  <si>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</si>
  <si>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</si>
  <si>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</si>
  <si>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</si>
  <si>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</si>
  <si>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</si>
  <si>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</si>
  <si>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</si>
  <si>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</si>
  <si>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</si>
  <si>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</si>
  <si>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</si>
  <si>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</si>
  <si>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</si>
  <si>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</si>
  <si>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</si>
  <si>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51022</t>
  </si>
  <si>
    <t>CÍLENÉ VYŠETŘENÍ CHIRURGEM</t>
  </si>
  <si>
    <t>55022</t>
  </si>
  <si>
    <t>CÍLENÉ VYŠETŘENÍ KARDIOCHIRURGEM</t>
  </si>
  <si>
    <t>5T5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</si>
  <si>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</si>
  <si>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</si>
  <si>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</si>
  <si>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</si>
  <si>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</si>
  <si>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</si>
  <si>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</si>
  <si>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</si>
  <si>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</si>
  <si>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</si>
  <si>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</si>
  <si>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26</t>
  </si>
  <si>
    <t>30</t>
  </si>
  <si>
    <t>31</t>
  </si>
  <si>
    <t>32</t>
  </si>
  <si>
    <t>17520</t>
  </si>
  <si>
    <t>KARDIOVERSE ELEKTRICKÁ (NIKOLIV PŘI RESUSCITACI)</t>
  </si>
  <si>
    <t>55213</t>
  </si>
  <si>
    <t>PRIMOIMPLANTACE KARDIOSTIMULÁTORU PRO DVOUDUTINOVO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</si>
  <si>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</si>
  <si>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</si>
  <si>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</si>
  <si>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</si>
  <si>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</si>
  <si>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</si>
  <si>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</si>
  <si>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</si>
  <si>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55211</t>
  </si>
  <si>
    <t>IMPLANTACE KARDIOSTIMULÁTORU PRO JEDNODUTINOVOU KA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</si>
  <si>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</si>
  <si>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</si>
  <si>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</si>
  <si>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</si>
  <si>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</si>
  <si>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</si>
  <si>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</si>
  <si>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</si>
  <si>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</si>
  <si>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07546</t>
  </si>
  <si>
    <t>(DRG) OTEVŘENÝ PŘÍSTUP</t>
  </si>
  <si>
    <t>07550</t>
  </si>
  <si>
    <t>(DRG) ENDOVASKULÁRNÍ PŘÍSTUP PERKUTÁNNÍ NEBO S?PRE</t>
  </si>
  <si>
    <t>07197</t>
  </si>
  <si>
    <t>(DRG) ZAVEDENÍ STENTU ČI STENTGRAFTU DO DESCENDENT</t>
  </si>
  <si>
    <t>07543</t>
  </si>
  <si>
    <t>(DRG) PRIMOOPERACE</t>
  </si>
  <si>
    <t>51396</t>
  </si>
  <si>
    <t>PUNKCE DUTINY BŘIŠNÍ S DRENÁŽÍ EV. LAVAŽÍ</t>
  </si>
  <si>
    <t>51237</t>
  </si>
  <si>
    <t>KLÍNOVITÁ RESEKCE MAMMY S RADIKÁLNÍM ODSTRANĚNÍM A</t>
  </si>
  <si>
    <t>57251</t>
  </si>
  <si>
    <t>KLÍNOVITÁ RESEKCE PLIC NEBO ENUKLEACE TUMORU</t>
  </si>
  <si>
    <t>54190</t>
  </si>
  <si>
    <t>OSTATNÍ REKONSTRUKCE TEPEN A BY-PASSY</t>
  </si>
  <si>
    <t>07379</t>
  </si>
  <si>
    <t>(VZP) BYPASS NEBO NÁHRADA ILIKO - FEMORÁLNÍ PROTET</t>
  </si>
  <si>
    <t>APENDEKTOMIE NEBO OPERAČNÍ DRENÁŽ PERIAPENDIKULÁRN</t>
  </si>
  <si>
    <t>54120</t>
  </si>
  <si>
    <t>ANEURYSMA BŘIŠNÍ AORTY (NÁHRADA BIFURKAČNÍ PROTÉZO</t>
  </si>
  <si>
    <t>07564</t>
  </si>
  <si>
    <t>(DRG) EMERGENTNÍ OPERACE KVCH</t>
  </si>
  <si>
    <t>07552</t>
  </si>
  <si>
    <t>(DRG) OPERAČNÍ VÝKON BEZ MIMOTĚLNÍHO OBĚHU</t>
  </si>
  <si>
    <t>51357</t>
  </si>
  <si>
    <t>JEJUNOSTOMIE, ILEOSTOMIE NEBO KOLOSTOMIE, ANTEPOZI</t>
  </si>
  <si>
    <t>07563</t>
  </si>
  <si>
    <t>(DRG) URGENTNÍ OPERACE KVCH</t>
  </si>
  <si>
    <t>47277</t>
  </si>
  <si>
    <t>RADIAČNĚ NAVIGOVANÝ CHIRURGICKÝ VÝKON (PŘIČTI K CH</t>
  </si>
  <si>
    <t>57247</t>
  </si>
  <si>
    <t>PNEUMONEKTOMIE, NEBO LOBEKTOMIE, NEBO BILOBEKTOMIE</t>
  </si>
  <si>
    <t>07554</t>
  </si>
  <si>
    <t>(DRG) OPERAČNÍ VÝKON S MIMOTĚLNÍM OBĚHEM, PERIFERN</t>
  </si>
  <si>
    <t>54130</t>
  </si>
  <si>
    <t>ANEURYSMA BŘIŠNÍ AORTY  INFRARENÁLNÍ NEBO ANEURYSM</t>
  </si>
  <si>
    <t>5F5</t>
  </si>
  <si>
    <t>1</t>
  </si>
  <si>
    <t>0001093</t>
  </si>
  <si>
    <t>PENICILIN G 1,0 DRASELNÁ SOĹ BIOTIKA</t>
  </si>
  <si>
    <t>0003708</t>
  </si>
  <si>
    <t>ZYVOXID 2 MG/ML INFUZNÍ ROZTOK</t>
  </si>
  <si>
    <t>0003952</t>
  </si>
  <si>
    <t>AMIKIN 500 MG</t>
  </si>
  <si>
    <t>0006480</t>
  </si>
  <si>
    <t>OCPLEX</t>
  </si>
  <si>
    <t>0008807</t>
  </si>
  <si>
    <t>0008808</t>
  </si>
  <si>
    <t>0011706</t>
  </si>
  <si>
    <t>0011785</t>
  </si>
  <si>
    <t>AMIKIN 1 G</t>
  </si>
  <si>
    <t>0014583</t>
  </si>
  <si>
    <t>TIENAM 500 MG/500 MG I.V.</t>
  </si>
  <si>
    <t>0015651</t>
  </si>
  <si>
    <t>0016600</t>
  </si>
  <si>
    <t>0017810</t>
  </si>
  <si>
    <t>0049193</t>
  </si>
  <si>
    <t>CEFTAX 1000</t>
  </si>
  <si>
    <t>0053922</t>
  </si>
  <si>
    <t>0056801</t>
  </si>
  <si>
    <t>0058092</t>
  </si>
  <si>
    <t>0059830</t>
  </si>
  <si>
    <t>CIPRINOL 200 MG/100 ML</t>
  </si>
  <si>
    <t>HAEMOCOMPLETTAN P</t>
  </si>
  <si>
    <t>0065989</t>
  </si>
  <si>
    <t>0066020</t>
  </si>
  <si>
    <t>AUGMENTIN 1,2 G</t>
  </si>
  <si>
    <t>0066137</t>
  </si>
  <si>
    <t>0068998</t>
  </si>
  <si>
    <t>AMPICILIN 1,0 BIOTIKA</t>
  </si>
  <si>
    <t>0072972</t>
  </si>
  <si>
    <t>0075634</t>
  </si>
  <si>
    <t>PROTHROMPLEX TOTAL NF</t>
  </si>
  <si>
    <t>0076360</t>
  </si>
  <si>
    <t>0077024</t>
  </si>
  <si>
    <t>ULTRAVIST 300</t>
  </si>
  <si>
    <t>0083050</t>
  </si>
  <si>
    <t>SEFOTAK 1 G</t>
  </si>
  <si>
    <t>0083417</t>
  </si>
  <si>
    <t>MERONEM 1 G</t>
  </si>
  <si>
    <t>0083487</t>
  </si>
  <si>
    <t>MERONEM 500 MG</t>
  </si>
  <si>
    <t>0087199</t>
  </si>
  <si>
    <t>MAXIPIME 1 G</t>
  </si>
  <si>
    <t>0092289</t>
  </si>
  <si>
    <t>EDICIN 0,5 G</t>
  </si>
  <si>
    <t>0092290</t>
  </si>
  <si>
    <t>EDICIN 1 G</t>
  </si>
  <si>
    <t>0093173</t>
  </si>
  <si>
    <t>ANTITHROMBIN III IMMUNO</t>
  </si>
  <si>
    <t>0094155</t>
  </si>
  <si>
    <t>ABAKTAL 400 MG/5 ML</t>
  </si>
  <si>
    <t>0094176</t>
  </si>
  <si>
    <t>CEFOTAXIME LEK 1 G PRÁŠEK PRO INJEKČNÍ ROZTOK</t>
  </si>
  <si>
    <t>0096414</t>
  </si>
  <si>
    <t>0098212</t>
  </si>
  <si>
    <t>0104051</t>
  </si>
  <si>
    <t>HUMAN ALBUMIN 200 G/L BAXTER</t>
  </si>
  <si>
    <t>0129767</t>
  </si>
  <si>
    <t>0137499</t>
  </si>
  <si>
    <t>0141838</t>
  </si>
  <si>
    <t>AMIKACIN B.BRAUN 10 MG/ML</t>
  </si>
  <si>
    <t>0142077</t>
  </si>
  <si>
    <t>0162187</t>
  </si>
  <si>
    <t>0164246</t>
  </si>
  <si>
    <t>CEFTAZIDIM STRAGEN 1 G</t>
  </si>
  <si>
    <t>0164247</t>
  </si>
  <si>
    <t>CEFTAZIDIM STRAGEN 2 G</t>
  </si>
  <si>
    <t>0164350</t>
  </si>
  <si>
    <t>TAZOCIN 4 G/0,5 G</t>
  </si>
  <si>
    <t>0092359</t>
  </si>
  <si>
    <t>PROSTAPHLIN 1000 MG</t>
  </si>
  <si>
    <t>0156835</t>
  </si>
  <si>
    <t>MEROPENEM KABI 1 G</t>
  </si>
  <si>
    <t>2</t>
  </si>
  <si>
    <t>0007955</t>
  </si>
  <si>
    <t>0107959</t>
  </si>
  <si>
    <t>0207921</t>
  </si>
  <si>
    <t>3</t>
  </si>
  <si>
    <t>0026096</t>
  </si>
  <si>
    <t>ROURKA ENDOBRONCHIÁLNÍ DOUBLE LUMEN LEVÝ BRONCHUS</t>
  </si>
  <si>
    <t>0037235</t>
  </si>
  <si>
    <t>PROTÉZA GORE-TEX CÉVNÍ - PRUŽNÁ STANDART S KROUŽKY</t>
  </si>
  <si>
    <t>0043082</t>
  </si>
  <si>
    <t>CHLOPEŇ SRDEČNÍ BIOLOGICKÁ - BOVINNÍ AORTÁLNÍ</t>
  </si>
  <si>
    <t>0043119</t>
  </si>
  <si>
    <t>ŠTĚP ALLOGENNÍ KOSTNÍ ZMRAZENÝ</t>
  </si>
  <si>
    <t>0043155</t>
  </si>
  <si>
    <t>CHLOPEŇ SRDEČNÍ BIOLOGICKÁ - BOVINNÍ AORTÁLNÍ MAGN</t>
  </si>
  <si>
    <t>0043159</t>
  </si>
  <si>
    <t>CHLOPEŇ SRDEČNÍ BIOLOGICKÁ - PRASEČÍ AORTÁLNÍ</t>
  </si>
  <si>
    <t>0043168</t>
  </si>
  <si>
    <t>CHLOPEŇ SRDEČNÍ BIOLOGICKÁ - PRASEČÍ EPIC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</si>
  <si>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</si>
  <si>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</si>
  <si>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</si>
  <si>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</si>
  <si>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</si>
  <si>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</si>
  <si>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</si>
  <si>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</si>
  <si>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</si>
  <si>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</si>
  <si>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</si>
  <si>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</si>
  <si>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</si>
  <si>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</si>
  <si>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</si>
  <si>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</si>
  <si>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</si>
  <si>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</si>
  <si>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</si>
  <si>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</si>
  <si>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</si>
  <si>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</si>
  <si>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</si>
  <si>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</si>
  <si>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0047307</t>
  </si>
  <si>
    <t>KATETR ABLAČNÍ ATS CRYOMAZE SURGIFROST,60SF2,60SFX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</si>
  <si>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</si>
  <si>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</si>
  <si>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</si>
  <si>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</si>
  <si>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</si>
  <si>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</si>
  <si>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0048599</t>
  </si>
  <si>
    <t>OXYGENÁTOR-SADA: HEPARIN.KANYLA DVOUSTUP.VENOZNÍ</t>
  </si>
  <si>
    <t>0048601</t>
  </si>
  <si>
    <t xml:space="preserve">OBĚH MIMOTĚLNÍ - OXYGENÁTOR SADA - HEPARIN.KANYLA </t>
  </si>
  <si>
    <t>0048606</t>
  </si>
  <si>
    <t>KATETR ABLAČNÍ ATS CRYOMAZE FROSTBYTE,60CM1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</si>
  <si>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</si>
  <si>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</si>
  <si>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</si>
  <si>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</si>
  <si>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</si>
  <si>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</si>
  <si>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</si>
  <si>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</si>
  <si>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</si>
  <si>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</si>
  <si>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</si>
  <si>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</si>
  <si>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0050249</t>
  </si>
  <si>
    <t>SET AUTOTRANSFÚZNÍ AT 1 9005101</t>
  </si>
  <si>
    <t>0050251</t>
  </si>
  <si>
    <t>SET AUTOTRANSFÚZNÍ-HADICE SACÍ 9108481</t>
  </si>
  <si>
    <t>0050252</t>
  </si>
  <si>
    <t>SET AUTOTRANSFÚZNÍ-VAK REINFUZNÍ</t>
  </si>
  <si>
    <t>0051199</t>
  </si>
  <si>
    <t>KROUŽEK ANULOPLASTICKÝ MEMO 3D, VELIKOST SMD24 - S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</si>
  <si>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</si>
  <si>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</si>
  <si>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</si>
  <si>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</si>
  <si>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</si>
  <si>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</si>
  <si>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0053801</t>
  </si>
  <si>
    <t>ECMO - OXYGENÁTOR,PLS-SYSTÉM DLOUHODOBÉ ŽIVOTNÍ PO</t>
  </si>
  <si>
    <t>0053941</t>
  </si>
  <si>
    <t>PROTÉZA CÉVNÍ PLETENÁ HEMASHIELD GOLD 0951XX</t>
  </si>
  <si>
    <t>0056268</t>
  </si>
  <si>
    <t>KROUŽEK ANULOPLASTICKÝ 4450</t>
  </si>
  <si>
    <t>0056291</t>
  </si>
  <si>
    <t>KATETR BALONKOVÝ FOGARTY 120804F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</si>
  <si>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</si>
  <si>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</si>
  <si>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</si>
  <si>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</si>
  <si>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</si>
  <si>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</si>
  <si>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</si>
  <si>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</si>
  <si>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</si>
  <si>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</si>
  <si>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</si>
  <si>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</si>
  <si>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</si>
  <si>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</si>
  <si>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</si>
  <si>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</si>
  <si>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</si>
  <si>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</si>
  <si>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0059540</t>
  </si>
  <si>
    <t>OXYGENÁTOR-SADA:KANYLA JEDNOSTUPŇOVÁ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</si>
  <si>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</si>
  <si>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</si>
  <si>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</si>
  <si>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</si>
  <si>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</si>
  <si>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</si>
  <si>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0059546</t>
  </si>
  <si>
    <t>OXYGENÁTOR-SADA:KANYLA ARTEGRÁDNÍ AORTÁLNÍ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</si>
  <si>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</si>
  <si>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</si>
  <si>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</si>
  <si>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</si>
  <si>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</si>
  <si>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</si>
  <si>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</si>
  <si>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</si>
  <si>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</si>
  <si>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</si>
  <si>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</si>
  <si>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</si>
  <si>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</si>
  <si>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</si>
  <si>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</si>
  <si>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</si>
  <si>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</si>
  <si>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</si>
  <si>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</si>
  <si>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0092098</t>
  </si>
  <si>
    <t>SET ZAVÁDĚCÍ FLOWGUARD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</si>
  <si>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</si>
  <si>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</si>
  <si>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</si>
  <si>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</si>
  <si>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</si>
  <si>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</si>
  <si>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</si>
  <si>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</si>
  <si>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</si>
  <si>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</si>
  <si>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</si>
  <si>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</si>
  <si>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</si>
  <si>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0161532</t>
  </si>
  <si>
    <t>CHLOPEŇ SRDEČNÍ BIOLOGICKÁ - BOVINNÍ AORTÁLNÍ MITR</t>
  </si>
  <si>
    <t>0161533</t>
  </si>
  <si>
    <t>CHLOPEŇ SRDEČNÍ BIOLOGICKÁ - BOVINNÍ TRIFECTA</t>
  </si>
  <si>
    <t>0043156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</si>
  <si>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</si>
  <si>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</si>
  <si>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</si>
  <si>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</si>
  <si>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</si>
  <si>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</si>
  <si>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</si>
  <si>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</si>
  <si>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</si>
  <si>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</si>
  <si>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0048338</t>
  </si>
  <si>
    <t>LEPIDLO BIOLOGICKÉ CRYOLIFE BG-3010</t>
  </si>
  <si>
    <t>0191951</t>
  </si>
  <si>
    <t>KARDIOSTIMULÁTOR JEDNODUTINOVÝ G20 SR, G20SRA1</t>
  </si>
  <si>
    <t>0057221</t>
  </si>
  <si>
    <t>KATETR TERMODIL.DIAG.AH-XXXXX..AH-XXXXX,X,XX</t>
  </si>
  <si>
    <t>0058516</t>
  </si>
  <si>
    <t>PROTÉZA CÉVNÍ</t>
  </si>
  <si>
    <t>0046247</t>
  </si>
  <si>
    <t>OBĚH MIMOTĚLNÍ - BIO-PROBE INSERT</t>
  </si>
  <si>
    <t>0081986</t>
  </si>
  <si>
    <t>RENASYS G PŘEVAZOVÝ SET MALÝ S</t>
  </si>
  <si>
    <t>0082145</t>
  </si>
  <si>
    <t>RENASYS GO SBĚRNÁ NÁDOBA</t>
  </si>
  <si>
    <t>0081995</t>
  </si>
  <si>
    <t>RENASYS SBĚRNÁ NÁDOBA S GELEM A FILTREM VELKÁ</t>
  </si>
  <si>
    <t>0054839</t>
  </si>
  <si>
    <t>KROUŽEK ANULOPLASTICKÝ SJM TAILOR TARP-25-35, TAB-</t>
  </si>
  <si>
    <t>0082142</t>
  </si>
  <si>
    <t>RENASYS F PŘEVAZOVÝ SET STŘEDNÍ M</t>
  </si>
  <si>
    <t>0081988</t>
  </si>
  <si>
    <t>RENASYS G PŘEVAZOVÝ SET STŘEDNÍ M</t>
  </si>
  <si>
    <t>0054443</t>
  </si>
  <si>
    <t>OBĚH MIMOTĚLNÍ - OXYGENÁTOR-SADA PŘÍSLUŠENSTVÍ,ECM</t>
  </si>
  <si>
    <t>0049759</t>
  </si>
  <si>
    <t>KARDIOSTEH GORE-TEX</t>
  </si>
  <si>
    <t>09121</t>
  </si>
  <si>
    <t>PUNKCE PARENCHYMATICKÉHO ORGÁNU NEBO DUTINY</t>
  </si>
  <si>
    <t>09227</t>
  </si>
  <si>
    <t>I. V. APLIKACE KRVE NEBO KREVNÍCH DERIVÁTŮ</t>
  </si>
  <si>
    <t>17710</t>
  </si>
  <si>
    <t>PUNKCE PERIKARDU- PROVÁDÍ-LI SE ZA KONTROLY NĚKTER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</si>
  <si>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</si>
  <si>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</si>
  <si>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</si>
  <si>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</si>
  <si>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</si>
  <si>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</si>
  <si>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</si>
  <si>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</si>
  <si>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</si>
  <si>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</si>
  <si>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</si>
  <si>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</si>
  <si>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</si>
  <si>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</si>
  <si>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</si>
  <si>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</si>
  <si>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</si>
  <si>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</si>
  <si>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</si>
  <si>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</si>
  <si>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</si>
  <si>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</si>
  <si>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90887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</si>
  <si>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</si>
  <si>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</si>
  <si>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</si>
  <si>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</si>
  <si>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</si>
  <si>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</si>
  <si>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</si>
  <si>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</si>
  <si>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</si>
  <si>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</si>
  <si>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</si>
  <si>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</si>
  <si>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</si>
  <si>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</si>
  <si>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</si>
  <si>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</si>
  <si>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</si>
  <si>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</si>
  <si>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</si>
  <si>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</si>
  <si>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</si>
  <si>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</si>
  <si>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</si>
  <si>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</si>
  <si>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</si>
  <si>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</si>
  <si>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</si>
  <si>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</si>
  <si>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</si>
  <si>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</si>
  <si>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</si>
  <si>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</si>
  <si>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07176</t>
  </si>
  <si>
    <t>(DRG) NÁHRADA OBLOUKU AORTY KOMPLETNÍ S POUŽITÍM K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</si>
  <si>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</si>
  <si>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</si>
  <si>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</si>
  <si>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</si>
  <si>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07271</t>
  </si>
  <si>
    <t>(DRG) STERNOTOMIE JAKO SAMOSTATNÝ VÝKON JINÝ NEŽ P</t>
  </si>
  <si>
    <t>07156</t>
  </si>
  <si>
    <t>(DRG) NÁHRADA ASCENDENTNÍ AORTY PROTÉZOU PRO AKUTN</t>
  </si>
  <si>
    <t>07267</t>
  </si>
  <si>
    <t>(DRG) ODSTRANĚNÍ KRÁTKO AŽ STŘEDNĚDOBÉ PODPORY SRD</t>
  </si>
  <si>
    <t>07166</t>
  </si>
  <si>
    <t>(DRG) PLASTIKA ASCENDENTNÍ AORTY ZÁPLATOU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</si>
  <si>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</si>
  <si>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</si>
  <si>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</si>
  <si>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</si>
  <si>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</si>
  <si>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</si>
  <si>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</si>
  <si>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</si>
  <si>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</si>
  <si>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</si>
  <si>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07557</t>
  </si>
  <si>
    <t>(DRG) HLUBOKÁ HYPOTERMIE A CIRKULAČNÍ ZÁSTAVA JAKO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</si>
  <si>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</si>
  <si>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</si>
  <si>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</si>
  <si>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</si>
  <si>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</si>
  <si>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</si>
  <si>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</si>
  <si>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</si>
  <si>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07056</t>
  </si>
  <si>
    <t>(DRG) PLASTIKA PULMONÁLNÍ CHLOPNĚ</t>
  </si>
  <si>
    <t>07061</t>
  </si>
  <si>
    <t>(DRG) EMBOLECTOMIE Z A. PULMONALIS</t>
  </si>
  <si>
    <t>07140</t>
  </si>
  <si>
    <t>07242</t>
  </si>
  <si>
    <t>(DRG) PERIKARDEKTOMIE PARCIÁLNÍ PRO KONSTRIKCI NEB</t>
  </si>
  <si>
    <t>07111</t>
  </si>
  <si>
    <t>(DRG) OPERACE PRO PORANĚNÍ HORNÍ NEBO DOLNÍ DUTÉ Ž</t>
  </si>
  <si>
    <t>07147</t>
  </si>
  <si>
    <t>(DRG) RESEKCE HYPERTROFICKÉHO SEPTA KOMOR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</si>
  <si>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</si>
  <si>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</si>
  <si>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</si>
  <si>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</si>
  <si>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</si>
  <si>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</si>
  <si>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</si>
  <si>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</si>
  <si>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</si>
  <si>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</si>
  <si>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</si>
  <si>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</si>
  <si>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</si>
  <si>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</si>
  <si>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09544</t>
  </si>
  <si>
    <t>REGULAČNÍ POPLATEK ZA KAŽDÝ DEN LŮŽKOVÉ PÉČE -- PO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</si>
  <si>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</si>
  <si>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</si>
  <si>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</si>
  <si>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</si>
  <si>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</si>
  <si>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</si>
  <si>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78111</t>
  </si>
  <si>
    <t>ANESTÉZIE INTRAVENOZNÍ Á 20 MIN.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</si>
  <si>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</si>
  <si>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</si>
  <si>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</si>
  <si>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</si>
  <si>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</si>
  <si>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</si>
  <si>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</si>
  <si>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</si>
  <si>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</si>
  <si>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</si>
  <si>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</si>
  <si>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</si>
  <si>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</si>
  <si>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</si>
  <si>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</si>
  <si>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</si>
  <si>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</si>
  <si>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</si>
  <si>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07562</t>
  </si>
  <si>
    <t>(DRG) PLÁNOVANÁ OPERACE KVCH</t>
  </si>
  <si>
    <t>55220</t>
  </si>
  <si>
    <t>JEDNODUCHÝ VÝKON NA SRDCI - PRIMOOPERACE</t>
  </si>
  <si>
    <t>78117</t>
  </si>
  <si>
    <t>00698</t>
  </si>
  <si>
    <t>OD TYPU 98 - PRO NEMOCNICE TYPU 3, (KATEGORIE 6) -</t>
  </si>
  <si>
    <t>90888</t>
  </si>
  <si>
    <t>55260</t>
  </si>
  <si>
    <t>KREVNÍ KARDIOPLEGIE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</si>
  <si>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</si>
  <si>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</si>
  <si>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</si>
  <si>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</si>
  <si>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</si>
  <si>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</si>
  <si>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</si>
  <si>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</si>
  <si>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</si>
  <si>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</si>
  <si>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</si>
  <si>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</si>
  <si>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</si>
  <si>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</si>
  <si>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</si>
  <si>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</si>
  <si>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</si>
  <si>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</si>
  <si>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</si>
  <si>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</si>
  <si>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</si>
  <si>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</si>
  <si>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</si>
  <si>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78310</t>
  </si>
  <si>
    <t xml:space="preserve">NEODKLADNÁ KARDIOPULMONÁLNÍ RESUSCITACE ROZŠÍŘENÁ </t>
  </si>
  <si>
    <t>78320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</si>
  <si>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</si>
  <si>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</si>
  <si>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</si>
  <si>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</si>
  <si>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</si>
  <si>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</si>
  <si>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</si>
  <si>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</si>
  <si>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</si>
  <si>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</si>
  <si>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</si>
  <si>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</si>
  <si>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</si>
  <si>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</si>
  <si>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</si>
  <si>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</si>
  <si>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</si>
  <si>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</si>
  <si>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</si>
  <si>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</si>
  <si>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</si>
  <si>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</si>
  <si>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</si>
  <si>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</si>
  <si>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</si>
  <si>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</si>
  <si>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</si>
  <si>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</si>
  <si>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</si>
  <si>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</si>
  <si>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</si>
  <si>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</si>
  <si>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</si>
  <si>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</si>
  <si>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</si>
  <si>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</si>
  <si>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</si>
  <si>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</si>
  <si>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</si>
  <si>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</si>
  <si>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</si>
  <si>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</si>
  <si>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</si>
  <si>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</si>
  <si>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07118</t>
  </si>
  <si>
    <t>(DRG) UZÁVĚR POINFARKTOVÉHO DEFEKTU MEZIKOMOROVÉ P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</si>
  <si>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</si>
  <si>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</si>
  <si>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</si>
  <si>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</si>
  <si>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</si>
  <si>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</si>
  <si>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</si>
  <si>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</si>
  <si>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</si>
  <si>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</si>
  <si>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</si>
  <si>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</si>
  <si>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</si>
  <si>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</si>
  <si>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</si>
  <si>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</si>
  <si>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</si>
  <si>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</si>
  <si>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</si>
  <si>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07167</t>
  </si>
  <si>
    <t>(DRG) PLASTIKA ASCENDENTNÍ AORTY BEZ POUŽITÍ ZÁPLA</t>
  </si>
  <si>
    <t>07109</t>
  </si>
  <si>
    <t>(DRG) JINÝ ZÁKROK NA SRDEČNÍCH SÍNÍCH</t>
  </si>
  <si>
    <t>07014</t>
  </si>
  <si>
    <t xml:space="preserve">(DRG) ANNULOPLASTIKA AORTÁLNÍ CHLOPNĚ BEZ POUŽITÍ </t>
  </si>
  <si>
    <t>07008</t>
  </si>
  <si>
    <t>(DRG) OPERACE PRO PORANĚNÍ KORONÁRNÍCH TEPEN</t>
  </si>
  <si>
    <t>07281</t>
  </si>
  <si>
    <t xml:space="preserve">(DRG) OSTEOSYNTÉZA STERNA DLAHAMI JAKO SAMOSTATNÝ 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</si>
  <si>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</si>
  <si>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</si>
  <si>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</si>
  <si>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</si>
  <si>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</si>
  <si>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</si>
  <si>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</si>
  <si>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</si>
  <si>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</si>
  <si>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</si>
  <si>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</si>
  <si>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</si>
  <si>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</si>
  <si>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</si>
  <si>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</si>
  <si>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</si>
  <si>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</si>
  <si>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</si>
  <si>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</si>
  <si>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</si>
  <si>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</si>
  <si>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</si>
  <si>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</si>
  <si>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</si>
  <si>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</si>
  <si>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66815</t>
  </si>
  <si>
    <t>AUTOGENNÍ ŠTĚP</t>
  </si>
  <si>
    <t>0011592</t>
  </si>
  <si>
    <t>METRONIDAZOL B. BRAUN 5 MG/ML</t>
  </si>
  <si>
    <t>0025746</t>
  </si>
  <si>
    <t>0026902</t>
  </si>
  <si>
    <t>VFEND 200 MG</t>
  </si>
  <si>
    <t>0031547</t>
  </si>
  <si>
    <t>0076353</t>
  </si>
  <si>
    <t>FORTUM 1 G</t>
  </si>
  <si>
    <t>0076354</t>
  </si>
  <si>
    <t>FORTUM 2 G</t>
  </si>
  <si>
    <t>0096413</t>
  </si>
  <si>
    <t>GENTAMICIN LEK 40 MG/2 ML</t>
  </si>
  <si>
    <t>0097000</t>
  </si>
  <si>
    <t>METRONIDAZOLE 0.5%-POLPHARMA</t>
  </si>
  <si>
    <t>0119095</t>
  </si>
  <si>
    <t>FLEXBUMIN 200 G/L</t>
  </si>
  <si>
    <t>0125249</t>
  </si>
  <si>
    <t>0127516</t>
  </si>
  <si>
    <t>CEFTAZIDIM MYLAN 2 G</t>
  </si>
  <si>
    <t>0131654</t>
  </si>
  <si>
    <t>CEFTAZIDIM KABI 1 GM</t>
  </si>
  <si>
    <t>0156259</t>
  </si>
  <si>
    <t>VANCOMYCIN KABI 1000 MG</t>
  </si>
  <si>
    <t>0162180</t>
  </si>
  <si>
    <t>CIPROFLOXACIN KABI 200 MG/100 ML INFUZNÍ ROZTOK</t>
  </si>
  <si>
    <t>0166269</t>
  </si>
  <si>
    <t>VANCOMYCIN MYLAN 1000 MG</t>
  </si>
  <si>
    <t>0164407</t>
  </si>
  <si>
    <t>FLUCONAZOL KABI 2 MG/ML</t>
  </si>
  <si>
    <t>0162496</t>
  </si>
  <si>
    <t>0016982</t>
  </si>
  <si>
    <t>FLUCONAZOL ARDEZ</t>
  </si>
  <si>
    <t>0165449</t>
  </si>
  <si>
    <t>VANCOMYCIN PHARMASWISS 500 MG</t>
  </si>
  <si>
    <t>0151460</t>
  </si>
  <si>
    <t>CEFUROXIM KABI 750 MG</t>
  </si>
  <si>
    <t>0107931</t>
  </si>
  <si>
    <t>0207922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</si>
  <si>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</si>
  <si>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</si>
  <si>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</si>
  <si>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</si>
  <si>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</si>
  <si>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</si>
  <si>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0043970</t>
  </si>
  <si>
    <t>SYSTÉM MONITOROVACÍ INTRAKRANIÁLNÍ TKÁŇOVÁ O2 NERO</t>
  </si>
  <si>
    <t>0043979</t>
  </si>
  <si>
    <t>ČIDLO PRO MĚŘENÍ NITROLEBNÍHO TLAKU NEUROVENT</t>
  </si>
  <si>
    <t>0043984</t>
  </si>
  <si>
    <t>0048591</t>
  </si>
  <si>
    <t>0048989</t>
  </si>
  <si>
    <t>ELEKTRODA KOAGULAČNÍ JEDNORÁZOVÁ GN211</t>
  </si>
  <si>
    <t>0056292</t>
  </si>
  <si>
    <t>KATETR BALONKOVÝ FOGARTY 120805F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</si>
  <si>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</si>
  <si>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</si>
  <si>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</si>
  <si>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</si>
  <si>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</si>
  <si>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0083071</t>
  </si>
  <si>
    <t>DLAHA STERNÁLNÍ STERILNÍ TITAN</t>
  </si>
  <si>
    <t>0048852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</si>
  <si>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</si>
  <si>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</si>
  <si>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</si>
  <si>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</si>
  <si>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</si>
  <si>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</si>
  <si>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</si>
  <si>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</si>
  <si>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</si>
  <si>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90906</t>
  </si>
  <si>
    <t>90907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</si>
  <si>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</si>
  <si>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</si>
  <si>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</si>
  <si>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</si>
  <si>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</si>
  <si>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</si>
  <si>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</si>
  <si>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</si>
  <si>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</si>
  <si>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</si>
  <si>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</si>
  <si>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</si>
  <si>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61167</t>
  </si>
  <si>
    <t>TRANSPOZICE FASCIOKUTÁNNÍHO LALOKU</t>
  </si>
  <si>
    <t>62710</t>
  </si>
  <si>
    <t>SÍŤOVÁNÍ (MESHOVÁNÍ) ŠTĚPU DO ROZSAHU 5 % Z POVRCH</t>
  </si>
  <si>
    <t>62310</t>
  </si>
  <si>
    <t>NEKREKTOMIE DO 1% POVRCHU TĚLA</t>
  </si>
  <si>
    <t>61165</t>
  </si>
  <si>
    <t>ROZPROSTŘENÍ NEBO MODELACE LALOKU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</si>
  <si>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</si>
  <si>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</si>
  <si>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</si>
  <si>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</si>
  <si>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</si>
  <si>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61169</t>
  </si>
  <si>
    <t>TRANSPOZICE MUSKULÁRNÍHO LALOKU</t>
  </si>
  <si>
    <t>62330</t>
  </si>
  <si>
    <t>NEKREKTOMIE 5 - 10 % POVRCHU TĚLA - TANGENCIÁLNÍ N</t>
  </si>
  <si>
    <t>708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</si>
  <si>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</si>
  <si>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</si>
  <si>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</si>
  <si>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</si>
  <si>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</si>
  <si>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</si>
  <si>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DNÍ)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</si>
  <si>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</si>
  <si>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</si>
  <si>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</si>
  <si>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</si>
  <si>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</si>
  <si>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</si>
  <si>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</si>
  <si>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</si>
  <si>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</si>
  <si>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</si>
  <si>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04012</t>
  </si>
  <si>
    <t xml:space="preserve">VELKÉ HRUDNÍ VÝKONY S CC 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</si>
  <si>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</si>
  <si>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</si>
  <si>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</si>
  <si>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</si>
  <si>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</si>
  <si>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</si>
  <si>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</si>
  <si>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</si>
  <si>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</si>
  <si>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</si>
  <si>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</si>
  <si>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</si>
  <si>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</si>
  <si>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</si>
  <si>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</si>
  <si>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</si>
  <si>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</si>
  <si>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</si>
  <si>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</si>
  <si>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</si>
  <si>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</si>
  <si>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</si>
  <si>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</si>
  <si>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</si>
  <si>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</si>
  <si>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</si>
  <si>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</si>
  <si>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</si>
  <si>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</si>
  <si>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</si>
  <si>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</si>
  <si>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</si>
  <si>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</si>
  <si>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</si>
  <si>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</si>
  <si>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</si>
  <si>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</si>
  <si>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</si>
  <si>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05102</t>
  </si>
  <si>
    <t xml:space="preserve">JINÉ PERKUTÁNNÍ KARDIOVASKULÁRNÍ VÝKONY PŘI AKUTNÍM INFARKTU MYOKARDU S CC                          </t>
  </si>
  <si>
    <t>05112</t>
  </si>
  <si>
    <t xml:space="preserve">IMPLANTACE TRVALÉHO KARDIOSTIMULÁTORU BEZ AKUTNÍHO INFARKTU MYOKARDU. SELHÁNÍ SRDCE NEBO ŠOKU S CC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</si>
  <si>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</si>
  <si>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</si>
  <si>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</si>
  <si>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</si>
  <si>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</si>
  <si>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</si>
  <si>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</si>
  <si>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MYOKARDU BEZ CC                       </t>
  </si>
  <si>
    <t>05133</t>
  </si>
  <si>
    <t xml:space="preserve">JINÉ PERKUTÁNNÍ KARDIOVASKULÁRNÍ VÝKONY BEZ AKUTNÍHO INFARKTU MYOKARDU S MCC                        </t>
  </si>
  <si>
    <t>05201</t>
  </si>
  <si>
    <t xml:space="preserve">JINÉ VÝKONY PŘI ONEMOCNĚNÍCH A PORUCHÁCH OBĚHOVÉHO SYSTÉMU BEZ CC                                   </t>
  </si>
  <si>
    <t>05202</t>
  </si>
  <si>
    <t xml:space="preserve">JINÉ VÝKONY PŘI ONEMOCNĚNÍCH A PORUCHÁCH OBĚHOVÉHO SYSTÉMU S CC                                     </t>
  </si>
  <si>
    <t>05231</t>
  </si>
  <si>
    <t xml:space="preserve">PERKUTÁNNÍ KORONÁRNÍ ANGIOPLASTIKA. &lt;=2 POTAHOVANÉ STENTY PŘI AKUTNÍM INFARKTU MYOKARDU BEZ CC      </t>
  </si>
  <si>
    <t>05271</t>
  </si>
  <si>
    <t xml:space="preserve">PERKUTÁNNÍ KORONÁRNÍ ANGIOPLASTIKA. &lt;=2 POTAHOVANÉ STENTY BEZ AKUTNÍHO INFARKTU MYOKARDU BEZ CC     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</si>
  <si>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</si>
  <si>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</si>
  <si>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</si>
  <si>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</si>
  <si>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</si>
  <si>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</si>
  <si>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</si>
  <si>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</si>
  <si>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</si>
  <si>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</si>
  <si>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</si>
  <si>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</si>
  <si>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</si>
  <si>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</si>
  <si>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</si>
  <si>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</si>
  <si>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</si>
  <si>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</si>
  <si>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</si>
  <si>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</si>
  <si>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</si>
  <si>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</si>
  <si>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</si>
  <si>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</si>
  <si>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</si>
  <si>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</si>
  <si>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</si>
  <si>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</si>
  <si>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</si>
  <si>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</si>
  <si>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</si>
  <si>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</si>
  <si>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</si>
  <si>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</si>
  <si>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</si>
  <si>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</si>
  <si>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</si>
  <si>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</si>
  <si>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</si>
  <si>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</si>
  <si>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</si>
  <si>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</si>
  <si>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</si>
  <si>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</si>
  <si>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</si>
  <si>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</si>
  <si>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</si>
  <si>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</si>
  <si>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</si>
  <si>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</si>
  <si>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</si>
  <si>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</si>
  <si>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08093</t>
  </si>
  <si>
    <t>TRANSPLANTACE KŮŽE NEBO TKÁNĚ PRO PORUCHY MUSKULOSKELETÁLNÍHO SYSTÉMU NEBO POJIVOVÉ TKÁNĚ KROMĚ RUKY</t>
  </si>
  <si>
    <t>11322</t>
  </si>
  <si>
    <t xml:space="preserve">INFEKCE LEDVIN A MOČOVÝCH CEST S CC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</si>
  <si>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</si>
  <si>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</si>
  <si>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</si>
  <si>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</si>
  <si>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</si>
  <si>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</si>
  <si>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</si>
  <si>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</si>
  <si>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88872</t>
  </si>
  <si>
    <t xml:space="preserve">ROZSÁHLÉ VÝKONY. KTERÉ SE NETÝKAJÍ HLAVNÍ DIAGNÓZY S CC                                             </t>
  </si>
  <si>
    <t>Porovnání jednotlivých IR DRG skupin</t>
  </si>
  <si>
    <t>22 - Klinika nukleární medicíny</t>
  </si>
  <si>
    <t>28 - Ústav lékařské genetiky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</si>
  <si>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</si>
  <si>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</si>
  <si>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</si>
  <si>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</si>
  <si>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</si>
  <si>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</si>
  <si>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</si>
  <si>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89198</t>
  </si>
  <si>
    <t>SKIASKOPIE</t>
  </si>
  <si>
    <t>603</t>
  </si>
  <si>
    <t>82056</t>
  </si>
  <si>
    <t>MIKROSKOPICKÉ STANOVENÍ MIKROBIÁLNÍHO OBRAZU POŠEV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</si>
  <si>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</si>
  <si>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</si>
  <si>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</si>
  <si>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</si>
  <si>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</si>
  <si>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</si>
  <si>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</si>
  <si>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</si>
  <si>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</si>
  <si>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</si>
  <si>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</si>
  <si>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</si>
  <si>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</si>
  <si>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</si>
  <si>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</si>
  <si>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22</t>
  </si>
  <si>
    <t>0002027</t>
  </si>
  <si>
    <t>0002034</t>
  </si>
  <si>
    <t>0002095</t>
  </si>
  <si>
    <t>47023</t>
  </si>
  <si>
    <t>KONTROLNÍ VYŠETŘENÍ LÉKAŘEM SE SPECIALIZOVANOU ZPŮ</t>
  </si>
  <si>
    <t>47125</t>
  </si>
  <si>
    <t>KARDIOANGIOGRAFIE FIRST PASS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</si>
  <si>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</si>
  <si>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</si>
  <si>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</si>
  <si>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</si>
  <si>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</si>
  <si>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</si>
  <si>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28</t>
  </si>
  <si>
    <t>816</t>
  </si>
  <si>
    <t>94119</t>
  </si>
  <si>
    <t>IZOLACE A UCHOVÁNÍ LIDSKÉ DNA (RNA)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</si>
  <si>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</si>
  <si>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</si>
  <si>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</si>
  <si>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</si>
  <si>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</si>
  <si>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</si>
  <si>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</si>
  <si>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</si>
  <si>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</si>
  <si>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</si>
  <si>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</si>
  <si>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</si>
  <si>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</si>
  <si>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</si>
  <si>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</si>
  <si>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</si>
  <si>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</si>
  <si>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</si>
  <si>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</si>
  <si>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</si>
  <si>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</si>
  <si>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</si>
  <si>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</si>
  <si>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</si>
  <si>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</si>
  <si>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</si>
  <si>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</si>
  <si>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</si>
  <si>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</si>
  <si>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</si>
  <si>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</si>
  <si>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</si>
  <si>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</si>
  <si>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</si>
  <si>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</si>
  <si>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</si>
  <si>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</si>
  <si>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</si>
  <si>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</si>
  <si>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</si>
  <si>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</si>
  <si>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</si>
  <si>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</si>
  <si>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</si>
  <si>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</si>
  <si>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</si>
  <si>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</si>
  <si>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</si>
  <si>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</si>
  <si>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</si>
  <si>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</si>
  <si>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</si>
  <si>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</si>
  <si>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</si>
  <si>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</si>
  <si>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</si>
  <si>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</si>
  <si>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</si>
  <si>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</si>
  <si>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</si>
  <si>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</si>
  <si>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</si>
  <si>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</si>
  <si>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</si>
  <si>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</si>
  <si>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</si>
  <si>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</si>
  <si>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</si>
  <si>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</si>
  <si>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</si>
  <si>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</si>
  <si>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</si>
  <si>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</si>
  <si>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</si>
  <si>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</si>
  <si>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</si>
  <si>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</si>
  <si>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</si>
  <si>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</si>
  <si>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</si>
  <si>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</si>
  <si>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</si>
  <si>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</si>
  <si>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</si>
  <si>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</si>
  <si>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</si>
  <si>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</si>
  <si>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</si>
  <si>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</si>
  <si>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</si>
  <si>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</si>
  <si>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</si>
  <si>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</si>
  <si>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</si>
  <si>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</si>
  <si>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</si>
  <si>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</si>
  <si>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</si>
  <si>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</si>
  <si>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</si>
  <si>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</si>
  <si>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</si>
  <si>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</si>
  <si>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</si>
  <si>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</si>
  <si>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</si>
  <si>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</si>
  <si>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</si>
  <si>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</si>
  <si>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</si>
  <si>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</si>
  <si>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</si>
  <si>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</si>
  <si>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</si>
  <si>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</si>
  <si>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</si>
  <si>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</si>
  <si>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</si>
  <si>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</si>
  <si>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</si>
  <si>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</si>
  <si>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</si>
  <si>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</si>
  <si>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</si>
  <si>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</si>
  <si>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</si>
  <si>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</si>
  <si>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</si>
  <si>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</si>
  <si>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</si>
  <si>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</si>
  <si>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</si>
  <si>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</si>
  <si>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</si>
  <si>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</si>
  <si>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</si>
  <si>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</si>
  <si>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</si>
  <si>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</si>
  <si>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</si>
  <si>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</si>
  <si>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</si>
  <si>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</si>
  <si>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</si>
  <si>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</si>
  <si>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</si>
  <si>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</si>
  <si>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</si>
  <si>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</si>
  <si>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</si>
  <si>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</si>
  <si>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</si>
  <si>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</si>
  <si>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</si>
  <si>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</si>
  <si>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</si>
  <si>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</si>
  <si>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</si>
  <si>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</si>
  <si>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</si>
  <si>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</si>
  <si>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</si>
  <si>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</si>
  <si>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</si>
  <si>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</si>
  <si>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</si>
  <si>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</si>
  <si>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</si>
  <si>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</si>
  <si>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</si>
  <si>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</si>
  <si>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</si>
  <si>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</si>
  <si>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</si>
  <si>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</si>
  <si>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</si>
  <si>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</si>
  <si>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</si>
  <si>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</si>
  <si>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</si>
  <si>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</si>
  <si>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</si>
  <si>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</si>
  <si>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</si>
  <si>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</si>
  <si>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</si>
  <si>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</si>
  <si>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</si>
  <si>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</si>
  <si>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</si>
  <si>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</si>
  <si>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</si>
  <si>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</si>
  <si>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81239</t>
  </si>
  <si>
    <t>ANALÝZA MOČE MIKROSKOPICKY VE FÁZOVÉM KONTRASTU</t>
  </si>
  <si>
    <t>81733</t>
  </si>
  <si>
    <t>KVANTITATIVNÍ STANOVENÍ KRVE VE STOLICI NA ANALYZÁ</t>
  </si>
  <si>
    <t>81159</t>
  </si>
  <si>
    <t>CHOLINESTERÁZA STATIM</t>
  </si>
  <si>
    <t>81663</t>
  </si>
  <si>
    <t>STANOVENÍ PYRIDINOLINU A DEOXYPYRIDINOLINU</t>
  </si>
  <si>
    <t>93179</t>
  </si>
  <si>
    <t>PLAZMATICKÁ RENINOVÁ AKTIVITA (PRA)</t>
  </si>
  <si>
    <t>813</t>
  </si>
  <si>
    <t>91197</t>
  </si>
  <si>
    <t>STANOVENÍ CYTOKINU ELISA</t>
  </si>
  <si>
    <t>94123</t>
  </si>
  <si>
    <t>PCR ANALÝZA LIDSKÉ DNA</t>
  </si>
  <si>
    <t>94215</t>
  </si>
  <si>
    <t>DOT BLOTTING DNA</t>
  </si>
  <si>
    <t>34</t>
  </si>
  <si>
    <t>809</t>
  </si>
  <si>
    <t>0002920</t>
  </si>
  <si>
    <t>MULTIHANCE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</si>
  <si>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</si>
  <si>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</si>
  <si>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</si>
  <si>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</si>
  <si>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</si>
  <si>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</si>
  <si>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</si>
  <si>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0077018</t>
  </si>
  <si>
    <t>ULTRAVIST 370</t>
  </si>
  <si>
    <t>0077019</t>
  </si>
  <si>
    <t>0093626</t>
  </si>
  <si>
    <t>0095607</t>
  </si>
  <si>
    <t>MICROPAQUE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</si>
  <si>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</si>
  <si>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</si>
  <si>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</si>
  <si>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</si>
  <si>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</si>
  <si>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</si>
  <si>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</si>
  <si>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</si>
  <si>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</si>
  <si>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0049439</t>
  </si>
  <si>
    <t>STENTGRAFT ZENITH TX2 ZTEG-2P</t>
  </si>
  <si>
    <t>0049983</t>
  </si>
  <si>
    <t>KATETR BALÓNKOVÝ ZELOS</t>
  </si>
  <si>
    <t>0052143</t>
  </si>
  <si>
    <t>EXTRAKTOR - AMPLATZ GOOSE NECK GNXXXX - PERIFERNÍ,</t>
  </si>
  <si>
    <t>0053563</t>
  </si>
  <si>
    <t>KATETR DIAGNOSTICKÝ TEMPO4F,5F</t>
  </si>
  <si>
    <t>0053905</t>
  </si>
  <si>
    <t>KATETR DILATAČNÍ XXL                 14-5XX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</si>
  <si>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</si>
  <si>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</si>
  <si>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</si>
  <si>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</si>
  <si>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</si>
  <si>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</si>
  <si>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0057298</t>
  </si>
  <si>
    <t>STENT VASKULÁRNÍ E-LUMINEXX,SAMOEXPANDIBILNÍ,NITIN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</si>
  <si>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</si>
  <si>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</si>
  <si>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</si>
  <si>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</si>
  <si>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</si>
  <si>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</si>
  <si>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</si>
  <si>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</si>
  <si>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</si>
  <si>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</si>
  <si>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</si>
  <si>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</si>
  <si>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</si>
  <si>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</si>
  <si>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</si>
  <si>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</si>
  <si>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</si>
  <si>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</si>
  <si>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</si>
  <si>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</si>
  <si>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</si>
  <si>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</si>
  <si>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</si>
  <si>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</si>
  <si>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</si>
  <si>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0151038</t>
  </si>
  <si>
    <t>FILTR VENAKAVÁLNÍ</t>
  </si>
  <si>
    <t>0059796</t>
  </si>
  <si>
    <t>DRÁT VODÍCÍ ANGIODYN J3 SFC-FS 150-0,35</t>
  </si>
  <si>
    <t>0092108</t>
  </si>
  <si>
    <t>STENTGRAFT AORTÁLNÍ HRUDNÍ VALIANT 10CM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</si>
  <si>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</si>
  <si>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</si>
  <si>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</si>
  <si>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</si>
  <si>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</si>
  <si>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</si>
  <si>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</si>
  <si>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</si>
  <si>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</si>
  <si>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</si>
  <si>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</si>
  <si>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</si>
  <si>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</si>
  <si>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</si>
  <si>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</si>
  <si>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</si>
  <si>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</si>
  <si>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</si>
  <si>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</si>
  <si>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</si>
  <si>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</si>
  <si>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</si>
  <si>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</si>
  <si>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</si>
  <si>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</si>
  <si>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</si>
  <si>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</si>
  <si>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</si>
  <si>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</si>
  <si>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</si>
  <si>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</si>
  <si>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</si>
  <si>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</si>
  <si>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</si>
  <si>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</si>
  <si>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</si>
  <si>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</si>
  <si>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</si>
  <si>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</si>
  <si>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</si>
  <si>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</si>
  <si>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</si>
  <si>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</si>
  <si>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</si>
  <si>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</si>
  <si>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</si>
  <si>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</si>
  <si>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</si>
  <si>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</si>
  <si>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</si>
  <si>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</si>
  <si>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</si>
  <si>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</si>
  <si>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89411</t>
  </si>
  <si>
    <t>PŘEHLEDNÁ  ČI SELEKTIVNÍ ANGIOGRAFIE</t>
  </si>
  <si>
    <t>89335</t>
  </si>
  <si>
    <t xml:space="preserve">ZAVEDENÍ LOKALIZÁTORU K NEHMATNÝM LOŽISKŮM VČETNĚ 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</si>
  <si>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</si>
  <si>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</si>
  <si>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</si>
  <si>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</si>
  <si>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</si>
  <si>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</si>
  <si>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</si>
  <si>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</si>
  <si>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</si>
  <si>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</si>
  <si>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</si>
  <si>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</si>
  <si>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</si>
  <si>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</si>
  <si>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</si>
  <si>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</si>
  <si>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</si>
  <si>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</si>
  <si>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</si>
  <si>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</si>
  <si>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</si>
  <si>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</si>
  <si>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</si>
  <si>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</si>
  <si>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</si>
  <si>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</si>
  <si>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</si>
  <si>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</si>
  <si>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</si>
  <si>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</si>
  <si>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</si>
  <si>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</si>
  <si>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</si>
  <si>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</si>
  <si>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</si>
  <si>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</si>
  <si>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</si>
  <si>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</si>
  <si>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</si>
  <si>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</si>
  <si>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</si>
  <si>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</si>
  <si>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</si>
  <si>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</si>
  <si>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</si>
  <si>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</si>
  <si>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</si>
  <si>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</si>
  <si>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</si>
  <si>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</si>
  <si>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</si>
  <si>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</si>
  <si>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</si>
  <si>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</si>
  <si>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</si>
  <si>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</si>
  <si>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</si>
  <si>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</si>
  <si>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</si>
  <si>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</si>
  <si>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</si>
  <si>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</si>
  <si>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</si>
  <si>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</si>
  <si>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</si>
  <si>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</si>
  <si>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</si>
  <si>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</si>
  <si>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</si>
  <si>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</si>
  <si>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</si>
  <si>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</si>
  <si>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</si>
  <si>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</si>
  <si>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</si>
  <si>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</si>
  <si>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</si>
  <si>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</si>
  <si>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</si>
  <si>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</si>
  <si>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</si>
  <si>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</si>
  <si>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</si>
  <si>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</si>
  <si>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87211</t>
  </si>
  <si>
    <t>ZMRAZOVACÍ HISTOLOGICKÉ  VYŠETŘENÍ PITEVNÍHO MATER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</si>
  <si>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</si>
  <si>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</si>
  <si>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</si>
  <si>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</si>
  <si>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</si>
  <si>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</si>
  <si>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</si>
  <si>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</si>
  <si>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</si>
  <si>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</si>
  <si>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</si>
  <si>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</si>
  <si>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</si>
  <si>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</si>
  <si>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</si>
  <si>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</si>
  <si>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</si>
  <si>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</si>
  <si>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</si>
  <si>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</si>
  <si>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</si>
  <si>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</si>
  <si>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</si>
  <si>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</si>
  <si>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</si>
  <si>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</si>
  <si>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</si>
  <si>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</si>
  <si>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</si>
  <si>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</si>
  <si>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</si>
  <si>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</si>
  <si>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</si>
  <si>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</si>
  <si>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</si>
  <si>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</si>
  <si>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</si>
  <si>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</si>
  <si>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91131</t>
  </si>
  <si>
    <t>STANOVENÍ IgA</t>
  </si>
  <si>
    <t>91211</t>
  </si>
  <si>
    <t>STANOVENÍ IgG PROTI POTRAVINOVÝM ALERGENŮM ELISA</t>
  </si>
  <si>
    <t>91487</t>
  </si>
  <si>
    <t>DETEKCE AUTOPROTILÁTEK METODOU NEPŘÍMÉ IMUNOFLUORE</t>
  </si>
  <si>
    <t>91565</t>
  </si>
  <si>
    <t>IMUNOANALYTICKÉ STANOVENÍ AUTOPROTILÁTEK PROTI TKÁ</t>
  </si>
  <si>
    <t>91129</t>
  </si>
  <si>
    <t>STANOVENÍ IgG</t>
  </si>
  <si>
    <t>91133</t>
  </si>
  <si>
    <t>STANOVENÍ IgM</t>
  </si>
  <si>
    <t>91199</t>
  </si>
  <si>
    <t>STANOVENÍ IgA PROTI POTRAVINOVÝM ALERGENŮM ELISA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</si>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</sst>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0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7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7" xfId="53" applyNumberFormat="1" applyFont="1" applyFill="1" applyBorder="1" applyAlignment="1">
      <alignment horizontal="left"/>
    </xf>
    <xf numFmtId="165" fontId="34" fillId="2" borderId="138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6" xfId="0" applyNumberFormat="1" applyFont="1" applyFill="1" applyBorder="1" applyAlignment="1">
      <alignment horizontal="center"/>
    </xf>
    <xf numFmtId="174" fontId="42" fillId="4" borderId="147" xfId="0" applyNumberFormat="1" applyFont="1" applyFill="1" applyBorder="1" applyAlignment="1">
      <alignment horizontal="center"/>
    </xf>
    <xf numFmtId="174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 wrapText="1"/>
    </xf>
    <xf numFmtId="176" fontId="35" fillId="0" borderId="148" xfId="0" applyNumberFormat="1" applyFont="1" applyBorder="1" applyAlignment="1">
      <alignment horizontal="right"/>
    </xf>
    <xf numFmtId="176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2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2" xfId="0" applyNumberFormat="1" applyFont="1" applyBorder="1"/>
    <xf numFmtId="174" fontId="35" fillId="0" borderId="60" xfId="0" applyNumberFormat="1" applyFont="1" applyBorder="1"/>
    <xf numFmtId="174" fontId="42" fillId="4" borderId="153" xfId="0" applyNumberFormat="1" applyFont="1" applyFill="1" applyBorder="1" applyAlignment="1">
      <alignment horizontal="center"/>
    </xf>
    <xf numFmtId="174" fontId="35" fillId="0" borderId="154" xfId="0" applyNumberFormat="1" applyFont="1" applyBorder="1" applyAlignment="1">
      <alignment horizontal="right"/>
    </xf>
    <xf numFmtId="176" fontId="35" fillId="0" borderId="154" xfId="0" applyNumberFormat="1" applyFont="1" applyBorder="1" applyAlignment="1">
      <alignment horizontal="right"/>
    </xf>
    <xf numFmtId="174" fontId="35" fillId="0" borderId="155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99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7" fontId="12" fillId="0" borderId="141" xfId="0" applyNumberFormat="1" applyFont="1" applyBorder="1"/>
    <xf numFmtId="167" fontId="12" fillId="0" borderId="103" xfId="0" applyNumberFormat="1" applyFont="1" applyBorder="1"/>
    <xf numFmtId="167" fontId="5" fillId="0" borderId="141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8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7" fontId="12" fillId="0" borderId="141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1" fillId="0" borderId="103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7" fontId="35" fillId="0" borderId="141" xfId="0" applyNumberFormat="1" applyFont="1" applyBorder="1"/>
    <xf numFmtId="167" fontId="35" fillId="0" borderId="103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7" fontId="35" fillId="0" borderId="117" xfId="0" applyNumberFormat="1" applyFont="1" applyBorder="1"/>
    <xf numFmtId="167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7" fontId="5" fillId="0" borderId="117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7" fontId="12" fillId="0" borderId="117" xfId="0" applyNumberFormat="1" applyFont="1" applyBorder="1" applyAlignment="1">
      <alignment horizontal="right"/>
    </xf>
    <xf numFmtId="167" fontId="12" fillId="0" borderId="108" xfId="0" applyNumberFormat="1" applyFont="1" applyBorder="1" applyAlignment="1">
      <alignment horizontal="right"/>
    </xf>
    <xf numFmtId="178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1.3365647240683443</c:v>
                </c:pt>
                <c:pt idx="1">
                  <c:v>1.625086435002274</c:v>
                </c:pt>
                <c:pt idx="2">
                  <c:v>1.7309621101943999</c:v>
                </c:pt>
                <c:pt idx="3">
                  <c:v>1.7921814633392277</c:v>
                </c:pt>
                <c:pt idx="4">
                  <c:v>1.7398818451813418</c:v>
                </c:pt>
                <c:pt idx="5">
                  <c:v>1.7522535879626611</c:v>
                </c:pt>
                <c:pt idx="6">
                  <c:v>1.8147581509535446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932096"/>
        <c:axId val="12989351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1.7565306067932667</c:v>
                </c:pt>
                <c:pt idx="1">
                  <c:v>1.7565306067932667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07136"/>
        <c:axId val="1304474752"/>
      </c:scatterChart>
      <c:catAx>
        <c:axId val="129893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89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893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98932096"/>
        <c:crosses val="autoZero"/>
        <c:crossBetween val="between"/>
      </c:valAx>
      <c:valAx>
        <c:axId val="1300907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04474752"/>
        <c:crosses val="max"/>
        <c:crossBetween val="midCat"/>
      </c:valAx>
      <c:valAx>
        <c:axId val="1304474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00907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0.87820144344382711</c:v>
                </c:pt>
                <c:pt idx="1">
                  <c:v>0.95391931894597459</c:v>
                </c:pt>
                <c:pt idx="2">
                  <c:v>0.95501007237185698</c:v>
                </c:pt>
                <c:pt idx="3">
                  <c:v>0.98643804760663112</c:v>
                </c:pt>
                <c:pt idx="4">
                  <c:v>0.97379346200013761</c:v>
                </c:pt>
                <c:pt idx="5">
                  <c:v>0.96353762936188203</c:v>
                </c:pt>
                <c:pt idx="6">
                  <c:v>0.95965118645587921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44992"/>
        <c:axId val="9970469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056896"/>
        <c:axId val="997058432"/>
      </c:scatterChart>
      <c:catAx>
        <c:axId val="9970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70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046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7044992"/>
        <c:crosses val="autoZero"/>
        <c:crossBetween val="between"/>
      </c:valAx>
      <c:valAx>
        <c:axId val="997056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7058432"/>
        <c:crosses val="max"/>
        <c:crossBetween val="midCat"/>
      </c:valAx>
      <c:valAx>
        <c:axId val="9970584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70568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332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334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2731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3864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8" t="s">
        <v>3865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3904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5243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5250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5324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6085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6229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6758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2731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218</v>
      </c>
      <c r="G3" s="47">
        <f>SUBTOTAL(9,G6:G1048576)</f>
        <v>55466.842547464112</v>
      </c>
      <c r="H3" s="48">
        <f>IF(M3=0,0,G3/M3)</f>
        <v>6.3942222577987776E-2</v>
      </c>
      <c r="I3" s="47">
        <f>SUBTOTAL(9,I6:I1048576)</f>
        <v>4572.6000000000004</v>
      </c>
      <c r="J3" s="47">
        <f>SUBTOTAL(9,J6:J1048576)</f>
        <v>811985.68429915002</v>
      </c>
      <c r="K3" s="48">
        <f>IF(M3=0,0,J3/M3)</f>
        <v>0.93605777742201224</v>
      </c>
      <c r="L3" s="47">
        <f>SUBTOTAL(9,L6:L1048576)</f>
        <v>4790.6000000000004</v>
      </c>
      <c r="M3" s="49">
        <f>SUBTOTAL(9,M6:M1048576)</f>
        <v>867452.52684661408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1" t="s">
        <v>163</v>
      </c>
      <c r="B5" s="679" t="s">
        <v>164</v>
      </c>
      <c r="C5" s="679" t="s">
        <v>90</v>
      </c>
      <c r="D5" s="679" t="s">
        <v>165</v>
      </c>
      <c r="E5" s="679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643" t="s">
        <v>579</v>
      </c>
      <c r="B6" s="644" t="s">
        <v>2594</v>
      </c>
      <c r="C6" s="644" t="s">
        <v>1674</v>
      </c>
      <c r="D6" s="644" t="s">
        <v>1500</v>
      </c>
      <c r="E6" s="644" t="s">
        <v>2595</v>
      </c>
      <c r="F6" s="647"/>
      <c r="G6" s="647"/>
      <c r="H6" s="665">
        <v>0</v>
      </c>
      <c r="I6" s="647">
        <v>3</v>
      </c>
      <c r="J6" s="647">
        <v>753.44190065268526</v>
      </c>
      <c r="K6" s="665">
        <v>1</v>
      </c>
      <c r="L6" s="647">
        <v>3</v>
      </c>
      <c r="M6" s="648">
        <v>753.44190065268526</v>
      </c>
    </row>
    <row r="7" spans="1:13" ht="14.4" customHeight="1" x14ac:dyDescent="0.3">
      <c r="A7" s="649" t="s">
        <v>579</v>
      </c>
      <c r="B7" s="650" t="s">
        <v>2594</v>
      </c>
      <c r="C7" s="650" t="s">
        <v>1496</v>
      </c>
      <c r="D7" s="650" t="s">
        <v>1430</v>
      </c>
      <c r="E7" s="650" t="s">
        <v>2596</v>
      </c>
      <c r="F7" s="653"/>
      <c r="G7" s="653"/>
      <c r="H7" s="666">
        <v>0</v>
      </c>
      <c r="I7" s="653">
        <v>12</v>
      </c>
      <c r="J7" s="653">
        <v>440.8003239792622</v>
      </c>
      <c r="K7" s="666">
        <v>1</v>
      </c>
      <c r="L7" s="653">
        <v>12</v>
      </c>
      <c r="M7" s="654">
        <v>440.8003239792622</v>
      </c>
    </row>
    <row r="8" spans="1:13" ht="14.4" customHeight="1" x14ac:dyDescent="0.3">
      <c r="A8" s="649" t="s">
        <v>579</v>
      </c>
      <c r="B8" s="650" t="s">
        <v>2594</v>
      </c>
      <c r="C8" s="650" t="s">
        <v>1429</v>
      </c>
      <c r="D8" s="650" t="s">
        <v>1430</v>
      </c>
      <c r="E8" s="650" t="s">
        <v>1431</v>
      </c>
      <c r="F8" s="653"/>
      <c r="G8" s="653"/>
      <c r="H8" s="666">
        <v>0</v>
      </c>
      <c r="I8" s="653">
        <v>1</v>
      </c>
      <c r="J8" s="653">
        <v>128.01</v>
      </c>
      <c r="K8" s="666">
        <v>1</v>
      </c>
      <c r="L8" s="653">
        <v>1</v>
      </c>
      <c r="M8" s="654">
        <v>128.01</v>
      </c>
    </row>
    <row r="9" spans="1:13" ht="14.4" customHeight="1" x14ac:dyDescent="0.3">
      <c r="A9" s="649" t="s">
        <v>579</v>
      </c>
      <c r="B9" s="650" t="s">
        <v>2594</v>
      </c>
      <c r="C9" s="650" t="s">
        <v>1499</v>
      </c>
      <c r="D9" s="650" t="s">
        <v>1500</v>
      </c>
      <c r="E9" s="650" t="s">
        <v>2597</v>
      </c>
      <c r="F9" s="653"/>
      <c r="G9" s="653"/>
      <c r="H9" s="666">
        <v>0</v>
      </c>
      <c r="I9" s="653">
        <v>52</v>
      </c>
      <c r="J9" s="653">
        <v>3822.0989281402708</v>
      </c>
      <c r="K9" s="666">
        <v>1</v>
      </c>
      <c r="L9" s="653">
        <v>52</v>
      </c>
      <c r="M9" s="654">
        <v>3822.0989281402708</v>
      </c>
    </row>
    <row r="10" spans="1:13" ht="14.4" customHeight="1" x14ac:dyDescent="0.3">
      <c r="A10" s="649" t="s">
        <v>579</v>
      </c>
      <c r="B10" s="650" t="s">
        <v>2594</v>
      </c>
      <c r="C10" s="650" t="s">
        <v>1618</v>
      </c>
      <c r="D10" s="650" t="s">
        <v>1619</v>
      </c>
      <c r="E10" s="650" t="s">
        <v>1620</v>
      </c>
      <c r="F10" s="653"/>
      <c r="G10" s="653"/>
      <c r="H10" s="666">
        <v>0</v>
      </c>
      <c r="I10" s="653">
        <v>16</v>
      </c>
      <c r="J10" s="653">
        <v>1135.1199999999999</v>
      </c>
      <c r="K10" s="666">
        <v>1</v>
      </c>
      <c r="L10" s="653">
        <v>16</v>
      </c>
      <c r="M10" s="654">
        <v>1135.1199999999999</v>
      </c>
    </row>
    <row r="11" spans="1:13" ht="14.4" customHeight="1" x14ac:dyDescent="0.3">
      <c r="A11" s="649" t="s">
        <v>579</v>
      </c>
      <c r="B11" s="650" t="s">
        <v>2598</v>
      </c>
      <c r="C11" s="650" t="s">
        <v>1461</v>
      </c>
      <c r="D11" s="650" t="s">
        <v>2599</v>
      </c>
      <c r="E11" s="650" t="s">
        <v>2600</v>
      </c>
      <c r="F11" s="653"/>
      <c r="G11" s="653"/>
      <c r="H11" s="666">
        <v>0</v>
      </c>
      <c r="I11" s="653">
        <v>6</v>
      </c>
      <c r="J11" s="653">
        <v>621.77998705044592</v>
      </c>
      <c r="K11" s="666">
        <v>1</v>
      </c>
      <c r="L11" s="653">
        <v>6</v>
      </c>
      <c r="M11" s="654">
        <v>621.77998705044592</v>
      </c>
    </row>
    <row r="12" spans="1:13" ht="14.4" customHeight="1" x14ac:dyDescent="0.3">
      <c r="A12" s="649" t="s">
        <v>579</v>
      </c>
      <c r="B12" s="650" t="s">
        <v>2598</v>
      </c>
      <c r="C12" s="650" t="s">
        <v>1465</v>
      </c>
      <c r="D12" s="650" t="s">
        <v>2599</v>
      </c>
      <c r="E12" s="650" t="s">
        <v>2601</v>
      </c>
      <c r="F12" s="653"/>
      <c r="G12" s="653"/>
      <c r="H12" s="666">
        <v>0</v>
      </c>
      <c r="I12" s="653">
        <v>3</v>
      </c>
      <c r="J12" s="653">
        <v>530.89022292887239</v>
      </c>
      <c r="K12" s="666">
        <v>1</v>
      </c>
      <c r="L12" s="653">
        <v>3</v>
      </c>
      <c r="M12" s="654">
        <v>530.89022292887239</v>
      </c>
    </row>
    <row r="13" spans="1:13" ht="14.4" customHeight="1" x14ac:dyDescent="0.3">
      <c r="A13" s="649" t="s">
        <v>579</v>
      </c>
      <c r="B13" s="650" t="s">
        <v>2602</v>
      </c>
      <c r="C13" s="650" t="s">
        <v>1539</v>
      </c>
      <c r="D13" s="650" t="s">
        <v>1540</v>
      </c>
      <c r="E13" s="650" t="s">
        <v>1541</v>
      </c>
      <c r="F13" s="653"/>
      <c r="G13" s="653"/>
      <c r="H13" s="666">
        <v>0</v>
      </c>
      <c r="I13" s="653">
        <v>1</v>
      </c>
      <c r="J13" s="653">
        <v>65.230082489956132</v>
      </c>
      <c r="K13" s="666">
        <v>1</v>
      </c>
      <c r="L13" s="653">
        <v>1</v>
      </c>
      <c r="M13" s="654">
        <v>65.230082489956132</v>
      </c>
    </row>
    <row r="14" spans="1:13" ht="14.4" customHeight="1" x14ac:dyDescent="0.3">
      <c r="A14" s="649" t="s">
        <v>579</v>
      </c>
      <c r="B14" s="650" t="s">
        <v>2602</v>
      </c>
      <c r="C14" s="650" t="s">
        <v>1680</v>
      </c>
      <c r="D14" s="650" t="s">
        <v>1540</v>
      </c>
      <c r="E14" s="650" t="s">
        <v>1681</v>
      </c>
      <c r="F14" s="653"/>
      <c r="G14" s="653"/>
      <c r="H14" s="666">
        <v>0</v>
      </c>
      <c r="I14" s="653">
        <v>1</v>
      </c>
      <c r="J14" s="653">
        <v>128.21</v>
      </c>
      <c r="K14" s="666">
        <v>1</v>
      </c>
      <c r="L14" s="653">
        <v>1</v>
      </c>
      <c r="M14" s="654">
        <v>128.21</v>
      </c>
    </row>
    <row r="15" spans="1:13" ht="14.4" customHeight="1" x14ac:dyDescent="0.3">
      <c r="A15" s="649" t="s">
        <v>579</v>
      </c>
      <c r="B15" s="650" t="s">
        <v>2603</v>
      </c>
      <c r="C15" s="650" t="s">
        <v>1670</v>
      </c>
      <c r="D15" s="650" t="s">
        <v>1671</v>
      </c>
      <c r="E15" s="650" t="s">
        <v>1672</v>
      </c>
      <c r="F15" s="653"/>
      <c r="G15" s="653"/>
      <c r="H15" s="666">
        <v>0</v>
      </c>
      <c r="I15" s="653">
        <v>1</v>
      </c>
      <c r="J15" s="653">
        <v>187.07000000000002</v>
      </c>
      <c r="K15" s="666">
        <v>1</v>
      </c>
      <c r="L15" s="653">
        <v>1</v>
      </c>
      <c r="M15" s="654">
        <v>187.07000000000002</v>
      </c>
    </row>
    <row r="16" spans="1:13" ht="14.4" customHeight="1" x14ac:dyDescent="0.3">
      <c r="A16" s="649" t="s">
        <v>579</v>
      </c>
      <c r="B16" s="650" t="s">
        <v>2603</v>
      </c>
      <c r="C16" s="650" t="s">
        <v>1697</v>
      </c>
      <c r="D16" s="650" t="s">
        <v>1698</v>
      </c>
      <c r="E16" s="650" t="s">
        <v>2604</v>
      </c>
      <c r="F16" s="653"/>
      <c r="G16" s="653"/>
      <c r="H16" s="666">
        <v>0</v>
      </c>
      <c r="I16" s="653">
        <v>1</v>
      </c>
      <c r="J16" s="653">
        <v>1103.0200000000002</v>
      </c>
      <c r="K16" s="666">
        <v>1</v>
      </c>
      <c r="L16" s="653">
        <v>1</v>
      </c>
      <c r="M16" s="654">
        <v>1103.0200000000002</v>
      </c>
    </row>
    <row r="17" spans="1:13" ht="14.4" customHeight="1" x14ac:dyDescent="0.3">
      <c r="A17" s="649" t="s">
        <v>579</v>
      </c>
      <c r="B17" s="650" t="s">
        <v>2605</v>
      </c>
      <c r="C17" s="650" t="s">
        <v>1611</v>
      </c>
      <c r="D17" s="650" t="s">
        <v>1612</v>
      </c>
      <c r="E17" s="650" t="s">
        <v>1613</v>
      </c>
      <c r="F17" s="653"/>
      <c r="G17" s="653"/>
      <c r="H17" s="666">
        <v>0</v>
      </c>
      <c r="I17" s="653">
        <v>7</v>
      </c>
      <c r="J17" s="653">
        <v>514.45055913193266</v>
      </c>
      <c r="K17" s="666">
        <v>1</v>
      </c>
      <c r="L17" s="653">
        <v>7</v>
      </c>
      <c r="M17" s="654">
        <v>514.45055913193266</v>
      </c>
    </row>
    <row r="18" spans="1:13" ht="14.4" customHeight="1" x14ac:dyDescent="0.3">
      <c r="A18" s="649" t="s">
        <v>579</v>
      </c>
      <c r="B18" s="650" t="s">
        <v>2606</v>
      </c>
      <c r="C18" s="650" t="s">
        <v>1651</v>
      </c>
      <c r="D18" s="650" t="s">
        <v>2607</v>
      </c>
      <c r="E18" s="650" t="s">
        <v>1653</v>
      </c>
      <c r="F18" s="653"/>
      <c r="G18" s="653"/>
      <c r="H18" s="666">
        <v>0</v>
      </c>
      <c r="I18" s="653">
        <v>2</v>
      </c>
      <c r="J18" s="653">
        <v>1316.5603591419072</v>
      </c>
      <c r="K18" s="666">
        <v>1</v>
      </c>
      <c r="L18" s="653">
        <v>2</v>
      </c>
      <c r="M18" s="654">
        <v>1316.5603591419072</v>
      </c>
    </row>
    <row r="19" spans="1:13" ht="14.4" customHeight="1" x14ac:dyDescent="0.3">
      <c r="A19" s="649" t="s">
        <v>579</v>
      </c>
      <c r="B19" s="650" t="s">
        <v>2608</v>
      </c>
      <c r="C19" s="650" t="s">
        <v>1603</v>
      </c>
      <c r="D19" s="650" t="s">
        <v>1604</v>
      </c>
      <c r="E19" s="650" t="s">
        <v>1605</v>
      </c>
      <c r="F19" s="653"/>
      <c r="G19" s="653"/>
      <c r="H19" s="666">
        <v>0</v>
      </c>
      <c r="I19" s="653">
        <v>8</v>
      </c>
      <c r="J19" s="653">
        <v>3785.3610365396739</v>
      </c>
      <c r="K19" s="666">
        <v>1</v>
      </c>
      <c r="L19" s="653">
        <v>8</v>
      </c>
      <c r="M19" s="654">
        <v>3785.3610365396739</v>
      </c>
    </row>
    <row r="20" spans="1:13" ht="14.4" customHeight="1" x14ac:dyDescent="0.3">
      <c r="A20" s="649" t="s">
        <v>579</v>
      </c>
      <c r="B20" s="650" t="s">
        <v>2608</v>
      </c>
      <c r="C20" s="650" t="s">
        <v>1655</v>
      </c>
      <c r="D20" s="650" t="s">
        <v>1656</v>
      </c>
      <c r="E20" s="650" t="s">
        <v>1653</v>
      </c>
      <c r="F20" s="653"/>
      <c r="G20" s="653"/>
      <c r="H20" s="666">
        <v>0</v>
      </c>
      <c r="I20" s="653">
        <v>1</v>
      </c>
      <c r="J20" s="653">
        <v>799.86</v>
      </c>
      <c r="K20" s="666">
        <v>1</v>
      </c>
      <c r="L20" s="653">
        <v>1</v>
      </c>
      <c r="M20" s="654">
        <v>799.86</v>
      </c>
    </row>
    <row r="21" spans="1:13" ht="14.4" customHeight="1" x14ac:dyDescent="0.3">
      <c r="A21" s="649" t="s">
        <v>579</v>
      </c>
      <c r="B21" s="650" t="s">
        <v>2609</v>
      </c>
      <c r="C21" s="650" t="s">
        <v>1476</v>
      </c>
      <c r="D21" s="650" t="s">
        <v>1477</v>
      </c>
      <c r="E21" s="650" t="s">
        <v>1478</v>
      </c>
      <c r="F21" s="653"/>
      <c r="G21" s="653"/>
      <c r="H21" s="666">
        <v>0</v>
      </c>
      <c r="I21" s="653">
        <v>1</v>
      </c>
      <c r="J21" s="653">
        <v>801.73</v>
      </c>
      <c r="K21" s="666">
        <v>1</v>
      </c>
      <c r="L21" s="653">
        <v>1</v>
      </c>
      <c r="M21" s="654">
        <v>801.73</v>
      </c>
    </row>
    <row r="22" spans="1:13" ht="14.4" customHeight="1" x14ac:dyDescent="0.3">
      <c r="A22" s="649" t="s">
        <v>579</v>
      </c>
      <c r="B22" s="650" t="s">
        <v>2610</v>
      </c>
      <c r="C22" s="650" t="s">
        <v>1704</v>
      </c>
      <c r="D22" s="650" t="s">
        <v>1705</v>
      </c>
      <c r="E22" s="650" t="s">
        <v>1706</v>
      </c>
      <c r="F22" s="653">
        <v>1</v>
      </c>
      <c r="G22" s="653">
        <v>104.17</v>
      </c>
      <c r="H22" s="666">
        <v>0.11553120671894074</v>
      </c>
      <c r="I22" s="653">
        <v>8</v>
      </c>
      <c r="J22" s="653">
        <v>797.49114384505845</v>
      </c>
      <c r="K22" s="666">
        <v>0.88446879328105932</v>
      </c>
      <c r="L22" s="653">
        <v>9</v>
      </c>
      <c r="M22" s="654">
        <v>901.6611438450584</v>
      </c>
    </row>
    <row r="23" spans="1:13" ht="14.4" customHeight="1" x14ac:dyDescent="0.3">
      <c r="A23" s="649" t="s">
        <v>579</v>
      </c>
      <c r="B23" s="650" t="s">
        <v>2610</v>
      </c>
      <c r="C23" s="650" t="s">
        <v>1510</v>
      </c>
      <c r="D23" s="650" t="s">
        <v>1511</v>
      </c>
      <c r="E23" s="650" t="s">
        <v>2611</v>
      </c>
      <c r="F23" s="653"/>
      <c r="G23" s="653"/>
      <c r="H23" s="666">
        <v>0</v>
      </c>
      <c r="I23" s="653">
        <v>3</v>
      </c>
      <c r="J23" s="653">
        <v>179.78000000000003</v>
      </c>
      <c r="K23" s="666">
        <v>1</v>
      </c>
      <c r="L23" s="653">
        <v>3</v>
      </c>
      <c r="M23" s="654">
        <v>179.78000000000003</v>
      </c>
    </row>
    <row r="24" spans="1:13" ht="14.4" customHeight="1" x14ac:dyDescent="0.3">
      <c r="A24" s="649" t="s">
        <v>579</v>
      </c>
      <c r="B24" s="650" t="s">
        <v>2610</v>
      </c>
      <c r="C24" s="650" t="s">
        <v>1514</v>
      </c>
      <c r="D24" s="650" t="s">
        <v>1515</v>
      </c>
      <c r="E24" s="650" t="s">
        <v>2612</v>
      </c>
      <c r="F24" s="653"/>
      <c r="G24" s="653"/>
      <c r="H24" s="666">
        <v>0</v>
      </c>
      <c r="I24" s="653">
        <v>4</v>
      </c>
      <c r="J24" s="653">
        <v>367.40000000000003</v>
      </c>
      <c r="K24" s="666">
        <v>1</v>
      </c>
      <c r="L24" s="653">
        <v>4</v>
      </c>
      <c r="M24" s="654">
        <v>367.40000000000003</v>
      </c>
    </row>
    <row r="25" spans="1:13" ht="14.4" customHeight="1" x14ac:dyDescent="0.3">
      <c r="A25" s="649" t="s">
        <v>579</v>
      </c>
      <c r="B25" s="650" t="s">
        <v>2613</v>
      </c>
      <c r="C25" s="650" t="s">
        <v>1583</v>
      </c>
      <c r="D25" s="650" t="s">
        <v>1584</v>
      </c>
      <c r="E25" s="650" t="s">
        <v>1585</v>
      </c>
      <c r="F25" s="653"/>
      <c r="G25" s="653"/>
      <c r="H25" s="666">
        <v>0</v>
      </c>
      <c r="I25" s="653">
        <v>3</v>
      </c>
      <c r="J25" s="653">
        <v>71.809999999999988</v>
      </c>
      <c r="K25" s="666">
        <v>1</v>
      </c>
      <c r="L25" s="653">
        <v>3</v>
      </c>
      <c r="M25" s="654">
        <v>71.809999999999988</v>
      </c>
    </row>
    <row r="26" spans="1:13" ht="14.4" customHeight="1" x14ac:dyDescent="0.3">
      <c r="A26" s="649" t="s">
        <v>579</v>
      </c>
      <c r="B26" s="650" t="s">
        <v>2613</v>
      </c>
      <c r="C26" s="650" t="s">
        <v>1579</v>
      </c>
      <c r="D26" s="650" t="s">
        <v>1580</v>
      </c>
      <c r="E26" s="650" t="s">
        <v>1581</v>
      </c>
      <c r="F26" s="653"/>
      <c r="G26" s="653"/>
      <c r="H26" s="666">
        <v>0</v>
      </c>
      <c r="I26" s="653">
        <v>3</v>
      </c>
      <c r="J26" s="653">
        <v>91.890068091668326</v>
      </c>
      <c r="K26" s="666">
        <v>1</v>
      </c>
      <c r="L26" s="653">
        <v>3</v>
      </c>
      <c r="M26" s="654">
        <v>91.890068091668326</v>
      </c>
    </row>
    <row r="27" spans="1:13" ht="14.4" customHeight="1" x14ac:dyDescent="0.3">
      <c r="A27" s="649" t="s">
        <v>579</v>
      </c>
      <c r="B27" s="650" t="s">
        <v>2613</v>
      </c>
      <c r="C27" s="650" t="s">
        <v>606</v>
      </c>
      <c r="D27" s="650" t="s">
        <v>607</v>
      </c>
      <c r="E27" s="650" t="s">
        <v>608</v>
      </c>
      <c r="F27" s="653">
        <v>1</v>
      </c>
      <c r="G27" s="653">
        <v>89.79000000000002</v>
      </c>
      <c r="H27" s="666">
        <v>1</v>
      </c>
      <c r="I27" s="653"/>
      <c r="J27" s="653"/>
      <c r="K27" s="666">
        <v>0</v>
      </c>
      <c r="L27" s="653">
        <v>1</v>
      </c>
      <c r="M27" s="654">
        <v>89.79000000000002</v>
      </c>
    </row>
    <row r="28" spans="1:13" ht="14.4" customHeight="1" x14ac:dyDescent="0.3">
      <c r="A28" s="649" t="s">
        <v>579</v>
      </c>
      <c r="B28" s="650" t="s">
        <v>2614</v>
      </c>
      <c r="C28" s="650" t="s">
        <v>1549</v>
      </c>
      <c r="D28" s="650" t="s">
        <v>1550</v>
      </c>
      <c r="E28" s="650" t="s">
        <v>1551</v>
      </c>
      <c r="F28" s="653"/>
      <c r="G28" s="653"/>
      <c r="H28" s="666">
        <v>0</v>
      </c>
      <c r="I28" s="653">
        <v>1</v>
      </c>
      <c r="J28" s="653">
        <v>98.97</v>
      </c>
      <c r="K28" s="666">
        <v>1</v>
      </c>
      <c r="L28" s="653">
        <v>1</v>
      </c>
      <c r="M28" s="654">
        <v>98.97</v>
      </c>
    </row>
    <row r="29" spans="1:13" ht="14.4" customHeight="1" x14ac:dyDescent="0.3">
      <c r="A29" s="649" t="s">
        <v>579</v>
      </c>
      <c r="B29" s="650" t="s">
        <v>2614</v>
      </c>
      <c r="C29" s="650" t="s">
        <v>1633</v>
      </c>
      <c r="D29" s="650" t="s">
        <v>2615</v>
      </c>
      <c r="E29" s="650" t="s">
        <v>2616</v>
      </c>
      <c r="F29" s="653"/>
      <c r="G29" s="653"/>
      <c r="H29" s="666">
        <v>0</v>
      </c>
      <c r="I29" s="653">
        <v>1</v>
      </c>
      <c r="J29" s="653">
        <v>117.36999999999999</v>
      </c>
      <c r="K29" s="666">
        <v>1</v>
      </c>
      <c r="L29" s="653">
        <v>1</v>
      </c>
      <c r="M29" s="654">
        <v>117.36999999999999</v>
      </c>
    </row>
    <row r="30" spans="1:13" ht="14.4" customHeight="1" x14ac:dyDescent="0.3">
      <c r="A30" s="649" t="s">
        <v>579</v>
      </c>
      <c r="B30" s="650" t="s">
        <v>2614</v>
      </c>
      <c r="C30" s="650" t="s">
        <v>1561</v>
      </c>
      <c r="D30" s="650" t="s">
        <v>2617</v>
      </c>
      <c r="E30" s="650" t="s">
        <v>1971</v>
      </c>
      <c r="F30" s="653"/>
      <c r="G30" s="653"/>
      <c r="H30" s="666">
        <v>0</v>
      </c>
      <c r="I30" s="653">
        <v>7</v>
      </c>
      <c r="J30" s="653">
        <v>1012.8126905496872</v>
      </c>
      <c r="K30" s="666">
        <v>1</v>
      </c>
      <c r="L30" s="653">
        <v>7</v>
      </c>
      <c r="M30" s="654">
        <v>1012.8126905496872</v>
      </c>
    </row>
    <row r="31" spans="1:13" ht="14.4" customHeight="1" x14ac:dyDescent="0.3">
      <c r="A31" s="649" t="s">
        <v>579</v>
      </c>
      <c r="B31" s="650" t="s">
        <v>2618</v>
      </c>
      <c r="C31" s="650" t="s">
        <v>1658</v>
      </c>
      <c r="D31" s="650" t="s">
        <v>1481</v>
      </c>
      <c r="E31" s="650" t="s">
        <v>1659</v>
      </c>
      <c r="F31" s="653"/>
      <c r="G31" s="653"/>
      <c r="H31" s="666">
        <v>0</v>
      </c>
      <c r="I31" s="653">
        <v>67</v>
      </c>
      <c r="J31" s="653">
        <v>23885.49949140766</v>
      </c>
      <c r="K31" s="666">
        <v>1</v>
      </c>
      <c r="L31" s="653">
        <v>67</v>
      </c>
      <c r="M31" s="654">
        <v>23885.49949140766</v>
      </c>
    </row>
    <row r="32" spans="1:13" ht="14.4" customHeight="1" x14ac:dyDescent="0.3">
      <c r="A32" s="649" t="s">
        <v>579</v>
      </c>
      <c r="B32" s="650" t="s">
        <v>2618</v>
      </c>
      <c r="C32" s="650" t="s">
        <v>1661</v>
      </c>
      <c r="D32" s="650" t="s">
        <v>1481</v>
      </c>
      <c r="E32" s="650" t="s">
        <v>1662</v>
      </c>
      <c r="F32" s="653"/>
      <c r="G32" s="653"/>
      <c r="H32" s="666">
        <v>0</v>
      </c>
      <c r="I32" s="653">
        <v>38</v>
      </c>
      <c r="J32" s="653">
        <v>15732.010042404901</v>
      </c>
      <c r="K32" s="666">
        <v>1</v>
      </c>
      <c r="L32" s="653">
        <v>38</v>
      </c>
      <c r="M32" s="654">
        <v>15732.010042404901</v>
      </c>
    </row>
    <row r="33" spans="1:13" ht="14.4" customHeight="1" x14ac:dyDescent="0.3">
      <c r="A33" s="649" t="s">
        <v>579</v>
      </c>
      <c r="B33" s="650" t="s">
        <v>2618</v>
      </c>
      <c r="C33" s="650" t="s">
        <v>1480</v>
      </c>
      <c r="D33" s="650" t="s">
        <v>1481</v>
      </c>
      <c r="E33" s="650" t="s">
        <v>1482</v>
      </c>
      <c r="F33" s="653"/>
      <c r="G33" s="653"/>
      <c r="H33" s="666">
        <v>0</v>
      </c>
      <c r="I33" s="653">
        <v>23</v>
      </c>
      <c r="J33" s="653">
        <v>11320.593127346265</v>
      </c>
      <c r="K33" s="666">
        <v>1</v>
      </c>
      <c r="L33" s="653">
        <v>23</v>
      </c>
      <c r="M33" s="654">
        <v>11320.593127346265</v>
      </c>
    </row>
    <row r="34" spans="1:13" ht="14.4" customHeight="1" x14ac:dyDescent="0.3">
      <c r="A34" s="649" t="s">
        <v>579</v>
      </c>
      <c r="B34" s="650" t="s">
        <v>2618</v>
      </c>
      <c r="C34" s="650" t="s">
        <v>1484</v>
      </c>
      <c r="D34" s="650" t="s">
        <v>1481</v>
      </c>
      <c r="E34" s="650" t="s">
        <v>1485</v>
      </c>
      <c r="F34" s="653"/>
      <c r="G34" s="653"/>
      <c r="H34" s="666">
        <v>0</v>
      </c>
      <c r="I34" s="653">
        <v>12</v>
      </c>
      <c r="J34" s="653">
        <v>11316.002846781097</v>
      </c>
      <c r="K34" s="666">
        <v>1</v>
      </c>
      <c r="L34" s="653">
        <v>12</v>
      </c>
      <c r="M34" s="654">
        <v>11316.002846781097</v>
      </c>
    </row>
    <row r="35" spans="1:13" ht="14.4" customHeight="1" x14ac:dyDescent="0.3">
      <c r="A35" s="649" t="s">
        <v>579</v>
      </c>
      <c r="B35" s="650" t="s">
        <v>2618</v>
      </c>
      <c r="C35" s="650" t="s">
        <v>1487</v>
      </c>
      <c r="D35" s="650" t="s">
        <v>1481</v>
      </c>
      <c r="E35" s="650" t="s">
        <v>1488</v>
      </c>
      <c r="F35" s="653"/>
      <c r="G35" s="653"/>
      <c r="H35" s="666">
        <v>0</v>
      </c>
      <c r="I35" s="653">
        <v>2</v>
      </c>
      <c r="J35" s="653">
        <v>2114.9178081678961</v>
      </c>
      <c r="K35" s="666">
        <v>1</v>
      </c>
      <c r="L35" s="653">
        <v>2</v>
      </c>
      <c r="M35" s="654">
        <v>2114.9178081678961</v>
      </c>
    </row>
    <row r="36" spans="1:13" ht="14.4" customHeight="1" x14ac:dyDescent="0.3">
      <c r="A36" s="649" t="s">
        <v>579</v>
      </c>
      <c r="B36" s="650" t="s">
        <v>2618</v>
      </c>
      <c r="C36" s="650" t="s">
        <v>1526</v>
      </c>
      <c r="D36" s="650" t="s">
        <v>1527</v>
      </c>
      <c r="E36" s="650" t="s">
        <v>1482</v>
      </c>
      <c r="F36" s="653"/>
      <c r="G36" s="653"/>
      <c r="H36" s="666">
        <v>0</v>
      </c>
      <c r="I36" s="653">
        <v>37</v>
      </c>
      <c r="J36" s="653">
        <v>53605.966009928736</v>
      </c>
      <c r="K36" s="666">
        <v>1</v>
      </c>
      <c r="L36" s="653">
        <v>37</v>
      </c>
      <c r="M36" s="654">
        <v>53605.966009928736</v>
      </c>
    </row>
    <row r="37" spans="1:13" ht="14.4" customHeight="1" x14ac:dyDescent="0.3">
      <c r="A37" s="649" t="s">
        <v>579</v>
      </c>
      <c r="B37" s="650" t="s">
        <v>2618</v>
      </c>
      <c r="C37" s="650" t="s">
        <v>1530</v>
      </c>
      <c r="D37" s="650" t="s">
        <v>1527</v>
      </c>
      <c r="E37" s="650" t="s">
        <v>1485</v>
      </c>
      <c r="F37" s="653"/>
      <c r="G37" s="653"/>
      <c r="H37" s="666">
        <v>0</v>
      </c>
      <c r="I37" s="653">
        <v>18</v>
      </c>
      <c r="J37" s="653">
        <v>35352.001635029403</v>
      </c>
      <c r="K37" s="666">
        <v>1</v>
      </c>
      <c r="L37" s="653">
        <v>18</v>
      </c>
      <c r="M37" s="654">
        <v>35352.001635029403</v>
      </c>
    </row>
    <row r="38" spans="1:13" ht="14.4" customHeight="1" x14ac:dyDescent="0.3">
      <c r="A38" s="649" t="s">
        <v>579</v>
      </c>
      <c r="B38" s="650" t="s">
        <v>2618</v>
      </c>
      <c r="C38" s="650" t="s">
        <v>1533</v>
      </c>
      <c r="D38" s="650" t="s">
        <v>1527</v>
      </c>
      <c r="E38" s="650" t="s">
        <v>1488</v>
      </c>
      <c r="F38" s="653"/>
      <c r="G38" s="653"/>
      <c r="H38" s="666">
        <v>0</v>
      </c>
      <c r="I38" s="653">
        <v>8</v>
      </c>
      <c r="J38" s="653">
        <v>19766.580323658545</v>
      </c>
      <c r="K38" s="666">
        <v>1</v>
      </c>
      <c r="L38" s="653">
        <v>8</v>
      </c>
      <c r="M38" s="654">
        <v>19766.580323658545</v>
      </c>
    </row>
    <row r="39" spans="1:13" ht="14.4" customHeight="1" x14ac:dyDescent="0.3">
      <c r="A39" s="649" t="s">
        <v>579</v>
      </c>
      <c r="B39" s="650" t="s">
        <v>2619</v>
      </c>
      <c r="C39" s="650" t="s">
        <v>1701</v>
      </c>
      <c r="D39" s="650" t="s">
        <v>1702</v>
      </c>
      <c r="E39" s="650" t="s">
        <v>1703</v>
      </c>
      <c r="F39" s="653"/>
      <c r="G39" s="653"/>
      <c r="H39" s="666">
        <v>0</v>
      </c>
      <c r="I39" s="653">
        <v>12</v>
      </c>
      <c r="J39" s="653">
        <v>869.04026607796197</v>
      </c>
      <c r="K39" s="666">
        <v>1</v>
      </c>
      <c r="L39" s="653">
        <v>12</v>
      </c>
      <c r="M39" s="654">
        <v>869.04026607796197</v>
      </c>
    </row>
    <row r="40" spans="1:13" ht="14.4" customHeight="1" x14ac:dyDescent="0.3">
      <c r="A40" s="649" t="s">
        <v>579</v>
      </c>
      <c r="B40" s="650" t="s">
        <v>2619</v>
      </c>
      <c r="C40" s="650" t="s">
        <v>598</v>
      </c>
      <c r="D40" s="650" t="s">
        <v>599</v>
      </c>
      <c r="E40" s="650" t="s">
        <v>600</v>
      </c>
      <c r="F40" s="653">
        <v>13</v>
      </c>
      <c r="G40" s="653">
        <v>1312.0109312822672</v>
      </c>
      <c r="H40" s="666">
        <v>0.68423683251158163</v>
      </c>
      <c r="I40" s="653">
        <v>6</v>
      </c>
      <c r="J40" s="653">
        <v>605.46978437338953</v>
      </c>
      <c r="K40" s="666">
        <v>0.31576316748841843</v>
      </c>
      <c r="L40" s="653">
        <v>19</v>
      </c>
      <c r="M40" s="654">
        <v>1917.4807156556567</v>
      </c>
    </row>
    <row r="41" spans="1:13" ht="14.4" customHeight="1" x14ac:dyDescent="0.3">
      <c r="A41" s="649" t="s">
        <v>579</v>
      </c>
      <c r="B41" s="650" t="s">
        <v>2620</v>
      </c>
      <c r="C41" s="650" t="s">
        <v>1565</v>
      </c>
      <c r="D41" s="650" t="s">
        <v>1566</v>
      </c>
      <c r="E41" s="650" t="s">
        <v>2621</v>
      </c>
      <c r="F41" s="653"/>
      <c r="G41" s="653"/>
      <c r="H41" s="666">
        <v>0</v>
      </c>
      <c r="I41" s="653">
        <v>1</v>
      </c>
      <c r="J41" s="653">
        <v>1200.1056119650743</v>
      </c>
      <c r="K41" s="666">
        <v>1</v>
      </c>
      <c r="L41" s="653">
        <v>1</v>
      </c>
      <c r="M41" s="654">
        <v>1200.1056119650743</v>
      </c>
    </row>
    <row r="42" spans="1:13" ht="14.4" customHeight="1" x14ac:dyDescent="0.3">
      <c r="A42" s="649" t="s">
        <v>579</v>
      </c>
      <c r="B42" s="650" t="s">
        <v>2622</v>
      </c>
      <c r="C42" s="650" t="s">
        <v>1472</v>
      </c>
      <c r="D42" s="650" t="s">
        <v>2623</v>
      </c>
      <c r="E42" s="650" t="s">
        <v>1474</v>
      </c>
      <c r="F42" s="653"/>
      <c r="G42" s="653"/>
      <c r="H42" s="666">
        <v>0</v>
      </c>
      <c r="I42" s="653">
        <v>3</v>
      </c>
      <c r="J42" s="653">
        <v>3722.1369701406938</v>
      </c>
      <c r="K42" s="666">
        <v>1</v>
      </c>
      <c r="L42" s="653">
        <v>3</v>
      </c>
      <c r="M42" s="654">
        <v>3722.1369701406938</v>
      </c>
    </row>
    <row r="43" spans="1:13" ht="14.4" customHeight="1" x14ac:dyDescent="0.3">
      <c r="A43" s="649" t="s">
        <v>579</v>
      </c>
      <c r="B43" s="650" t="s">
        <v>2624</v>
      </c>
      <c r="C43" s="650" t="s">
        <v>1576</v>
      </c>
      <c r="D43" s="650" t="s">
        <v>1448</v>
      </c>
      <c r="E43" s="650" t="s">
        <v>1577</v>
      </c>
      <c r="F43" s="653"/>
      <c r="G43" s="653"/>
      <c r="H43" s="666">
        <v>0</v>
      </c>
      <c r="I43" s="653">
        <v>142</v>
      </c>
      <c r="J43" s="653">
        <v>19215.6780274378</v>
      </c>
      <c r="K43" s="666">
        <v>1</v>
      </c>
      <c r="L43" s="653">
        <v>142</v>
      </c>
      <c r="M43" s="654">
        <v>19215.6780274378</v>
      </c>
    </row>
    <row r="44" spans="1:13" ht="14.4" customHeight="1" x14ac:dyDescent="0.3">
      <c r="A44" s="649" t="s">
        <v>579</v>
      </c>
      <c r="B44" s="650" t="s">
        <v>2624</v>
      </c>
      <c r="C44" s="650" t="s">
        <v>1447</v>
      </c>
      <c r="D44" s="650" t="s">
        <v>1448</v>
      </c>
      <c r="E44" s="650" t="s">
        <v>2625</v>
      </c>
      <c r="F44" s="653"/>
      <c r="G44" s="653"/>
      <c r="H44" s="666">
        <v>0</v>
      </c>
      <c r="I44" s="653">
        <v>33</v>
      </c>
      <c r="J44" s="653">
        <v>1560.5412661455184</v>
      </c>
      <c r="K44" s="666">
        <v>1</v>
      </c>
      <c r="L44" s="653">
        <v>33</v>
      </c>
      <c r="M44" s="654">
        <v>1560.5412661455184</v>
      </c>
    </row>
    <row r="45" spans="1:13" ht="14.4" customHeight="1" x14ac:dyDescent="0.3">
      <c r="A45" s="649" t="s">
        <v>579</v>
      </c>
      <c r="B45" s="650" t="s">
        <v>2624</v>
      </c>
      <c r="C45" s="650" t="s">
        <v>1451</v>
      </c>
      <c r="D45" s="650" t="s">
        <v>1448</v>
      </c>
      <c r="E45" s="650" t="s">
        <v>2626</v>
      </c>
      <c r="F45" s="653"/>
      <c r="G45" s="653"/>
      <c r="H45" s="666">
        <v>0</v>
      </c>
      <c r="I45" s="653">
        <v>14</v>
      </c>
      <c r="J45" s="653">
        <v>1324.6226021889031</v>
      </c>
      <c r="K45" s="666">
        <v>1</v>
      </c>
      <c r="L45" s="653">
        <v>14</v>
      </c>
      <c r="M45" s="654">
        <v>1324.6226021889031</v>
      </c>
    </row>
    <row r="46" spans="1:13" ht="14.4" customHeight="1" x14ac:dyDescent="0.3">
      <c r="A46" s="649" t="s">
        <v>579</v>
      </c>
      <c r="B46" s="650" t="s">
        <v>2627</v>
      </c>
      <c r="C46" s="650" t="s">
        <v>1708</v>
      </c>
      <c r="D46" s="650" t="s">
        <v>1709</v>
      </c>
      <c r="E46" s="650" t="s">
        <v>1710</v>
      </c>
      <c r="F46" s="653"/>
      <c r="G46" s="653"/>
      <c r="H46" s="666">
        <v>0</v>
      </c>
      <c r="I46" s="653">
        <v>1</v>
      </c>
      <c r="J46" s="653">
        <v>408.65</v>
      </c>
      <c r="K46" s="666">
        <v>1</v>
      </c>
      <c r="L46" s="653">
        <v>1</v>
      </c>
      <c r="M46" s="654">
        <v>408.65</v>
      </c>
    </row>
    <row r="47" spans="1:13" ht="14.4" customHeight="1" x14ac:dyDescent="0.3">
      <c r="A47" s="649" t="s">
        <v>579</v>
      </c>
      <c r="B47" s="650" t="s">
        <v>2628</v>
      </c>
      <c r="C47" s="650" t="s">
        <v>1048</v>
      </c>
      <c r="D47" s="650" t="s">
        <v>1049</v>
      </c>
      <c r="E47" s="650" t="s">
        <v>1050</v>
      </c>
      <c r="F47" s="653"/>
      <c r="G47" s="653"/>
      <c r="H47" s="666">
        <v>0</v>
      </c>
      <c r="I47" s="653">
        <v>1</v>
      </c>
      <c r="J47" s="653">
        <v>115.08999999999999</v>
      </c>
      <c r="K47" s="666">
        <v>1</v>
      </c>
      <c r="L47" s="653">
        <v>1</v>
      </c>
      <c r="M47" s="654">
        <v>115.08999999999999</v>
      </c>
    </row>
    <row r="48" spans="1:13" ht="14.4" customHeight="1" x14ac:dyDescent="0.3">
      <c r="A48" s="649" t="s">
        <v>579</v>
      </c>
      <c r="B48" s="650" t="s">
        <v>2629</v>
      </c>
      <c r="C48" s="650" t="s">
        <v>1503</v>
      </c>
      <c r="D48" s="650" t="s">
        <v>1504</v>
      </c>
      <c r="E48" s="650" t="s">
        <v>1505</v>
      </c>
      <c r="F48" s="653"/>
      <c r="G48" s="653"/>
      <c r="H48" s="666">
        <v>0</v>
      </c>
      <c r="I48" s="653">
        <v>3</v>
      </c>
      <c r="J48" s="653">
        <v>239.49</v>
      </c>
      <c r="K48" s="666">
        <v>1</v>
      </c>
      <c r="L48" s="653">
        <v>3</v>
      </c>
      <c r="M48" s="654">
        <v>239.49</v>
      </c>
    </row>
    <row r="49" spans="1:13" ht="14.4" customHeight="1" x14ac:dyDescent="0.3">
      <c r="A49" s="649" t="s">
        <v>579</v>
      </c>
      <c r="B49" s="650" t="s">
        <v>2629</v>
      </c>
      <c r="C49" s="650" t="s">
        <v>1507</v>
      </c>
      <c r="D49" s="650" t="s">
        <v>1504</v>
      </c>
      <c r="E49" s="650" t="s">
        <v>1508</v>
      </c>
      <c r="F49" s="653"/>
      <c r="G49" s="653"/>
      <c r="H49" s="666">
        <v>0</v>
      </c>
      <c r="I49" s="653">
        <v>1</v>
      </c>
      <c r="J49" s="653">
        <v>279.42</v>
      </c>
      <c r="K49" s="666">
        <v>1</v>
      </c>
      <c r="L49" s="653">
        <v>1</v>
      </c>
      <c r="M49" s="654">
        <v>279.42</v>
      </c>
    </row>
    <row r="50" spans="1:13" ht="14.4" customHeight="1" x14ac:dyDescent="0.3">
      <c r="A50" s="649" t="s">
        <v>579</v>
      </c>
      <c r="B50" s="650" t="s">
        <v>2630</v>
      </c>
      <c r="C50" s="650" t="s">
        <v>1493</v>
      </c>
      <c r="D50" s="650" t="s">
        <v>1494</v>
      </c>
      <c r="E50" s="650" t="s">
        <v>999</v>
      </c>
      <c r="F50" s="653"/>
      <c r="G50" s="653"/>
      <c r="H50" s="666">
        <v>0</v>
      </c>
      <c r="I50" s="653">
        <v>57</v>
      </c>
      <c r="J50" s="653">
        <v>2598.599942785112</v>
      </c>
      <c r="K50" s="666">
        <v>1</v>
      </c>
      <c r="L50" s="653">
        <v>57</v>
      </c>
      <c r="M50" s="654">
        <v>2598.599942785112</v>
      </c>
    </row>
    <row r="51" spans="1:13" ht="14.4" customHeight="1" x14ac:dyDescent="0.3">
      <c r="A51" s="649" t="s">
        <v>579</v>
      </c>
      <c r="B51" s="650" t="s">
        <v>2631</v>
      </c>
      <c r="C51" s="650" t="s">
        <v>1587</v>
      </c>
      <c r="D51" s="650" t="s">
        <v>1588</v>
      </c>
      <c r="E51" s="650" t="s">
        <v>1589</v>
      </c>
      <c r="F51" s="653"/>
      <c r="G51" s="653"/>
      <c r="H51" s="666">
        <v>0</v>
      </c>
      <c r="I51" s="653">
        <v>2</v>
      </c>
      <c r="J51" s="653">
        <v>52.220000000000006</v>
      </c>
      <c r="K51" s="666">
        <v>1</v>
      </c>
      <c r="L51" s="653">
        <v>2</v>
      </c>
      <c r="M51" s="654">
        <v>52.220000000000006</v>
      </c>
    </row>
    <row r="52" spans="1:13" ht="14.4" customHeight="1" x14ac:dyDescent="0.3">
      <c r="A52" s="649" t="s">
        <v>579</v>
      </c>
      <c r="B52" s="650" t="s">
        <v>2631</v>
      </c>
      <c r="C52" s="650" t="s">
        <v>1664</v>
      </c>
      <c r="D52" s="650" t="s">
        <v>1588</v>
      </c>
      <c r="E52" s="650" t="s">
        <v>1665</v>
      </c>
      <c r="F52" s="653"/>
      <c r="G52" s="653"/>
      <c r="H52" s="666">
        <v>0</v>
      </c>
      <c r="I52" s="653">
        <v>1</v>
      </c>
      <c r="J52" s="653">
        <v>86.849849535352732</v>
      </c>
      <c r="K52" s="666">
        <v>1</v>
      </c>
      <c r="L52" s="653">
        <v>1</v>
      </c>
      <c r="M52" s="654">
        <v>86.849849535352732</v>
      </c>
    </row>
    <row r="53" spans="1:13" ht="14.4" customHeight="1" x14ac:dyDescent="0.3">
      <c r="A53" s="649" t="s">
        <v>579</v>
      </c>
      <c r="B53" s="650" t="s">
        <v>2631</v>
      </c>
      <c r="C53" s="650" t="s">
        <v>1591</v>
      </c>
      <c r="D53" s="650" t="s">
        <v>1592</v>
      </c>
      <c r="E53" s="650" t="s">
        <v>1593</v>
      </c>
      <c r="F53" s="653"/>
      <c r="G53" s="653"/>
      <c r="H53" s="666">
        <v>0</v>
      </c>
      <c r="I53" s="653">
        <v>2</v>
      </c>
      <c r="J53" s="653">
        <v>92.350000000000023</v>
      </c>
      <c r="K53" s="666">
        <v>1</v>
      </c>
      <c r="L53" s="653">
        <v>2</v>
      </c>
      <c r="M53" s="654">
        <v>92.350000000000023</v>
      </c>
    </row>
    <row r="54" spans="1:13" ht="14.4" customHeight="1" x14ac:dyDescent="0.3">
      <c r="A54" s="649" t="s">
        <v>579</v>
      </c>
      <c r="B54" s="650" t="s">
        <v>2632</v>
      </c>
      <c r="C54" s="650" t="s">
        <v>1069</v>
      </c>
      <c r="D54" s="650" t="s">
        <v>1070</v>
      </c>
      <c r="E54" s="650" t="s">
        <v>995</v>
      </c>
      <c r="F54" s="653"/>
      <c r="G54" s="653"/>
      <c r="H54" s="666">
        <v>0</v>
      </c>
      <c r="I54" s="653">
        <v>3</v>
      </c>
      <c r="J54" s="653">
        <v>108.96043967617238</v>
      </c>
      <c r="K54" s="666">
        <v>1</v>
      </c>
      <c r="L54" s="653">
        <v>3</v>
      </c>
      <c r="M54" s="654">
        <v>108.96043967617238</v>
      </c>
    </row>
    <row r="55" spans="1:13" ht="14.4" customHeight="1" x14ac:dyDescent="0.3">
      <c r="A55" s="649" t="s">
        <v>579</v>
      </c>
      <c r="B55" s="650" t="s">
        <v>2633</v>
      </c>
      <c r="C55" s="650" t="s">
        <v>1640</v>
      </c>
      <c r="D55" s="650" t="s">
        <v>1641</v>
      </c>
      <c r="E55" s="650" t="s">
        <v>1642</v>
      </c>
      <c r="F55" s="653"/>
      <c r="G55" s="653"/>
      <c r="H55" s="666">
        <v>0</v>
      </c>
      <c r="I55" s="653">
        <v>15</v>
      </c>
      <c r="J55" s="653">
        <v>623.51989178790745</v>
      </c>
      <c r="K55" s="666">
        <v>1</v>
      </c>
      <c r="L55" s="653">
        <v>15</v>
      </c>
      <c r="M55" s="654">
        <v>623.51989178790745</v>
      </c>
    </row>
    <row r="56" spans="1:13" ht="14.4" customHeight="1" x14ac:dyDescent="0.3">
      <c r="A56" s="649" t="s">
        <v>579</v>
      </c>
      <c r="B56" s="650" t="s">
        <v>2634</v>
      </c>
      <c r="C56" s="650" t="s">
        <v>1237</v>
      </c>
      <c r="D56" s="650" t="s">
        <v>1238</v>
      </c>
      <c r="E56" s="650" t="s">
        <v>2635</v>
      </c>
      <c r="F56" s="653"/>
      <c r="G56" s="653"/>
      <c r="H56" s="666">
        <v>0</v>
      </c>
      <c r="I56" s="653">
        <v>2</v>
      </c>
      <c r="J56" s="653">
        <v>164.52</v>
      </c>
      <c r="K56" s="666">
        <v>1</v>
      </c>
      <c r="L56" s="653">
        <v>2</v>
      </c>
      <c r="M56" s="654">
        <v>164.52</v>
      </c>
    </row>
    <row r="57" spans="1:13" ht="14.4" customHeight="1" x14ac:dyDescent="0.3">
      <c r="A57" s="649" t="s">
        <v>579</v>
      </c>
      <c r="B57" s="650" t="s">
        <v>2636</v>
      </c>
      <c r="C57" s="650" t="s">
        <v>1458</v>
      </c>
      <c r="D57" s="650" t="s">
        <v>2637</v>
      </c>
      <c r="E57" s="650" t="s">
        <v>1074</v>
      </c>
      <c r="F57" s="653"/>
      <c r="G57" s="653"/>
      <c r="H57" s="666">
        <v>0</v>
      </c>
      <c r="I57" s="653">
        <v>8</v>
      </c>
      <c r="J57" s="653">
        <v>783.88971662417225</v>
      </c>
      <c r="K57" s="666">
        <v>1</v>
      </c>
      <c r="L57" s="653">
        <v>8</v>
      </c>
      <c r="M57" s="654">
        <v>783.88971662417225</v>
      </c>
    </row>
    <row r="58" spans="1:13" ht="14.4" customHeight="1" x14ac:dyDescent="0.3">
      <c r="A58" s="649" t="s">
        <v>579</v>
      </c>
      <c r="B58" s="650" t="s">
        <v>2636</v>
      </c>
      <c r="C58" s="650" t="s">
        <v>1432</v>
      </c>
      <c r="D58" s="650" t="s">
        <v>1433</v>
      </c>
      <c r="E58" s="650" t="s">
        <v>1434</v>
      </c>
      <c r="F58" s="653"/>
      <c r="G58" s="653"/>
      <c r="H58" s="666">
        <v>0</v>
      </c>
      <c r="I58" s="653">
        <v>3</v>
      </c>
      <c r="J58" s="653">
        <v>55.44</v>
      </c>
      <c r="K58" s="666">
        <v>1</v>
      </c>
      <c r="L58" s="653">
        <v>3</v>
      </c>
      <c r="M58" s="654">
        <v>55.44</v>
      </c>
    </row>
    <row r="59" spans="1:13" ht="14.4" customHeight="1" x14ac:dyDescent="0.3">
      <c r="A59" s="649" t="s">
        <v>579</v>
      </c>
      <c r="B59" s="650" t="s">
        <v>2636</v>
      </c>
      <c r="C59" s="650" t="s">
        <v>1435</v>
      </c>
      <c r="D59" s="650" t="s">
        <v>1436</v>
      </c>
      <c r="E59" s="650" t="s">
        <v>1437</v>
      </c>
      <c r="F59" s="653"/>
      <c r="G59" s="653"/>
      <c r="H59" s="666">
        <v>0</v>
      </c>
      <c r="I59" s="653">
        <v>13</v>
      </c>
      <c r="J59" s="653">
        <v>304.96012067906054</v>
      </c>
      <c r="K59" s="666">
        <v>1</v>
      </c>
      <c r="L59" s="653">
        <v>13</v>
      </c>
      <c r="M59" s="654">
        <v>304.96012067906054</v>
      </c>
    </row>
    <row r="60" spans="1:13" ht="14.4" customHeight="1" x14ac:dyDescent="0.3">
      <c r="A60" s="649" t="s">
        <v>579</v>
      </c>
      <c r="B60" s="650" t="s">
        <v>2636</v>
      </c>
      <c r="C60" s="650" t="s">
        <v>1518</v>
      </c>
      <c r="D60" s="650" t="s">
        <v>2638</v>
      </c>
      <c r="E60" s="650" t="s">
        <v>995</v>
      </c>
      <c r="F60" s="653"/>
      <c r="G60" s="653"/>
      <c r="H60" s="666">
        <v>0</v>
      </c>
      <c r="I60" s="653">
        <v>23</v>
      </c>
      <c r="J60" s="653">
        <v>1137.610776648457</v>
      </c>
      <c r="K60" s="666">
        <v>1</v>
      </c>
      <c r="L60" s="653">
        <v>23</v>
      </c>
      <c r="M60" s="654">
        <v>1137.610776648457</v>
      </c>
    </row>
    <row r="61" spans="1:13" ht="14.4" customHeight="1" x14ac:dyDescent="0.3">
      <c r="A61" s="649" t="s">
        <v>579</v>
      </c>
      <c r="B61" s="650" t="s">
        <v>2639</v>
      </c>
      <c r="C61" s="650" t="s">
        <v>1694</v>
      </c>
      <c r="D61" s="650" t="s">
        <v>1695</v>
      </c>
      <c r="E61" s="650" t="s">
        <v>1196</v>
      </c>
      <c r="F61" s="653"/>
      <c r="G61" s="653"/>
      <c r="H61" s="666">
        <v>0</v>
      </c>
      <c r="I61" s="653">
        <v>2</v>
      </c>
      <c r="J61" s="653">
        <v>203.67999999999992</v>
      </c>
      <c r="K61" s="666">
        <v>1</v>
      </c>
      <c r="L61" s="653">
        <v>2</v>
      </c>
      <c r="M61" s="654">
        <v>203.67999999999992</v>
      </c>
    </row>
    <row r="62" spans="1:13" ht="14.4" customHeight="1" x14ac:dyDescent="0.3">
      <c r="A62" s="649" t="s">
        <v>579</v>
      </c>
      <c r="B62" s="650" t="s">
        <v>2639</v>
      </c>
      <c r="C62" s="650" t="s">
        <v>602</v>
      </c>
      <c r="D62" s="650" t="s">
        <v>603</v>
      </c>
      <c r="E62" s="650" t="s">
        <v>1196</v>
      </c>
      <c r="F62" s="653">
        <v>1</v>
      </c>
      <c r="G62" s="653">
        <v>99.96</v>
      </c>
      <c r="H62" s="666">
        <v>1</v>
      </c>
      <c r="I62" s="653"/>
      <c r="J62" s="653"/>
      <c r="K62" s="666">
        <v>0</v>
      </c>
      <c r="L62" s="653">
        <v>1</v>
      </c>
      <c r="M62" s="654">
        <v>99.96</v>
      </c>
    </row>
    <row r="63" spans="1:13" ht="14.4" customHeight="1" x14ac:dyDescent="0.3">
      <c r="A63" s="649" t="s">
        <v>579</v>
      </c>
      <c r="B63" s="650" t="s">
        <v>2640</v>
      </c>
      <c r="C63" s="650" t="s">
        <v>1569</v>
      </c>
      <c r="D63" s="650" t="s">
        <v>1570</v>
      </c>
      <c r="E63" s="650" t="s">
        <v>1571</v>
      </c>
      <c r="F63" s="653"/>
      <c r="G63" s="653"/>
      <c r="H63" s="666">
        <v>0</v>
      </c>
      <c r="I63" s="653">
        <v>1</v>
      </c>
      <c r="J63" s="653">
        <v>83.11</v>
      </c>
      <c r="K63" s="666">
        <v>1</v>
      </c>
      <c r="L63" s="653">
        <v>1</v>
      </c>
      <c r="M63" s="654">
        <v>83.11</v>
      </c>
    </row>
    <row r="64" spans="1:13" ht="14.4" customHeight="1" x14ac:dyDescent="0.3">
      <c r="A64" s="649" t="s">
        <v>579</v>
      </c>
      <c r="B64" s="650" t="s">
        <v>2641</v>
      </c>
      <c r="C64" s="650" t="s">
        <v>1621</v>
      </c>
      <c r="D64" s="650" t="s">
        <v>1622</v>
      </c>
      <c r="E64" s="650" t="s">
        <v>1623</v>
      </c>
      <c r="F64" s="653"/>
      <c r="G64" s="653"/>
      <c r="H64" s="666">
        <v>0</v>
      </c>
      <c r="I64" s="653">
        <v>2</v>
      </c>
      <c r="J64" s="653">
        <v>215.43977672521484</v>
      </c>
      <c r="K64" s="666">
        <v>1</v>
      </c>
      <c r="L64" s="653">
        <v>2</v>
      </c>
      <c r="M64" s="654">
        <v>215.43977672521484</v>
      </c>
    </row>
    <row r="65" spans="1:13" ht="14.4" customHeight="1" x14ac:dyDescent="0.3">
      <c r="A65" s="649" t="s">
        <v>579</v>
      </c>
      <c r="B65" s="650" t="s">
        <v>2641</v>
      </c>
      <c r="C65" s="650" t="s">
        <v>615</v>
      </c>
      <c r="D65" s="650" t="s">
        <v>616</v>
      </c>
      <c r="E65" s="650" t="s">
        <v>617</v>
      </c>
      <c r="F65" s="653">
        <v>2</v>
      </c>
      <c r="G65" s="653">
        <v>201.46000000000006</v>
      </c>
      <c r="H65" s="666">
        <v>1</v>
      </c>
      <c r="I65" s="653"/>
      <c r="J65" s="653"/>
      <c r="K65" s="666">
        <v>0</v>
      </c>
      <c r="L65" s="653">
        <v>2</v>
      </c>
      <c r="M65" s="654">
        <v>201.46000000000006</v>
      </c>
    </row>
    <row r="66" spans="1:13" ht="14.4" customHeight="1" x14ac:dyDescent="0.3">
      <c r="A66" s="649" t="s">
        <v>579</v>
      </c>
      <c r="B66" s="650" t="s">
        <v>2642</v>
      </c>
      <c r="C66" s="650" t="s">
        <v>1683</v>
      </c>
      <c r="D66" s="650" t="s">
        <v>1684</v>
      </c>
      <c r="E66" s="650" t="s">
        <v>1192</v>
      </c>
      <c r="F66" s="653"/>
      <c r="G66" s="653"/>
      <c r="H66" s="666">
        <v>0</v>
      </c>
      <c r="I66" s="653">
        <v>1</v>
      </c>
      <c r="J66" s="653">
        <v>135.44999999999999</v>
      </c>
      <c r="K66" s="666">
        <v>1</v>
      </c>
      <c r="L66" s="653">
        <v>1</v>
      </c>
      <c r="M66" s="654">
        <v>135.44999999999999</v>
      </c>
    </row>
    <row r="67" spans="1:13" ht="14.4" customHeight="1" x14ac:dyDescent="0.3">
      <c r="A67" s="649" t="s">
        <v>579</v>
      </c>
      <c r="B67" s="650" t="s">
        <v>2643</v>
      </c>
      <c r="C67" s="650" t="s">
        <v>1595</v>
      </c>
      <c r="D67" s="650" t="s">
        <v>1596</v>
      </c>
      <c r="E67" s="650" t="s">
        <v>1597</v>
      </c>
      <c r="F67" s="653"/>
      <c r="G67" s="653"/>
      <c r="H67" s="666">
        <v>0</v>
      </c>
      <c r="I67" s="653">
        <v>1</v>
      </c>
      <c r="J67" s="653">
        <v>63.87</v>
      </c>
      <c r="K67" s="666">
        <v>1</v>
      </c>
      <c r="L67" s="653">
        <v>1</v>
      </c>
      <c r="M67" s="654">
        <v>63.87</v>
      </c>
    </row>
    <row r="68" spans="1:13" ht="14.4" customHeight="1" x14ac:dyDescent="0.3">
      <c r="A68" s="649" t="s">
        <v>579</v>
      </c>
      <c r="B68" s="650" t="s">
        <v>2644</v>
      </c>
      <c r="C68" s="650" t="s">
        <v>1553</v>
      </c>
      <c r="D68" s="650" t="s">
        <v>1558</v>
      </c>
      <c r="E68" s="650" t="s">
        <v>1597</v>
      </c>
      <c r="F68" s="653"/>
      <c r="G68" s="653"/>
      <c r="H68" s="666">
        <v>0</v>
      </c>
      <c r="I68" s="653">
        <v>28</v>
      </c>
      <c r="J68" s="653">
        <v>2743.2611743934044</v>
      </c>
      <c r="K68" s="666">
        <v>1</v>
      </c>
      <c r="L68" s="653">
        <v>28</v>
      </c>
      <c r="M68" s="654">
        <v>2743.2611743934044</v>
      </c>
    </row>
    <row r="69" spans="1:13" ht="14.4" customHeight="1" x14ac:dyDescent="0.3">
      <c r="A69" s="649" t="s">
        <v>579</v>
      </c>
      <c r="B69" s="650" t="s">
        <v>2644</v>
      </c>
      <c r="C69" s="650" t="s">
        <v>1557</v>
      </c>
      <c r="D69" s="650" t="s">
        <v>1558</v>
      </c>
      <c r="E69" s="650" t="s">
        <v>2645</v>
      </c>
      <c r="F69" s="653"/>
      <c r="G69" s="653"/>
      <c r="H69" s="666">
        <v>0</v>
      </c>
      <c r="I69" s="653">
        <v>4</v>
      </c>
      <c r="J69" s="653">
        <v>1324.48</v>
      </c>
      <c r="K69" s="666">
        <v>1</v>
      </c>
      <c r="L69" s="653">
        <v>4</v>
      </c>
      <c r="M69" s="654">
        <v>1324.48</v>
      </c>
    </row>
    <row r="70" spans="1:13" ht="14.4" customHeight="1" x14ac:dyDescent="0.3">
      <c r="A70" s="649" t="s">
        <v>579</v>
      </c>
      <c r="B70" s="650" t="s">
        <v>2644</v>
      </c>
      <c r="C70" s="650" t="s">
        <v>1625</v>
      </c>
      <c r="D70" s="650" t="s">
        <v>1630</v>
      </c>
      <c r="E70" s="650" t="s">
        <v>2646</v>
      </c>
      <c r="F70" s="653"/>
      <c r="G70" s="653"/>
      <c r="H70" s="666">
        <v>0</v>
      </c>
      <c r="I70" s="653">
        <v>29</v>
      </c>
      <c r="J70" s="653">
        <v>4394.2539932219961</v>
      </c>
      <c r="K70" s="666">
        <v>1</v>
      </c>
      <c r="L70" s="653">
        <v>29</v>
      </c>
      <c r="M70" s="654">
        <v>4394.2539932219961</v>
      </c>
    </row>
    <row r="71" spans="1:13" ht="14.4" customHeight="1" x14ac:dyDescent="0.3">
      <c r="A71" s="649" t="s">
        <v>579</v>
      </c>
      <c r="B71" s="650" t="s">
        <v>2644</v>
      </c>
      <c r="C71" s="650" t="s">
        <v>1629</v>
      </c>
      <c r="D71" s="650" t="s">
        <v>1630</v>
      </c>
      <c r="E71" s="650" t="s">
        <v>2647</v>
      </c>
      <c r="F71" s="653"/>
      <c r="G71" s="653"/>
      <c r="H71" s="666">
        <v>0</v>
      </c>
      <c r="I71" s="653">
        <v>4</v>
      </c>
      <c r="J71" s="653">
        <v>2089.8097479044877</v>
      </c>
      <c r="K71" s="666">
        <v>1</v>
      </c>
      <c r="L71" s="653">
        <v>4</v>
      </c>
      <c r="M71" s="654">
        <v>2089.8097479044877</v>
      </c>
    </row>
    <row r="72" spans="1:13" ht="14.4" customHeight="1" x14ac:dyDescent="0.3">
      <c r="A72" s="649" t="s">
        <v>579</v>
      </c>
      <c r="B72" s="650" t="s">
        <v>2648</v>
      </c>
      <c r="C72" s="650" t="s">
        <v>1636</v>
      </c>
      <c r="D72" s="650" t="s">
        <v>1637</v>
      </c>
      <c r="E72" s="650" t="s">
        <v>1638</v>
      </c>
      <c r="F72" s="653"/>
      <c r="G72" s="653"/>
      <c r="H72" s="666">
        <v>0</v>
      </c>
      <c r="I72" s="653">
        <v>2</v>
      </c>
      <c r="J72" s="653">
        <v>1502.0198345409767</v>
      </c>
      <c r="K72" s="666">
        <v>1</v>
      </c>
      <c r="L72" s="653">
        <v>2</v>
      </c>
      <c r="M72" s="654">
        <v>1502.0198345409767</v>
      </c>
    </row>
    <row r="73" spans="1:13" ht="14.4" customHeight="1" x14ac:dyDescent="0.3">
      <c r="A73" s="649" t="s">
        <v>579</v>
      </c>
      <c r="B73" s="650" t="s">
        <v>2649</v>
      </c>
      <c r="C73" s="650" t="s">
        <v>1667</v>
      </c>
      <c r="D73" s="650" t="s">
        <v>1668</v>
      </c>
      <c r="E73" s="650" t="s">
        <v>1192</v>
      </c>
      <c r="F73" s="653"/>
      <c r="G73" s="653"/>
      <c r="H73" s="666">
        <v>0</v>
      </c>
      <c r="I73" s="653">
        <v>1</v>
      </c>
      <c r="J73" s="653">
        <v>609.33000000000004</v>
      </c>
      <c r="K73" s="666">
        <v>1</v>
      </c>
      <c r="L73" s="653">
        <v>1</v>
      </c>
      <c r="M73" s="654">
        <v>609.33000000000004</v>
      </c>
    </row>
    <row r="74" spans="1:13" ht="14.4" customHeight="1" x14ac:dyDescent="0.3">
      <c r="A74" s="649" t="s">
        <v>579</v>
      </c>
      <c r="B74" s="650" t="s">
        <v>2650</v>
      </c>
      <c r="C74" s="650" t="s">
        <v>1454</v>
      </c>
      <c r="D74" s="650" t="s">
        <v>1455</v>
      </c>
      <c r="E74" s="650" t="s">
        <v>2651</v>
      </c>
      <c r="F74" s="653"/>
      <c r="G74" s="653"/>
      <c r="H74" s="666">
        <v>0</v>
      </c>
      <c r="I74" s="653">
        <v>2</v>
      </c>
      <c r="J74" s="653">
        <v>246.58</v>
      </c>
      <c r="K74" s="666">
        <v>1</v>
      </c>
      <c r="L74" s="653">
        <v>2</v>
      </c>
      <c r="M74" s="654">
        <v>246.58</v>
      </c>
    </row>
    <row r="75" spans="1:13" ht="14.4" customHeight="1" x14ac:dyDescent="0.3">
      <c r="A75" s="649" t="s">
        <v>579</v>
      </c>
      <c r="B75" s="650" t="s">
        <v>2650</v>
      </c>
      <c r="C75" s="650" t="s">
        <v>1615</v>
      </c>
      <c r="D75" s="650" t="s">
        <v>1455</v>
      </c>
      <c r="E75" s="650" t="s">
        <v>1616</v>
      </c>
      <c r="F75" s="653"/>
      <c r="G75" s="653"/>
      <c r="H75" s="666">
        <v>0</v>
      </c>
      <c r="I75" s="653">
        <v>1</v>
      </c>
      <c r="J75" s="653">
        <v>376.42874875683401</v>
      </c>
      <c r="K75" s="666">
        <v>1</v>
      </c>
      <c r="L75" s="653">
        <v>1</v>
      </c>
      <c r="M75" s="654">
        <v>376.42874875683401</v>
      </c>
    </row>
    <row r="76" spans="1:13" ht="14.4" customHeight="1" x14ac:dyDescent="0.3">
      <c r="A76" s="649" t="s">
        <v>579</v>
      </c>
      <c r="B76" s="650" t="s">
        <v>2652</v>
      </c>
      <c r="C76" s="650" t="s">
        <v>1439</v>
      </c>
      <c r="D76" s="650" t="s">
        <v>2653</v>
      </c>
      <c r="E76" s="650" t="s">
        <v>2654</v>
      </c>
      <c r="F76" s="653"/>
      <c r="G76" s="653"/>
      <c r="H76" s="666">
        <v>0</v>
      </c>
      <c r="I76" s="653">
        <v>22</v>
      </c>
      <c r="J76" s="653">
        <v>799.25980981613202</v>
      </c>
      <c r="K76" s="666">
        <v>1</v>
      </c>
      <c r="L76" s="653">
        <v>22</v>
      </c>
      <c r="M76" s="654">
        <v>799.25980981613202</v>
      </c>
    </row>
    <row r="77" spans="1:13" ht="14.4" customHeight="1" x14ac:dyDescent="0.3">
      <c r="A77" s="649" t="s">
        <v>579</v>
      </c>
      <c r="B77" s="650" t="s">
        <v>2655</v>
      </c>
      <c r="C77" s="650" t="s">
        <v>612</v>
      </c>
      <c r="D77" s="650" t="s">
        <v>613</v>
      </c>
      <c r="E77" s="650" t="s">
        <v>614</v>
      </c>
      <c r="F77" s="653">
        <v>1</v>
      </c>
      <c r="G77" s="653">
        <v>82.420000000000044</v>
      </c>
      <c r="H77" s="666">
        <v>1</v>
      </c>
      <c r="I77" s="653"/>
      <c r="J77" s="653"/>
      <c r="K77" s="666">
        <v>0</v>
      </c>
      <c r="L77" s="653">
        <v>1</v>
      </c>
      <c r="M77" s="654">
        <v>82.420000000000044</v>
      </c>
    </row>
    <row r="78" spans="1:13" ht="14.4" customHeight="1" x14ac:dyDescent="0.3">
      <c r="A78" s="649" t="s">
        <v>579</v>
      </c>
      <c r="B78" s="650" t="s">
        <v>2655</v>
      </c>
      <c r="C78" s="650" t="s">
        <v>609</v>
      </c>
      <c r="D78" s="650" t="s">
        <v>610</v>
      </c>
      <c r="E78" s="650" t="s">
        <v>611</v>
      </c>
      <c r="F78" s="653">
        <v>1</v>
      </c>
      <c r="G78" s="653">
        <v>64.86</v>
      </c>
      <c r="H78" s="666">
        <v>1</v>
      </c>
      <c r="I78" s="653"/>
      <c r="J78" s="653"/>
      <c r="K78" s="666">
        <v>0</v>
      </c>
      <c r="L78" s="653">
        <v>1</v>
      </c>
      <c r="M78" s="654">
        <v>64.86</v>
      </c>
    </row>
    <row r="79" spans="1:13" ht="14.4" customHeight="1" x14ac:dyDescent="0.3">
      <c r="A79" s="649" t="s">
        <v>579</v>
      </c>
      <c r="B79" s="650" t="s">
        <v>2655</v>
      </c>
      <c r="C79" s="650" t="s">
        <v>1490</v>
      </c>
      <c r="D79" s="650" t="s">
        <v>1491</v>
      </c>
      <c r="E79" s="650" t="s">
        <v>2656</v>
      </c>
      <c r="F79" s="653"/>
      <c r="G79" s="653"/>
      <c r="H79" s="666">
        <v>0</v>
      </c>
      <c r="I79" s="653">
        <v>3</v>
      </c>
      <c r="J79" s="653">
        <v>186.03999999999996</v>
      </c>
      <c r="K79" s="666">
        <v>1</v>
      </c>
      <c r="L79" s="653">
        <v>3</v>
      </c>
      <c r="M79" s="654">
        <v>186.03999999999996</v>
      </c>
    </row>
    <row r="80" spans="1:13" ht="14.4" customHeight="1" x14ac:dyDescent="0.3">
      <c r="A80" s="649" t="s">
        <v>579</v>
      </c>
      <c r="B80" s="650" t="s">
        <v>2657</v>
      </c>
      <c r="C80" s="650" t="s">
        <v>1816</v>
      </c>
      <c r="D80" s="650" t="s">
        <v>1759</v>
      </c>
      <c r="E80" s="650" t="s">
        <v>1817</v>
      </c>
      <c r="F80" s="653"/>
      <c r="G80" s="653"/>
      <c r="H80" s="666">
        <v>0</v>
      </c>
      <c r="I80" s="653">
        <v>473</v>
      </c>
      <c r="J80" s="653">
        <v>21685.419592802831</v>
      </c>
      <c r="K80" s="666">
        <v>1</v>
      </c>
      <c r="L80" s="653">
        <v>473</v>
      </c>
      <c r="M80" s="654">
        <v>21685.419592802831</v>
      </c>
    </row>
    <row r="81" spans="1:13" ht="14.4" customHeight="1" x14ac:dyDescent="0.3">
      <c r="A81" s="649" t="s">
        <v>579</v>
      </c>
      <c r="B81" s="650" t="s">
        <v>2658</v>
      </c>
      <c r="C81" s="650" t="s">
        <v>1808</v>
      </c>
      <c r="D81" s="650" t="s">
        <v>1809</v>
      </c>
      <c r="E81" s="650" t="s">
        <v>1810</v>
      </c>
      <c r="F81" s="653">
        <v>4</v>
      </c>
      <c r="G81" s="653">
        <v>686.36</v>
      </c>
      <c r="H81" s="666">
        <v>1</v>
      </c>
      <c r="I81" s="653"/>
      <c r="J81" s="653"/>
      <c r="K81" s="666">
        <v>0</v>
      </c>
      <c r="L81" s="653">
        <v>4</v>
      </c>
      <c r="M81" s="654">
        <v>686.36</v>
      </c>
    </row>
    <row r="82" spans="1:13" ht="14.4" customHeight="1" x14ac:dyDescent="0.3">
      <c r="A82" s="649" t="s">
        <v>579</v>
      </c>
      <c r="B82" s="650" t="s">
        <v>2658</v>
      </c>
      <c r="C82" s="650" t="s">
        <v>1750</v>
      </c>
      <c r="D82" s="650" t="s">
        <v>2659</v>
      </c>
      <c r="E82" s="650" t="s">
        <v>2660</v>
      </c>
      <c r="F82" s="653"/>
      <c r="G82" s="653"/>
      <c r="H82" s="666">
        <v>0</v>
      </c>
      <c r="I82" s="653">
        <v>22</v>
      </c>
      <c r="J82" s="653">
        <v>3265.0785887344946</v>
      </c>
      <c r="K82" s="666">
        <v>1</v>
      </c>
      <c r="L82" s="653">
        <v>22</v>
      </c>
      <c r="M82" s="654">
        <v>3265.0785887344946</v>
      </c>
    </row>
    <row r="83" spans="1:13" ht="14.4" customHeight="1" x14ac:dyDescent="0.3">
      <c r="A83" s="649" t="s">
        <v>579</v>
      </c>
      <c r="B83" s="650" t="s">
        <v>2658</v>
      </c>
      <c r="C83" s="650" t="s">
        <v>1766</v>
      </c>
      <c r="D83" s="650" t="s">
        <v>2661</v>
      </c>
      <c r="E83" s="650" t="s">
        <v>2662</v>
      </c>
      <c r="F83" s="653"/>
      <c r="G83" s="653"/>
      <c r="H83" s="666">
        <v>0</v>
      </c>
      <c r="I83" s="653">
        <v>48</v>
      </c>
      <c r="J83" s="653">
        <v>4958.3597424402751</v>
      </c>
      <c r="K83" s="666">
        <v>1</v>
      </c>
      <c r="L83" s="653">
        <v>48</v>
      </c>
      <c r="M83" s="654">
        <v>4958.3597424402751</v>
      </c>
    </row>
    <row r="84" spans="1:13" ht="14.4" customHeight="1" x14ac:dyDescent="0.3">
      <c r="A84" s="649" t="s">
        <v>579</v>
      </c>
      <c r="B84" s="650" t="s">
        <v>2663</v>
      </c>
      <c r="C84" s="650" t="s">
        <v>1834</v>
      </c>
      <c r="D84" s="650" t="s">
        <v>1835</v>
      </c>
      <c r="E84" s="650" t="s">
        <v>2664</v>
      </c>
      <c r="F84" s="653"/>
      <c r="G84" s="653"/>
      <c r="H84" s="666">
        <v>0</v>
      </c>
      <c r="I84" s="653">
        <v>71.799999999999983</v>
      </c>
      <c r="J84" s="653">
        <v>14983.07797205508</v>
      </c>
      <c r="K84" s="666">
        <v>1</v>
      </c>
      <c r="L84" s="653">
        <v>71.799999999999983</v>
      </c>
      <c r="M84" s="654">
        <v>14983.07797205508</v>
      </c>
    </row>
    <row r="85" spans="1:13" ht="14.4" customHeight="1" x14ac:dyDescent="0.3">
      <c r="A85" s="649" t="s">
        <v>579</v>
      </c>
      <c r="B85" s="650" t="s">
        <v>2665</v>
      </c>
      <c r="C85" s="650" t="s">
        <v>1819</v>
      </c>
      <c r="D85" s="650" t="s">
        <v>1820</v>
      </c>
      <c r="E85" s="650" t="s">
        <v>2666</v>
      </c>
      <c r="F85" s="653"/>
      <c r="G85" s="653"/>
      <c r="H85" s="666">
        <v>0</v>
      </c>
      <c r="I85" s="653">
        <v>3</v>
      </c>
      <c r="J85" s="653">
        <v>414.26948923092448</v>
      </c>
      <c r="K85" s="666">
        <v>1</v>
      </c>
      <c r="L85" s="653">
        <v>3</v>
      </c>
      <c r="M85" s="654">
        <v>414.26948923092448</v>
      </c>
    </row>
    <row r="86" spans="1:13" ht="14.4" customHeight="1" x14ac:dyDescent="0.3">
      <c r="A86" s="649" t="s">
        <v>579</v>
      </c>
      <c r="B86" s="650" t="s">
        <v>2665</v>
      </c>
      <c r="C86" s="650" t="s">
        <v>1837</v>
      </c>
      <c r="D86" s="650" t="s">
        <v>2667</v>
      </c>
      <c r="E86" s="650" t="s">
        <v>1817</v>
      </c>
      <c r="F86" s="653"/>
      <c r="G86" s="653"/>
      <c r="H86" s="666">
        <v>0</v>
      </c>
      <c r="I86" s="653">
        <v>46</v>
      </c>
      <c r="J86" s="653">
        <v>3460.122717340977</v>
      </c>
      <c r="K86" s="666">
        <v>1</v>
      </c>
      <c r="L86" s="653">
        <v>46</v>
      </c>
      <c r="M86" s="654">
        <v>3460.122717340977</v>
      </c>
    </row>
    <row r="87" spans="1:13" ht="14.4" customHeight="1" x14ac:dyDescent="0.3">
      <c r="A87" s="649" t="s">
        <v>579</v>
      </c>
      <c r="B87" s="650" t="s">
        <v>2668</v>
      </c>
      <c r="C87" s="650" t="s">
        <v>1793</v>
      </c>
      <c r="D87" s="650" t="s">
        <v>1794</v>
      </c>
      <c r="E87" s="650" t="s">
        <v>1795</v>
      </c>
      <c r="F87" s="653"/>
      <c r="G87" s="653"/>
      <c r="H87" s="666">
        <v>0</v>
      </c>
      <c r="I87" s="653">
        <v>4</v>
      </c>
      <c r="J87" s="653">
        <v>5979.9983919301785</v>
      </c>
      <c r="K87" s="666">
        <v>1</v>
      </c>
      <c r="L87" s="653">
        <v>4</v>
      </c>
      <c r="M87" s="654">
        <v>5979.9983919301785</v>
      </c>
    </row>
    <row r="88" spans="1:13" ht="14.4" customHeight="1" x14ac:dyDescent="0.3">
      <c r="A88" s="649" t="s">
        <v>579</v>
      </c>
      <c r="B88" s="650" t="s">
        <v>2669</v>
      </c>
      <c r="C88" s="650" t="s">
        <v>1826</v>
      </c>
      <c r="D88" s="650" t="s">
        <v>1827</v>
      </c>
      <c r="E88" s="650" t="s">
        <v>2670</v>
      </c>
      <c r="F88" s="653"/>
      <c r="G88" s="653"/>
      <c r="H88" s="666">
        <v>0</v>
      </c>
      <c r="I88" s="653">
        <v>3</v>
      </c>
      <c r="J88" s="653">
        <v>460.19000000000005</v>
      </c>
      <c r="K88" s="666">
        <v>1</v>
      </c>
      <c r="L88" s="653">
        <v>3</v>
      </c>
      <c r="M88" s="654">
        <v>460.19000000000005</v>
      </c>
    </row>
    <row r="89" spans="1:13" ht="14.4" customHeight="1" x14ac:dyDescent="0.3">
      <c r="A89" s="649" t="s">
        <v>579</v>
      </c>
      <c r="B89" s="650" t="s">
        <v>2671</v>
      </c>
      <c r="C89" s="650" t="s">
        <v>1844</v>
      </c>
      <c r="D89" s="650" t="s">
        <v>1848</v>
      </c>
      <c r="E89" s="650" t="s">
        <v>2672</v>
      </c>
      <c r="F89" s="653"/>
      <c r="G89" s="653"/>
      <c r="H89" s="666">
        <v>0</v>
      </c>
      <c r="I89" s="653">
        <v>17</v>
      </c>
      <c r="J89" s="653">
        <v>1258</v>
      </c>
      <c r="K89" s="666">
        <v>1</v>
      </c>
      <c r="L89" s="653">
        <v>17</v>
      </c>
      <c r="M89" s="654">
        <v>1258</v>
      </c>
    </row>
    <row r="90" spans="1:13" ht="14.4" customHeight="1" x14ac:dyDescent="0.3">
      <c r="A90" s="649" t="s">
        <v>579</v>
      </c>
      <c r="B90" s="650" t="s">
        <v>2671</v>
      </c>
      <c r="C90" s="650" t="s">
        <v>1812</v>
      </c>
      <c r="D90" s="650" t="s">
        <v>1848</v>
      </c>
      <c r="E90" s="650" t="s">
        <v>2673</v>
      </c>
      <c r="F90" s="653"/>
      <c r="G90" s="653"/>
      <c r="H90" s="666">
        <v>0</v>
      </c>
      <c r="I90" s="653">
        <v>62</v>
      </c>
      <c r="J90" s="653">
        <v>5493.201597004896</v>
      </c>
      <c r="K90" s="666">
        <v>1</v>
      </c>
      <c r="L90" s="653">
        <v>62</v>
      </c>
      <c r="M90" s="654">
        <v>5493.201597004896</v>
      </c>
    </row>
    <row r="91" spans="1:13" ht="14.4" customHeight="1" x14ac:dyDescent="0.3">
      <c r="A91" s="649" t="s">
        <v>579</v>
      </c>
      <c r="B91" s="650" t="s">
        <v>2671</v>
      </c>
      <c r="C91" s="650" t="s">
        <v>1847</v>
      </c>
      <c r="D91" s="650" t="s">
        <v>1848</v>
      </c>
      <c r="E91" s="650" t="s">
        <v>1849</v>
      </c>
      <c r="F91" s="653"/>
      <c r="G91" s="653"/>
      <c r="H91" s="666">
        <v>0</v>
      </c>
      <c r="I91" s="653">
        <v>7</v>
      </c>
      <c r="J91" s="653">
        <v>418.53</v>
      </c>
      <c r="K91" s="666">
        <v>1</v>
      </c>
      <c r="L91" s="653">
        <v>7</v>
      </c>
      <c r="M91" s="654">
        <v>418.53</v>
      </c>
    </row>
    <row r="92" spans="1:13" ht="14.4" customHeight="1" x14ac:dyDescent="0.3">
      <c r="A92" s="649" t="s">
        <v>579</v>
      </c>
      <c r="B92" s="650" t="s">
        <v>2674</v>
      </c>
      <c r="C92" s="650" t="s">
        <v>1841</v>
      </c>
      <c r="D92" s="650" t="s">
        <v>1842</v>
      </c>
      <c r="E92" s="650" t="s">
        <v>2675</v>
      </c>
      <c r="F92" s="653"/>
      <c r="G92" s="653"/>
      <c r="H92" s="666">
        <v>0</v>
      </c>
      <c r="I92" s="653">
        <v>10</v>
      </c>
      <c r="J92" s="653">
        <v>544.29999999999995</v>
      </c>
      <c r="K92" s="666">
        <v>1</v>
      </c>
      <c r="L92" s="653">
        <v>10</v>
      </c>
      <c r="M92" s="654">
        <v>544.29999999999995</v>
      </c>
    </row>
    <row r="93" spans="1:13" ht="14.4" customHeight="1" x14ac:dyDescent="0.3">
      <c r="A93" s="649" t="s">
        <v>579</v>
      </c>
      <c r="B93" s="650" t="s">
        <v>2676</v>
      </c>
      <c r="C93" s="650" t="s">
        <v>1823</v>
      </c>
      <c r="D93" s="650" t="s">
        <v>1824</v>
      </c>
      <c r="E93" s="650" t="s">
        <v>2666</v>
      </c>
      <c r="F93" s="653"/>
      <c r="G93" s="653"/>
      <c r="H93" s="666">
        <v>0</v>
      </c>
      <c r="I93" s="653">
        <v>9</v>
      </c>
      <c r="J93" s="653">
        <v>516.33036589850417</v>
      </c>
      <c r="K93" s="666">
        <v>1</v>
      </c>
      <c r="L93" s="653">
        <v>9</v>
      </c>
      <c r="M93" s="654">
        <v>516.33036589850417</v>
      </c>
    </row>
    <row r="94" spans="1:13" ht="14.4" customHeight="1" x14ac:dyDescent="0.3">
      <c r="A94" s="649" t="s">
        <v>579</v>
      </c>
      <c r="B94" s="650" t="s">
        <v>2676</v>
      </c>
      <c r="C94" s="650" t="s">
        <v>1830</v>
      </c>
      <c r="D94" s="650" t="s">
        <v>2677</v>
      </c>
      <c r="E94" s="650" t="s">
        <v>2675</v>
      </c>
      <c r="F94" s="653"/>
      <c r="G94" s="653"/>
      <c r="H94" s="666">
        <v>0</v>
      </c>
      <c r="I94" s="653">
        <v>66</v>
      </c>
      <c r="J94" s="653">
        <v>4930.2018323505554</v>
      </c>
      <c r="K94" s="666">
        <v>1</v>
      </c>
      <c r="L94" s="653">
        <v>66</v>
      </c>
      <c r="M94" s="654">
        <v>4930.2018323505554</v>
      </c>
    </row>
    <row r="95" spans="1:13" ht="14.4" customHeight="1" x14ac:dyDescent="0.3">
      <c r="A95" s="649" t="s">
        <v>579</v>
      </c>
      <c r="B95" s="650" t="s">
        <v>2678</v>
      </c>
      <c r="C95" s="650" t="s">
        <v>1868</v>
      </c>
      <c r="D95" s="650" t="s">
        <v>2679</v>
      </c>
      <c r="E95" s="650" t="s">
        <v>2680</v>
      </c>
      <c r="F95" s="653"/>
      <c r="G95" s="653"/>
      <c r="H95" s="666">
        <v>0</v>
      </c>
      <c r="I95" s="653">
        <v>10</v>
      </c>
      <c r="J95" s="653">
        <v>315.89999999999998</v>
      </c>
      <c r="K95" s="666">
        <v>1</v>
      </c>
      <c r="L95" s="653">
        <v>10</v>
      </c>
      <c r="M95" s="654">
        <v>315.89999999999998</v>
      </c>
    </row>
    <row r="96" spans="1:13" ht="14.4" customHeight="1" x14ac:dyDescent="0.3">
      <c r="A96" s="649" t="s">
        <v>579</v>
      </c>
      <c r="B96" s="650" t="s">
        <v>2678</v>
      </c>
      <c r="C96" s="650" t="s">
        <v>1871</v>
      </c>
      <c r="D96" s="650" t="s">
        <v>1872</v>
      </c>
      <c r="E96" s="650" t="s">
        <v>2681</v>
      </c>
      <c r="F96" s="653"/>
      <c r="G96" s="653"/>
      <c r="H96" s="666">
        <v>0</v>
      </c>
      <c r="I96" s="653">
        <v>1</v>
      </c>
      <c r="J96" s="653">
        <v>1834.8921499600056</v>
      </c>
      <c r="K96" s="666">
        <v>1</v>
      </c>
      <c r="L96" s="653">
        <v>1</v>
      </c>
      <c r="M96" s="654">
        <v>1834.8921499600056</v>
      </c>
    </row>
    <row r="97" spans="1:13" ht="14.4" customHeight="1" x14ac:dyDescent="0.3">
      <c r="A97" s="649" t="s">
        <v>579</v>
      </c>
      <c r="B97" s="650" t="s">
        <v>2682</v>
      </c>
      <c r="C97" s="650" t="s">
        <v>1443</v>
      </c>
      <c r="D97" s="650" t="s">
        <v>1444</v>
      </c>
      <c r="E97" s="650" t="s">
        <v>2683</v>
      </c>
      <c r="F97" s="653"/>
      <c r="G97" s="653"/>
      <c r="H97" s="666">
        <v>0</v>
      </c>
      <c r="I97" s="653">
        <v>2</v>
      </c>
      <c r="J97" s="653">
        <v>267.71920816069672</v>
      </c>
      <c r="K97" s="666">
        <v>1</v>
      </c>
      <c r="L97" s="653">
        <v>2</v>
      </c>
      <c r="M97" s="654">
        <v>267.71920816069672</v>
      </c>
    </row>
    <row r="98" spans="1:13" ht="14.4" customHeight="1" x14ac:dyDescent="0.3">
      <c r="A98" s="649" t="s">
        <v>579</v>
      </c>
      <c r="B98" s="650" t="s">
        <v>2684</v>
      </c>
      <c r="C98" s="650" t="s">
        <v>1686</v>
      </c>
      <c r="D98" s="650" t="s">
        <v>1687</v>
      </c>
      <c r="E98" s="650" t="s">
        <v>2685</v>
      </c>
      <c r="F98" s="653"/>
      <c r="G98" s="653"/>
      <c r="H98" s="666">
        <v>0</v>
      </c>
      <c r="I98" s="653">
        <v>1</v>
      </c>
      <c r="J98" s="653">
        <v>336.78000000000003</v>
      </c>
      <c r="K98" s="666">
        <v>1</v>
      </c>
      <c r="L98" s="653">
        <v>1</v>
      </c>
      <c r="M98" s="654">
        <v>336.78000000000003</v>
      </c>
    </row>
    <row r="99" spans="1:13" ht="14.4" customHeight="1" x14ac:dyDescent="0.3">
      <c r="A99" s="649" t="s">
        <v>579</v>
      </c>
      <c r="B99" s="650" t="s">
        <v>2686</v>
      </c>
      <c r="C99" s="650" t="s">
        <v>1644</v>
      </c>
      <c r="D99" s="650" t="s">
        <v>1645</v>
      </c>
      <c r="E99" s="650" t="s">
        <v>1646</v>
      </c>
      <c r="F99" s="653"/>
      <c r="G99" s="653"/>
      <c r="H99" s="666">
        <v>0</v>
      </c>
      <c r="I99" s="653">
        <v>17</v>
      </c>
      <c r="J99" s="653">
        <v>4527.9500000000007</v>
      </c>
      <c r="K99" s="666">
        <v>1</v>
      </c>
      <c r="L99" s="653">
        <v>17</v>
      </c>
      <c r="M99" s="654">
        <v>4527.9500000000007</v>
      </c>
    </row>
    <row r="100" spans="1:13" ht="14.4" customHeight="1" x14ac:dyDescent="0.3">
      <c r="A100" s="649" t="s">
        <v>579</v>
      </c>
      <c r="B100" s="650" t="s">
        <v>2686</v>
      </c>
      <c r="C100" s="650" t="s">
        <v>1648</v>
      </c>
      <c r="D100" s="650" t="s">
        <v>1645</v>
      </c>
      <c r="E100" s="650" t="s">
        <v>1649</v>
      </c>
      <c r="F100" s="653"/>
      <c r="G100" s="653"/>
      <c r="H100" s="666">
        <v>0</v>
      </c>
      <c r="I100" s="653">
        <v>1</v>
      </c>
      <c r="J100" s="653">
        <v>863.08000000000027</v>
      </c>
      <c r="K100" s="666">
        <v>1</v>
      </c>
      <c r="L100" s="653">
        <v>1</v>
      </c>
      <c r="M100" s="654">
        <v>863.08000000000027</v>
      </c>
    </row>
    <row r="101" spans="1:13" ht="14.4" customHeight="1" x14ac:dyDescent="0.3">
      <c r="A101" s="649" t="s">
        <v>579</v>
      </c>
      <c r="B101" s="650" t="s">
        <v>2687</v>
      </c>
      <c r="C101" s="650" t="s">
        <v>1543</v>
      </c>
      <c r="D101" s="650" t="s">
        <v>1544</v>
      </c>
      <c r="E101" s="650" t="s">
        <v>1545</v>
      </c>
      <c r="F101" s="653"/>
      <c r="G101" s="653"/>
      <c r="H101" s="666">
        <v>0</v>
      </c>
      <c r="I101" s="653">
        <v>1</v>
      </c>
      <c r="J101" s="653">
        <v>708.38206427285104</v>
      </c>
      <c r="K101" s="666">
        <v>1</v>
      </c>
      <c r="L101" s="653">
        <v>1</v>
      </c>
      <c r="M101" s="654">
        <v>708.38206427285104</v>
      </c>
    </row>
    <row r="102" spans="1:13" ht="14.4" customHeight="1" x14ac:dyDescent="0.3">
      <c r="A102" s="649" t="s">
        <v>579</v>
      </c>
      <c r="B102" s="650" t="s">
        <v>2688</v>
      </c>
      <c r="C102" s="650" t="s">
        <v>1547</v>
      </c>
      <c r="D102" s="650" t="s">
        <v>2689</v>
      </c>
      <c r="E102" s="650" t="s">
        <v>2690</v>
      </c>
      <c r="F102" s="653"/>
      <c r="G102" s="653"/>
      <c r="H102" s="666">
        <v>0</v>
      </c>
      <c r="I102" s="653">
        <v>25</v>
      </c>
      <c r="J102" s="653">
        <v>1182.0816370309278</v>
      </c>
      <c r="K102" s="666">
        <v>1</v>
      </c>
      <c r="L102" s="653">
        <v>25</v>
      </c>
      <c r="M102" s="654">
        <v>1182.0816370309278</v>
      </c>
    </row>
    <row r="103" spans="1:13" ht="14.4" customHeight="1" x14ac:dyDescent="0.3">
      <c r="A103" s="649" t="s">
        <v>579</v>
      </c>
      <c r="B103" s="650" t="s">
        <v>2691</v>
      </c>
      <c r="C103" s="650" t="s">
        <v>1690</v>
      </c>
      <c r="D103" s="650" t="s">
        <v>1691</v>
      </c>
      <c r="E103" s="650" t="s">
        <v>2692</v>
      </c>
      <c r="F103" s="653"/>
      <c r="G103" s="653"/>
      <c r="H103" s="666">
        <v>0</v>
      </c>
      <c r="I103" s="653">
        <v>1</v>
      </c>
      <c r="J103" s="653">
        <v>82.72</v>
      </c>
      <c r="K103" s="666">
        <v>1</v>
      </c>
      <c r="L103" s="653">
        <v>1</v>
      </c>
      <c r="M103" s="654">
        <v>82.72</v>
      </c>
    </row>
    <row r="104" spans="1:13" ht="14.4" customHeight="1" x14ac:dyDescent="0.3">
      <c r="A104" s="649" t="s">
        <v>579</v>
      </c>
      <c r="B104" s="650" t="s">
        <v>2691</v>
      </c>
      <c r="C104" s="650" t="s">
        <v>1468</v>
      </c>
      <c r="D104" s="650" t="s">
        <v>1469</v>
      </c>
      <c r="E104" s="650" t="s">
        <v>1470</v>
      </c>
      <c r="F104" s="653"/>
      <c r="G104" s="653"/>
      <c r="H104" s="666">
        <v>0</v>
      </c>
      <c r="I104" s="653">
        <v>46</v>
      </c>
      <c r="J104" s="653">
        <v>6648.3799017520205</v>
      </c>
      <c r="K104" s="666">
        <v>1</v>
      </c>
      <c r="L104" s="653">
        <v>46</v>
      </c>
      <c r="M104" s="654">
        <v>6648.3799017520205</v>
      </c>
    </row>
    <row r="105" spans="1:13" ht="14.4" customHeight="1" x14ac:dyDescent="0.3">
      <c r="A105" s="649" t="s">
        <v>579</v>
      </c>
      <c r="B105" s="650" t="s">
        <v>2693</v>
      </c>
      <c r="C105" s="650" t="s">
        <v>1599</v>
      </c>
      <c r="D105" s="650" t="s">
        <v>1600</v>
      </c>
      <c r="E105" s="650" t="s">
        <v>2694</v>
      </c>
      <c r="F105" s="653"/>
      <c r="G105" s="653"/>
      <c r="H105" s="666">
        <v>0</v>
      </c>
      <c r="I105" s="653">
        <v>13</v>
      </c>
      <c r="J105" s="653">
        <v>1582.3198287804321</v>
      </c>
      <c r="K105" s="666">
        <v>1</v>
      </c>
      <c r="L105" s="653">
        <v>13</v>
      </c>
      <c r="M105" s="654">
        <v>1582.3198287804321</v>
      </c>
    </row>
    <row r="106" spans="1:13" ht="14.4" customHeight="1" x14ac:dyDescent="0.3">
      <c r="A106" s="649" t="s">
        <v>579</v>
      </c>
      <c r="B106" s="650" t="s">
        <v>2695</v>
      </c>
      <c r="C106" s="650" t="s">
        <v>1677</v>
      </c>
      <c r="D106" s="650" t="s">
        <v>2696</v>
      </c>
      <c r="E106" s="650" t="s">
        <v>2697</v>
      </c>
      <c r="F106" s="653"/>
      <c r="G106" s="653"/>
      <c r="H106" s="666">
        <v>0</v>
      </c>
      <c r="I106" s="653">
        <v>1</v>
      </c>
      <c r="J106" s="653">
        <v>151.24999999999994</v>
      </c>
      <c r="K106" s="666">
        <v>1</v>
      </c>
      <c r="L106" s="653">
        <v>1</v>
      </c>
      <c r="M106" s="654">
        <v>151.24999999999994</v>
      </c>
    </row>
    <row r="107" spans="1:13" ht="14.4" customHeight="1" x14ac:dyDescent="0.3">
      <c r="A107" s="649" t="s">
        <v>579</v>
      </c>
      <c r="B107" s="650" t="s">
        <v>2698</v>
      </c>
      <c r="C107" s="650" t="s">
        <v>1607</v>
      </c>
      <c r="D107" s="650" t="s">
        <v>1608</v>
      </c>
      <c r="E107" s="650" t="s">
        <v>2699</v>
      </c>
      <c r="F107" s="653"/>
      <c r="G107" s="653"/>
      <c r="H107" s="666">
        <v>0</v>
      </c>
      <c r="I107" s="653">
        <v>12</v>
      </c>
      <c r="J107" s="653">
        <v>632.94017070384518</v>
      </c>
      <c r="K107" s="666">
        <v>1</v>
      </c>
      <c r="L107" s="653">
        <v>12</v>
      </c>
      <c r="M107" s="654">
        <v>632.94017070384518</v>
      </c>
    </row>
    <row r="108" spans="1:13" ht="14.4" customHeight="1" x14ac:dyDescent="0.3">
      <c r="A108" s="649" t="s">
        <v>579</v>
      </c>
      <c r="B108" s="650" t="s">
        <v>2698</v>
      </c>
      <c r="C108" s="650" t="s">
        <v>1522</v>
      </c>
      <c r="D108" s="650" t="s">
        <v>1523</v>
      </c>
      <c r="E108" s="650" t="s">
        <v>1524</v>
      </c>
      <c r="F108" s="653"/>
      <c r="G108" s="653"/>
      <c r="H108" s="666">
        <v>0</v>
      </c>
      <c r="I108" s="653">
        <v>16</v>
      </c>
      <c r="J108" s="653">
        <v>1368.5285772120255</v>
      </c>
      <c r="K108" s="666">
        <v>1</v>
      </c>
      <c r="L108" s="653">
        <v>16</v>
      </c>
      <c r="M108" s="654">
        <v>1368.5285772120255</v>
      </c>
    </row>
    <row r="109" spans="1:13" ht="14.4" customHeight="1" x14ac:dyDescent="0.3">
      <c r="A109" s="649" t="s">
        <v>579</v>
      </c>
      <c r="B109" s="650" t="s">
        <v>2700</v>
      </c>
      <c r="C109" s="650" t="s">
        <v>1536</v>
      </c>
      <c r="D109" s="650" t="s">
        <v>1537</v>
      </c>
      <c r="E109" s="650" t="s">
        <v>2250</v>
      </c>
      <c r="F109" s="653"/>
      <c r="G109" s="653"/>
      <c r="H109" s="666">
        <v>0</v>
      </c>
      <c r="I109" s="653">
        <v>1</v>
      </c>
      <c r="J109" s="653">
        <v>103.32000000000001</v>
      </c>
      <c r="K109" s="666">
        <v>1</v>
      </c>
      <c r="L109" s="653">
        <v>1</v>
      </c>
      <c r="M109" s="654">
        <v>103.32000000000001</v>
      </c>
    </row>
    <row r="110" spans="1:13" ht="14.4" customHeight="1" x14ac:dyDescent="0.3">
      <c r="A110" s="649" t="s">
        <v>579</v>
      </c>
      <c r="B110" s="650" t="s">
        <v>2701</v>
      </c>
      <c r="C110" s="650" t="s">
        <v>1573</v>
      </c>
      <c r="D110" s="650" t="s">
        <v>1574</v>
      </c>
      <c r="E110" s="650" t="s">
        <v>999</v>
      </c>
      <c r="F110" s="653"/>
      <c r="G110" s="653"/>
      <c r="H110" s="666">
        <v>0</v>
      </c>
      <c r="I110" s="653">
        <v>1</v>
      </c>
      <c r="J110" s="653">
        <v>89.249999999999986</v>
      </c>
      <c r="K110" s="666">
        <v>1</v>
      </c>
      <c r="L110" s="653">
        <v>1</v>
      </c>
      <c r="M110" s="654">
        <v>89.249999999999986</v>
      </c>
    </row>
    <row r="111" spans="1:13" ht="14.4" customHeight="1" x14ac:dyDescent="0.3">
      <c r="A111" s="649" t="s">
        <v>579</v>
      </c>
      <c r="B111" s="650" t="s">
        <v>2702</v>
      </c>
      <c r="C111" s="650" t="s">
        <v>1735</v>
      </c>
      <c r="D111" s="650" t="s">
        <v>1736</v>
      </c>
      <c r="E111" s="650" t="s">
        <v>1730</v>
      </c>
      <c r="F111" s="653"/>
      <c r="G111" s="653"/>
      <c r="H111" s="666">
        <v>0</v>
      </c>
      <c r="I111" s="653">
        <v>4</v>
      </c>
      <c r="J111" s="653">
        <v>717.48000000000013</v>
      </c>
      <c r="K111" s="666">
        <v>1</v>
      </c>
      <c r="L111" s="653">
        <v>4</v>
      </c>
      <c r="M111" s="654">
        <v>717.48000000000013</v>
      </c>
    </row>
    <row r="112" spans="1:13" ht="14.4" customHeight="1" x14ac:dyDescent="0.3">
      <c r="A112" s="649" t="s">
        <v>579</v>
      </c>
      <c r="B112" s="650" t="s">
        <v>2702</v>
      </c>
      <c r="C112" s="650" t="s">
        <v>1722</v>
      </c>
      <c r="D112" s="650" t="s">
        <v>1723</v>
      </c>
      <c r="E112" s="650" t="s">
        <v>1724</v>
      </c>
      <c r="F112" s="653"/>
      <c r="G112" s="653"/>
      <c r="H112" s="666">
        <v>0</v>
      </c>
      <c r="I112" s="653">
        <v>35</v>
      </c>
      <c r="J112" s="653">
        <v>1496.6000000000004</v>
      </c>
      <c r="K112" s="666">
        <v>1</v>
      </c>
      <c r="L112" s="653">
        <v>35</v>
      </c>
      <c r="M112" s="654">
        <v>1496.6000000000004</v>
      </c>
    </row>
    <row r="113" spans="1:13" ht="14.4" customHeight="1" x14ac:dyDescent="0.3">
      <c r="A113" s="649" t="s">
        <v>579</v>
      </c>
      <c r="B113" s="650" t="s">
        <v>2702</v>
      </c>
      <c r="C113" s="650" t="s">
        <v>1732</v>
      </c>
      <c r="D113" s="650" t="s">
        <v>1733</v>
      </c>
      <c r="E113" s="650" t="s">
        <v>1724</v>
      </c>
      <c r="F113" s="653"/>
      <c r="G113" s="653"/>
      <c r="H113" s="666">
        <v>0</v>
      </c>
      <c r="I113" s="653">
        <v>24</v>
      </c>
      <c r="J113" s="653">
        <v>1181.9881093687675</v>
      </c>
      <c r="K113" s="666">
        <v>1</v>
      </c>
      <c r="L113" s="653">
        <v>24</v>
      </c>
      <c r="M113" s="654">
        <v>1181.9881093687675</v>
      </c>
    </row>
    <row r="114" spans="1:13" ht="14.4" customHeight="1" x14ac:dyDescent="0.3">
      <c r="A114" s="649" t="s">
        <v>579</v>
      </c>
      <c r="B114" s="650" t="s">
        <v>2702</v>
      </c>
      <c r="C114" s="650" t="s">
        <v>1726</v>
      </c>
      <c r="D114" s="650" t="s">
        <v>2703</v>
      </c>
      <c r="E114" s="650" t="s">
        <v>1724</v>
      </c>
      <c r="F114" s="653"/>
      <c r="G114" s="653"/>
      <c r="H114" s="666">
        <v>0</v>
      </c>
      <c r="I114" s="653">
        <v>20</v>
      </c>
      <c r="J114" s="653">
        <v>1082.399114253863</v>
      </c>
      <c r="K114" s="666">
        <v>1</v>
      </c>
      <c r="L114" s="653">
        <v>20</v>
      </c>
      <c r="M114" s="654">
        <v>1082.399114253863</v>
      </c>
    </row>
    <row r="115" spans="1:13" ht="14.4" customHeight="1" x14ac:dyDescent="0.3">
      <c r="A115" s="649" t="s">
        <v>579</v>
      </c>
      <c r="B115" s="650" t="s">
        <v>2702</v>
      </c>
      <c r="C115" s="650" t="s">
        <v>1728</v>
      </c>
      <c r="D115" s="650" t="s">
        <v>1729</v>
      </c>
      <c r="E115" s="650" t="s">
        <v>1730</v>
      </c>
      <c r="F115" s="653"/>
      <c r="G115" s="653"/>
      <c r="H115" s="666">
        <v>0</v>
      </c>
      <c r="I115" s="653">
        <v>4</v>
      </c>
      <c r="J115" s="653">
        <v>788.15999999999985</v>
      </c>
      <c r="K115" s="666">
        <v>1</v>
      </c>
      <c r="L115" s="653">
        <v>4</v>
      </c>
      <c r="M115" s="654">
        <v>788.15999999999985</v>
      </c>
    </row>
    <row r="116" spans="1:13" ht="14.4" customHeight="1" x14ac:dyDescent="0.3">
      <c r="A116" s="649" t="s">
        <v>579</v>
      </c>
      <c r="B116" s="650" t="s">
        <v>2702</v>
      </c>
      <c r="C116" s="650" t="s">
        <v>1738</v>
      </c>
      <c r="D116" s="650" t="s">
        <v>1739</v>
      </c>
      <c r="E116" s="650" t="s">
        <v>1740</v>
      </c>
      <c r="F116" s="653"/>
      <c r="G116" s="653"/>
      <c r="H116" s="666">
        <v>0</v>
      </c>
      <c r="I116" s="653">
        <v>1</v>
      </c>
      <c r="J116" s="653">
        <v>148.06999999999996</v>
      </c>
      <c r="K116" s="666">
        <v>1</v>
      </c>
      <c r="L116" s="653">
        <v>1</v>
      </c>
      <c r="M116" s="654">
        <v>148.06999999999996</v>
      </c>
    </row>
    <row r="117" spans="1:13" ht="14.4" customHeight="1" x14ac:dyDescent="0.3">
      <c r="A117" s="649" t="s">
        <v>584</v>
      </c>
      <c r="B117" s="650" t="s">
        <v>2691</v>
      </c>
      <c r="C117" s="650" t="s">
        <v>1468</v>
      </c>
      <c r="D117" s="650" t="s">
        <v>1469</v>
      </c>
      <c r="E117" s="650" t="s">
        <v>1470</v>
      </c>
      <c r="F117" s="653"/>
      <c r="G117" s="653"/>
      <c r="H117" s="666">
        <v>0</v>
      </c>
      <c r="I117" s="653">
        <v>4</v>
      </c>
      <c r="J117" s="653">
        <v>578.11970112456402</v>
      </c>
      <c r="K117" s="666">
        <v>1</v>
      </c>
      <c r="L117" s="653">
        <v>4</v>
      </c>
      <c r="M117" s="654">
        <v>578.11970112456402</v>
      </c>
    </row>
    <row r="118" spans="1:13" ht="14.4" customHeight="1" x14ac:dyDescent="0.3">
      <c r="A118" s="649" t="s">
        <v>587</v>
      </c>
      <c r="B118" s="650" t="s">
        <v>2594</v>
      </c>
      <c r="C118" s="650" t="s">
        <v>1618</v>
      </c>
      <c r="D118" s="650" t="s">
        <v>1619</v>
      </c>
      <c r="E118" s="650" t="s">
        <v>1620</v>
      </c>
      <c r="F118" s="653"/>
      <c r="G118" s="653"/>
      <c r="H118" s="666">
        <v>0</v>
      </c>
      <c r="I118" s="653">
        <v>561</v>
      </c>
      <c r="J118" s="653">
        <v>39800.802266299041</v>
      </c>
      <c r="K118" s="666">
        <v>1</v>
      </c>
      <c r="L118" s="653">
        <v>561</v>
      </c>
      <c r="M118" s="654">
        <v>39800.802266299041</v>
      </c>
    </row>
    <row r="119" spans="1:13" ht="14.4" customHeight="1" x14ac:dyDescent="0.3">
      <c r="A119" s="649" t="s">
        <v>587</v>
      </c>
      <c r="B119" s="650" t="s">
        <v>2603</v>
      </c>
      <c r="C119" s="650" t="s">
        <v>2274</v>
      </c>
      <c r="D119" s="650" t="s">
        <v>1671</v>
      </c>
      <c r="E119" s="650" t="s">
        <v>2275</v>
      </c>
      <c r="F119" s="653"/>
      <c r="G119" s="653"/>
      <c r="H119" s="666">
        <v>0</v>
      </c>
      <c r="I119" s="653">
        <v>19</v>
      </c>
      <c r="J119" s="653">
        <v>7235.0602662276178</v>
      </c>
      <c r="K119" s="666">
        <v>1</v>
      </c>
      <c r="L119" s="653">
        <v>19</v>
      </c>
      <c r="M119" s="654">
        <v>7235.0602662276178</v>
      </c>
    </row>
    <row r="120" spans="1:13" ht="14.4" customHeight="1" x14ac:dyDescent="0.3">
      <c r="A120" s="649" t="s">
        <v>587</v>
      </c>
      <c r="B120" s="650" t="s">
        <v>2605</v>
      </c>
      <c r="C120" s="650" t="s">
        <v>2245</v>
      </c>
      <c r="D120" s="650" t="s">
        <v>1612</v>
      </c>
      <c r="E120" s="650" t="s">
        <v>2246</v>
      </c>
      <c r="F120" s="653"/>
      <c r="G120" s="653"/>
      <c r="H120" s="666">
        <v>0</v>
      </c>
      <c r="I120" s="653">
        <v>3</v>
      </c>
      <c r="J120" s="653">
        <v>348.78</v>
      </c>
      <c r="K120" s="666">
        <v>1</v>
      </c>
      <c r="L120" s="653">
        <v>3</v>
      </c>
      <c r="M120" s="654">
        <v>348.78</v>
      </c>
    </row>
    <row r="121" spans="1:13" ht="14.4" customHeight="1" x14ac:dyDescent="0.3">
      <c r="A121" s="649" t="s">
        <v>587</v>
      </c>
      <c r="B121" s="650" t="s">
        <v>2704</v>
      </c>
      <c r="C121" s="650" t="s">
        <v>2025</v>
      </c>
      <c r="D121" s="650" t="s">
        <v>2705</v>
      </c>
      <c r="E121" s="650" t="s">
        <v>2706</v>
      </c>
      <c r="F121" s="653"/>
      <c r="G121" s="653"/>
      <c r="H121" s="666">
        <v>0</v>
      </c>
      <c r="I121" s="653">
        <v>4</v>
      </c>
      <c r="J121" s="653">
        <v>1557.16</v>
      </c>
      <c r="K121" s="666">
        <v>1</v>
      </c>
      <c r="L121" s="653">
        <v>4</v>
      </c>
      <c r="M121" s="654">
        <v>1557.16</v>
      </c>
    </row>
    <row r="122" spans="1:13" ht="14.4" customHeight="1" x14ac:dyDescent="0.3">
      <c r="A122" s="649" t="s">
        <v>587</v>
      </c>
      <c r="B122" s="650" t="s">
        <v>2614</v>
      </c>
      <c r="C122" s="650" t="s">
        <v>1561</v>
      </c>
      <c r="D122" s="650" t="s">
        <v>2617</v>
      </c>
      <c r="E122" s="650" t="s">
        <v>1971</v>
      </c>
      <c r="F122" s="653"/>
      <c r="G122" s="653"/>
      <c r="H122" s="666">
        <v>0</v>
      </c>
      <c r="I122" s="653">
        <v>1</v>
      </c>
      <c r="J122" s="653">
        <v>145.07000000000002</v>
      </c>
      <c r="K122" s="666">
        <v>1</v>
      </c>
      <c r="L122" s="653">
        <v>1</v>
      </c>
      <c r="M122" s="654">
        <v>145.07000000000002</v>
      </c>
    </row>
    <row r="123" spans="1:13" ht="14.4" customHeight="1" x14ac:dyDescent="0.3">
      <c r="A123" s="649" t="s">
        <v>587</v>
      </c>
      <c r="B123" s="650" t="s">
        <v>2618</v>
      </c>
      <c r="C123" s="650" t="s">
        <v>1658</v>
      </c>
      <c r="D123" s="650" t="s">
        <v>1481</v>
      </c>
      <c r="E123" s="650" t="s">
        <v>1659</v>
      </c>
      <c r="F123" s="653"/>
      <c r="G123" s="653"/>
      <c r="H123" s="666">
        <v>0</v>
      </c>
      <c r="I123" s="653">
        <v>135</v>
      </c>
      <c r="J123" s="653">
        <v>48127.508069686286</v>
      </c>
      <c r="K123" s="666">
        <v>1</v>
      </c>
      <c r="L123" s="653">
        <v>135</v>
      </c>
      <c r="M123" s="654">
        <v>48127.508069686286</v>
      </c>
    </row>
    <row r="124" spans="1:13" ht="14.4" customHeight="1" x14ac:dyDescent="0.3">
      <c r="A124" s="649" t="s">
        <v>587</v>
      </c>
      <c r="B124" s="650" t="s">
        <v>2618</v>
      </c>
      <c r="C124" s="650" t="s">
        <v>1661</v>
      </c>
      <c r="D124" s="650" t="s">
        <v>1481</v>
      </c>
      <c r="E124" s="650" t="s">
        <v>1662</v>
      </c>
      <c r="F124" s="653"/>
      <c r="G124" s="653"/>
      <c r="H124" s="666">
        <v>0</v>
      </c>
      <c r="I124" s="653">
        <v>31</v>
      </c>
      <c r="J124" s="653">
        <v>12834.001606144622</v>
      </c>
      <c r="K124" s="666">
        <v>1</v>
      </c>
      <c r="L124" s="653">
        <v>31</v>
      </c>
      <c r="M124" s="654">
        <v>12834.001606144622</v>
      </c>
    </row>
    <row r="125" spans="1:13" ht="14.4" customHeight="1" x14ac:dyDescent="0.3">
      <c r="A125" s="649" t="s">
        <v>587</v>
      </c>
      <c r="B125" s="650" t="s">
        <v>2618</v>
      </c>
      <c r="C125" s="650" t="s">
        <v>1480</v>
      </c>
      <c r="D125" s="650" t="s">
        <v>1481</v>
      </c>
      <c r="E125" s="650" t="s">
        <v>1482</v>
      </c>
      <c r="F125" s="653"/>
      <c r="G125" s="653"/>
      <c r="H125" s="666">
        <v>0</v>
      </c>
      <c r="I125" s="653">
        <v>6</v>
      </c>
      <c r="J125" s="653">
        <v>2953.1995548655368</v>
      </c>
      <c r="K125" s="666">
        <v>1</v>
      </c>
      <c r="L125" s="653">
        <v>6</v>
      </c>
      <c r="M125" s="654">
        <v>2953.1995548655368</v>
      </c>
    </row>
    <row r="126" spans="1:13" ht="14.4" customHeight="1" x14ac:dyDescent="0.3">
      <c r="A126" s="649" t="s">
        <v>587</v>
      </c>
      <c r="B126" s="650" t="s">
        <v>2618</v>
      </c>
      <c r="C126" s="650" t="s">
        <v>1484</v>
      </c>
      <c r="D126" s="650" t="s">
        <v>1481</v>
      </c>
      <c r="E126" s="650" t="s">
        <v>1485</v>
      </c>
      <c r="F126" s="653"/>
      <c r="G126" s="653"/>
      <c r="H126" s="666">
        <v>0</v>
      </c>
      <c r="I126" s="653">
        <v>1</v>
      </c>
      <c r="J126" s="653">
        <v>942.99999999999977</v>
      </c>
      <c r="K126" s="666">
        <v>1</v>
      </c>
      <c r="L126" s="653">
        <v>1</v>
      </c>
      <c r="M126" s="654">
        <v>942.99999999999977</v>
      </c>
    </row>
    <row r="127" spans="1:13" ht="14.4" customHeight="1" x14ac:dyDescent="0.3">
      <c r="A127" s="649" t="s">
        <v>587</v>
      </c>
      <c r="B127" s="650" t="s">
        <v>2619</v>
      </c>
      <c r="C127" s="650" t="s">
        <v>1701</v>
      </c>
      <c r="D127" s="650" t="s">
        <v>1702</v>
      </c>
      <c r="E127" s="650" t="s">
        <v>1703</v>
      </c>
      <c r="F127" s="653"/>
      <c r="G127" s="653"/>
      <c r="H127" s="666">
        <v>0</v>
      </c>
      <c r="I127" s="653">
        <v>3</v>
      </c>
      <c r="J127" s="653">
        <v>219.66063851648798</v>
      </c>
      <c r="K127" s="666">
        <v>1</v>
      </c>
      <c r="L127" s="653">
        <v>3</v>
      </c>
      <c r="M127" s="654">
        <v>219.66063851648798</v>
      </c>
    </row>
    <row r="128" spans="1:13" ht="14.4" customHeight="1" x14ac:dyDescent="0.3">
      <c r="A128" s="649" t="s">
        <v>587</v>
      </c>
      <c r="B128" s="650" t="s">
        <v>2619</v>
      </c>
      <c r="C128" s="650" t="s">
        <v>598</v>
      </c>
      <c r="D128" s="650" t="s">
        <v>599</v>
      </c>
      <c r="E128" s="650" t="s">
        <v>600</v>
      </c>
      <c r="F128" s="653">
        <v>7</v>
      </c>
      <c r="G128" s="653">
        <v>707.29977280004528</v>
      </c>
      <c r="H128" s="666">
        <v>0.7778938130739449</v>
      </c>
      <c r="I128" s="653">
        <v>2</v>
      </c>
      <c r="J128" s="653">
        <v>201.95</v>
      </c>
      <c r="K128" s="666">
        <v>0.2221061869260551</v>
      </c>
      <c r="L128" s="653">
        <v>9</v>
      </c>
      <c r="M128" s="654">
        <v>909.24977280004532</v>
      </c>
    </row>
    <row r="129" spans="1:13" ht="14.4" customHeight="1" x14ac:dyDescent="0.3">
      <c r="A129" s="649" t="s">
        <v>587</v>
      </c>
      <c r="B129" s="650" t="s">
        <v>2620</v>
      </c>
      <c r="C129" s="650" t="s">
        <v>1565</v>
      </c>
      <c r="D129" s="650" t="s">
        <v>1566</v>
      </c>
      <c r="E129" s="650" t="s">
        <v>2621</v>
      </c>
      <c r="F129" s="653"/>
      <c r="G129" s="653"/>
      <c r="H129" s="666">
        <v>0</v>
      </c>
      <c r="I129" s="653">
        <v>1</v>
      </c>
      <c r="J129" s="653">
        <v>1200.1056119650743</v>
      </c>
      <c r="K129" s="666">
        <v>1</v>
      </c>
      <c r="L129" s="653">
        <v>1</v>
      </c>
      <c r="M129" s="654">
        <v>1200.1056119650743</v>
      </c>
    </row>
    <row r="130" spans="1:13" ht="14.4" customHeight="1" x14ac:dyDescent="0.3">
      <c r="A130" s="649" t="s">
        <v>587</v>
      </c>
      <c r="B130" s="650" t="s">
        <v>2622</v>
      </c>
      <c r="C130" s="650" t="s">
        <v>1472</v>
      </c>
      <c r="D130" s="650" t="s">
        <v>2623</v>
      </c>
      <c r="E130" s="650" t="s">
        <v>1474</v>
      </c>
      <c r="F130" s="653"/>
      <c r="G130" s="653"/>
      <c r="H130" s="666">
        <v>0</v>
      </c>
      <c r="I130" s="653">
        <v>1</v>
      </c>
      <c r="J130" s="653">
        <v>1242.3199999999995</v>
      </c>
      <c r="K130" s="666">
        <v>1</v>
      </c>
      <c r="L130" s="653">
        <v>1</v>
      </c>
      <c r="M130" s="654">
        <v>1242.3199999999995</v>
      </c>
    </row>
    <row r="131" spans="1:13" ht="14.4" customHeight="1" x14ac:dyDescent="0.3">
      <c r="A131" s="649" t="s">
        <v>587</v>
      </c>
      <c r="B131" s="650" t="s">
        <v>2624</v>
      </c>
      <c r="C131" s="650" t="s">
        <v>1576</v>
      </c>
      <c r="D131" s="650" t="s">
        <v>1448</v>
      </c>
      <c r="E131" s="650" t="s">
        <v>1577</v>
      </c>
      <c r="F131" s="653"/>
      <c r="G131" s="653"/>
      <c r="H131" s="666">
        <v>0</v>
      </c>
      <c r="I131" s="653">
        <v>166</v>
      </c>
      <c r="J131" s="653">
        <v>22470.596389348204</v>
      </c>
      <c r="K131" s="666">
        <v>1</v>
      </c>
      <c r="L131" s="653">
        <v>166</v>
      </c>
      <c r="M131" s="654">
        <v>22470.596389348204</v>
      </c>
    </row>
    <row r="132" spans="1:13" ht="14.4" customHeight="1" x14ac:dyDescent="0.3">
      <c r="A132" s="649" t="s">
        <v>587</v>
      </c>
      <c r="B132" s="650" t="s">
        <v>2624</v>
      </c>
      <c r="C132" s="650" t="s">
        <v>1451</v>
      </c>
      <c r="D132" s="650" t="s">
        <v>1448</v>
      </c>
      <c r="E132" s="650" t="s">
        <v>2626</v>
      </c>
      <c r="F132" s="653"/>
      <c r="G132" s="653"/>
      <c r="H132" s="666">
        <v>0</v>
      </c>
      <c r="I132" s="653">
        <v>2</v>
      </c>
      <c r="J132" s="653">
        <v>189.34000000000003</v>
      </c>
      <c r="K132" s="666">
        <v>1</v>
      </c>
      <c r="L132" s="653">
        <v>2</v>
      </c>
      <c r="M132" s="654">
        <v>189.34000000000003</v>
      </c>
    </row>
    <row r="133" spans="1:13" ht="14.4" customHeight="1" x14ac:dyDescent="0.3">
      <c r="A133" s="649" t="s">
        <v>587</v>
      </c>
      <c r="B133" s="650" t="s">
        <v>2630</v>
      </c>
      <c r="C133" s="650" t="s">
        <v>1493</v>
      </c>
      <c r="D133" s="650" t="s">
        <v>1494</v>
      </c>
      <c r="E133" s="650" t="s">
        <v>999</v>
      </c>
      <c r="F133" s="653"/>
      <c r="G133" s="653"/>
      <c r="H133" s="666">
        <v>0</v>
      </c>
      <c r="I133" s="653">
        <v>4</v>
      </c>
      <c r="J133" s="653">
        <v>182.29020099775801</v>
      </c>
      <c r="K133" s="666">
        <v>1</v>
      </c>
      <c r="L133" s="653">
        <v>4</v>
      </c>
      <c r="M133" s="654">
        <v>182.29020099775801</v>
      </c>
    </row>
    <row r="134" spans="1:13" ht="14.4" customHeight="1" x14ac:dyDescent="0.3">
      <c r="A134" s="649" t="s">
        <v>587</v>
      </c>
      <c r="B134" s="650" t="s">
        <v>2630</v>
      </c>
      <c r="C134" s="650" t="s">
        <v>2248</v>
      </c>
      <c r="D134" s="650" t="s">
        <v>2249</v>
      </c>
      <c r="E134" s="650" t="s">
        <v>2250</v>
      </c>
      <c r="F134" s="653"/>
      <c r="G134" s="653"/>
      <c r="H134" s="666">
        <v>0</v>
      </c>
      <c r="I134" s="653">
        <v>1</v>
      </c>
      <c r="J134" s="653">
        <v>55.039999999999978</v>
      </c>
      <c r="K134" s="666">
        <v>1</v>
      </c>
      <c r="L134" s="653">
        <v>1</v>
      </c>
      <c r="M134" s="654">
        <v>55.039999999999978</v>
      </c>
    </row>
    <row r="135" spans="1:13" ht="14.4" customHeight="1" x14ac:dyDescent="0.3">
      <c r="A135" s="649" t="s">
        <v>587</v>
      </c>
      <c r="B135" s="650" t="s">
        <v>2631</v>
      </c>
      <c r="C135" s="650" t="s">
        <v>1587</v>
      </c>
      <c r="D135" s="650" t="s">
        <v>1588</v>
      </c>
      <c r="E135" s="650" t="s">
        <v>1589</v>
      </c>
      <c r="F135" s="653"/>
      <c r="G135" s="653"/>
      <c r="H135" s="666">
        <v>0</v>
      </c>
      <c r="I135" s="653">
        <v>2</v>
      </c>
      <c r="J135" s="653">
        <v>51.47999999999999</v>
      </c>
      <c r="K135" s="666">
        <v>1</v>
      </c>
      <c r="L135" s="653">
        <v>2</v>
      </c>
      <c r="M135" s="654">
        <v>51.47999999999999</v>
      </c>
    </row>
    <row r="136" spans="1:13" ht="14.4" customHeight="1" x14ac:dyDescent="0.3">
      <c r="A136" s="649" t="s">
        <v>587</v>
      </c>
      <c r="B136" s="650" t="s">
        <v>2631</v>
      </c>
      <c r="C136" s="650" t="s">
        <v>1591</v>
      </c>
      <c r="D136" s="650" t="s">
        <v>1592</v>
      </c>
      <c r="E136" s="650" t="s">
        <v>1593</v>
      </c>
      <c r="F136" s="653"/>
      <c r="G136" s="653"/>
      <c r="H136" s="666">
        <v>0</v>
      </c>
      <c r="I136" s="653">
        <v>1</v>
      </c>
      <c r="J136" s="653">
        <v>46.129783020758403</v>
      </c>
      <c r="K136" s="666">
        <v>1</v>
      </c>
      <c r="L136" s="653">
        <v>1</v>
      </c>
      <c r="M136" s="654">
        <v>46.129783020758403</v>
      </c>
    </row>
    <row r="137" spans="1:13" ht="14.4" customHeight="1" x14ac:dyDescent="0.3">
      <c r="A137" s="649" t="s">
        <v>587</v>
      </c>
      <c r="B137" s="650" t="s">
        <v>2632</v>
      </c>
      <c r="C137" s="650" t="s">
        <v>1072</v>
      </c>
      <c r="D137" s="650" t="s">
        <v>1073</v>
      </c>
      <c r="E137" s="650" t="s">
        <v>1074</v>
      </c>
      <c r="F137" s="653"/>
      <c r="G137" s="653"/>
      <c r="H137" s="666">
        <v>0</v>
      </c>
      <c r="I137" s="653">
        <v>3</v>
      </c>
      <c r="J137" s="653">
        <v>193.61966455998839</v>
      </c>
      <c r="K137" s="666">
        <v>1</v>
      </c>
      <c r="L137" s="653">
        <v>3</v>
      </c>
      <c r="M137" s="654">
        <v>193.61966455998839</v>
      </c>
    </row>
    <row r="138" spans="1:13" ht="14.4" customHeight="1" x14ac:dyDescent="0.3">
      <c r="A138" s="649" t="s">
        <v>587</v>
      </c>
      <c r="B138" s="650" t="s">
        <v>2632</v>
      </c>
      <c r="C138" s="650" t="s">
        <v>1973</v>
      </c>
      <c r="D138" s="650" t="s">
        <v>1073</v>
      </c>
      <c r="E138" s="650" t="s">
        <v>1974</v>
      </c>
      <c r="F138" s="653"/>
      <c r="G138" s="653"/>
      <c r="H138" s="666">
        <v>0</v>
      </c>
      <c r="I138" s="653">
        <v>1</v>
      </c>
      <c r="J138" s="653">
        <v>218.08999999999997</v>
      </c>
      <c r="K138" s="666">
        <v>1</v>
      </c>
      <c r="L138" s="653">
        <v>1</v>
      </c>
      <c r="M138" s="654">
        <v>218.08999999999997</v>
      </c>
    </row>
    <row r="139" spans="1:13" ht="14.4" customHeight="1" x14ac:dyDescent="0.3">
      <c r="A139" s="649" t="s">
        <v>587</v>
      </c>
      <c r="B139" s="650" t="s">
        <v>2632</v>
      </c>
      <c r="C139" s="650" t="s">
        <v>1970</v>
      </c>
      <c r="D139" s="650" t="s">
        <v>1070</v>
      </c>
      <c r="E139" s="650" t="s">
        <v>1971</v>
      </c>
      <c r="F139" s="653"/>
      <c r="G139" s="653"/>
      <c r="H139" s="666">
        <v>0</v>
      </c>
      <c r="I139" s="653">
        <v>1</v>
      </c>
      <c r="J139" s="653">
        <v>150.82999999999996</v>
      </c>
      <c r="K139" s="666">
        <v>1</v>
      </c>
      <c r="L139" s="653">
        <v>1</v>
      </c>
      <c r="M139" s="654">
        <v>150.82999999999996</v>
      </c>
    </row>
    <row r="140" spans="1:13" ht="14.4" customHeight="1" x14ac:dyDescent="0.3">
      <c r="A140" s="649" t="s">
        <v>587</v>
      </c>
      <c r="B140" s="650" t="s">
        <v>2634</v>
      </c>
      <c r="C140" s="650" t="s">
        <v>1237</v>
      </c>
      <c r="D140" s="650" t="s">
        <v>1238</v>
      </c>
      <c r="E140" s="650" t="s">
        <v>2635</v>
      </c>
      <c r="F140" s="653"/>
      <c r="G140" s="653"/>
      <c r="H140" s="666">
        <v>0</v>
      </c>
      <c r="I140" s="653">
        <v>1</v>
      </c>
      <c r="J140" s="653">
        <v>79.939051580502564</v>
      </c>
      <c r="K140" s="666">
        <v>1</v>
      </c>
      <c r="L140" s="653">
        <v>1</v>
      </c>
      <c r="M140" s="654">
        <v>79.939051580502564</v>
      </c>
    </row>
    <row r="141" spans="1:13" ht="14.4" customHeight="1" x14ac:dyDescent="0.3">
      <c r="A141" s="649" t="s">
        <v>587</v>
      </c>
      <c r="B141" s="650" t="s">
        <v>2636</v>
      </c>
      <c r="C141" s="650" t="s">
        <v>1432</v>
      </c>
      <c r="D141" s="650" t="s">
        <v>1433</v>
      </c>
      <c r="E141" s="650" t="s">
        <v>1434</v>
      </c>
      <c r="F141" s="653"/>
      <c r="G141" s="653"/>
      <c r="H141" s="666">
        <v>0</v>
      </c>
      <c r="I141" s="653">
        <v>2</v>
      </c>
      <c r="J141" s="653">
        <v>16.30007192674984</v>
      </c>
      <c r="K141" s="666">
        <v>1</v>
      </c>
      <c r="L141" s="653">
        <v>2</v>
      </c>
      <c r="M141" s="654">
        <v>16.30007192674984</v>
      </c>
    </row>
    <row r="142" spans="1:13" ht="14.4" customHeight="1" x14ac:dyDescent="0.3">
      <c r="A142" s="649" t="s">
        <v>587</v>
      </c>
      <c r="B142" s="650" t="s">
        <v>2649</v>
      </c>
      <c r="C142" s="650" t="s">
        <v>2277</v>
      </c>
      <c r="D142" s="650" t="s">
        <v>2278</v>
      </c>
      <c r="E142" s="650" t="s">
        <v>1192</v>
      </c>
      <c r="F142" s="653"/>
      <c r="G142" s="653"/>
      <c r="H142" s="666">
        <v>0</v>
      </c>
      <c r="I142" s="653">
        <v>2</v>
      </c>
      <c r="J142" s="653">
        <v>1324.11</v>
      </c>
      <c r="K142" s="666">
        <v>1</v>
      </c>
      <c r="L142" s="653">
        <v>2</v>
      </c>
      <c r="M142" s="654">
        <v>1324.11</v>
      </c>
    </row>
    <row r="143" spans="1:13" ht="14.4" customHeight="1" x14ac:dyDescent="0.3">
      <c r="A143" s="649" t="s">
        <v>587</v>
      </c>
      <c r="B143" s="650" t="s">
        <v>2652</v>
      </c>
      <c r="C143" s="650" t="s">
        <v>2271</v>
      </c>
      <c r="D143" s="650" t="s">
        <v>2707</v>
      </c>
      <c r="E143" s="650" t="s">
        <v>2708</v>
      </c>
      <c r="F143" s="653"/>
      <c r="G143" s="653"/>
      <c r="H143" s="666">
        <v>0</v>
      </c>
      <c r="I143" s="653">
        <v>1</v>
      </c>
      <c r="J143" s="653">
        <v>130.80000000000001</v>
      </c>
      <c r="K143" s="666">
        <v>1</v>
      </c>
      <c r="L143" s="653">
        <v>1</v>
      </c>
      <c r="M143" s="654">
        <v>130.80000000000001</v>
      </c>
    </row>
    <row r="144" spans="1:13" ht="14.4" customHeight="1" x14ac:dyDescent="0.3">
      <c r="A144" s="649" t="s">
        <v>587</v>
      </c>
      <c r="B144" s="650" t="s">
        <v>2652</v>
      </c>
      <c r="C144" s="650" t="s">
        <v>1439</v>
      </c>
      <c r="D144" s="650" t="s">
        <v>2653</v>
      </c>
      <c r="E144" s="650" t="s">
        <v>2654</v>
      </c>
      <c r="F144" s="653"/>
      <c r="G144" s="653"/>
      <c r="H144" s="666">
        <v>0</v>
      </c>
      <c r="I144" s="653">
        <v>2</v>
      </c>
      <c r="J144" s="653">
        <v>72.659795906496612</v>
      </c>
      <c r="K144" s="666">
        <v>1</v>
      </c>
      <c r="L144" s="653">
        <v>2</v>
      </c>
      <c r="M144" s="654">
        <v>72.659795906496612</v>
      </c>
    </row>
    <row r="145" spans="1:13" ht="14.4" customHeight="1" x14ac:dyDescent="0.3">
      <c r="A145" s="649" t="s">
        <v>587</v>
      </c>
      <c r="B145" s="650" t="s">
        <v>2652</v>
      </c>
      <c r="C145" s="650" t="s">
        <v>2280</v>
      </c>
      <c r="D145" s="650" t="s">
        <v>2707</v>
      </c>
      <c r="E145" s="650" t="s">
        <v>2709</v>
      </c>
      <c r="F145" s="653"/>
      <c r="G145" s="653"/>
      <c r="H145" s="666">
        <v>0</v>
      </c>
      <c r="I145" s="653">
        <v>2</v>
      </c>
      <c r="J145" s="653">
        <v>134.30000000000001</v>
      </c>
      <c r="K145" s="666">
        <v>1</v>
      </c>
      <c r="L145" s="653">
        <v>2</v>
      </c>
      <c r="M145" s="654">
        <v>134.30000000000001</v>
      </c>
    </row>
    <row r="146" spans="1:13" ht="14.4" customHeight="1" x14ac:dyDescent="0.3">
      <c r="A146" s="649" t="s">
        <v>587</v>
      </c>
      <c r="B146" s="650" t="s">
        <v>2652</v>
      </c>
      <c r="C146" s="650" t="s">
        <v>2268</v>
      </c>
      <c r="D146" s="650" t="s">
        <v>2707</v>
      </c>
      <c r="E146" s="650" t="s">
        <v>2710</v>
      </c>
      <c r="F146" s="653"/>
      <c r="G146" s="653"/>
      <c r="H146" s="666">
        <v>0</v>
      </c>
      <c r="I146" s="653">
        <v>2</v>
      </c>
      <c r="J146" s="653">
        <v>448.91799510188201</v>
      </c>
      <c r="K146" s="666">
        <v>1</v>
      </c>
      <c r="L146" s="653">
        <v>2</v>
      </c>
      <c r="M146" s="654">
        <v>448.91799510188201</v>
      </c>
    </row>
    <row r="147" spans="1:13" ht="14.4" customHeight="1" x14ac:dyDescent="0.3">
      <c r="A147" s="649" t="s">
        <v>587</v>
      </c>
      <c r="B147" s="650" t="s">
        <v>2652</v>
      </c>
      <c r="C147" s="650" t="s">
        <v>2283</v>
      </c>
      <c r="D147" s="650" t="s">
        <v>2707</v>
      </c>
      <c r="E147" s="650" t="s">
        <v>2711</v>
      </c>
      <c r="F147" s="653"/>
      <c r="G147" s="653"/>
      <c r="H147" s="666">
        <v>0</v>
      </c>
      <c r="I147" s="653">
        <v>13</v>
      </c>
      <c r="J147" s="653">
        <v>4838.99</v>
      </c>
      <c r="K147" s="666">
        <v>1</v>
      </c>
      <c r="L147" s="653">
        <v>13</v>
      </c>
      <c r="M147" s="654">
        <v>4838.99</v>
      </c>
    </row>
    <row r="148" spans="1:13" ht="14.4" customHeight="1" x14ac:dyDescent="0.3">
      <c r="A148" s="649" t="s">
        <v>587</v>
      </c>
      <c r="B148" s="650" t="s">
        <v>2655</v>
      </c>
      <c r="C148" s="650" t="s">
        <v>609</v>
      </c>
      <c r="D148" s="650" t="s">
        <v>610</v>
      </c>
      <c r="E148" s="650" t="s">
        <v>611</v>
      </c>
      <c r="F148" s="653">
        <v>2</v>
      </c>
      <c r="G148" s="653">
        <v>129.46000000000004</v>
      </c>
      <c r="H148" s="666">
        <v>1</v>
      </c>
      <c r="I148" s="653"/>
      <c r="J148" s="653"/>
      <c r="K148" s="666">
        <v>0</v>
      </c>
      <c r="L148" s="653">
        <v>2</v>
      </c>
      <c r="M148" s="654">
        <v>129.46000000000004</v>
      </c>
    </row>
    <row r="149" spans="1:13" ht="14.4" customHeight="1" x14ac:dyDescent="0.3">
      <c r="A149" s="649" t="s">
        <v>587</v>
      </c>
      <c r="B149" s="650" t="s">
        <v>2655</v>
      </c>
      <c r="C149" s="650" t="s">
        <v>2242</v>
      </c>
      <c r="D149" s="650" t="s">
        <v>610</v>
      </c>
      <c r="E149" s="650" t="s">
        <v>2712</v>
      </c>
      <c r="F149" s="653"/>
      <c r="G149" s="653"/>
      <c r="H149" s="666">
        <v>0</v>
      </c>
      <c r="I149" s="653">
        <v>1</v>
      </c>
      <c r="J149" s="653">
        <v>64.73</v>
      </c>
      <c r="K149" s="666">
        <v>1</v>
      </c>
      <c r="L149" s="653">
        <v>1</v>
      </c>
      <c r="M149" s="654">
        <v>64.73</v>
      </c>
    </row>
    <row r="150" spans="1:13" ht="14.4" customHeight="1" x14ac:dyDescent="0.3">
      <c r="A150" s="649" t="s">
        <v>587</v>
      </c>
      <c r="B150" s="650" t="s">
        <v>2655</v>
      </c>
      <c r="C150" s="650" t="s">
        <v>1490</v>
      </c>
      <c r="D150" s="650" t="s">
        <v>1491</v>
      </c>
      <c r="E150" s="650" t="s">
        <v>2656</v>
      </c>
      <c r="F150" s="653"/>
      <c r="G150" s="653"/>
      <c r="H150" s="666">
        <v>0</v>
      </c>
      <c r="I150" s="653">
        <v>1</v>
      </c>
      <c r="J150" s="653">
        <v>62.050000000000004</v>
      </c>
      <c r="K150" s="666">
        <v>1</v>
      </c>
      <c r="L150" s="653">
        <v>1</v>
      </c>
      <c r="M150" s="654">
        <v>62.050000000000004</v>
      </c>
    </row>
    <row r="151" spans="1:13" ht="14.4" customHeight="1" x14ac:dyDescent="0.3">
      <c r="A151" s="649" t="s">
        <v>587</v>
      </c>
      <c r="B151" s="650" t="s">
        <v>2657</v>
      </c>
      <c r="C151" s="650" t="s">
        <v>1816</v>
      </c>
      <c r="D151" s="650" t="s">
        <v>1759</v>
      </c>
      <c r="E151" s="650" t="s">
        <v>1817</v>
      </c>
      <c r="F151" s="653"/>
      <c r="G151" s="653"/>
      <c r="H151" s="666">
        <v>0</v>
      </c>
      <c r="I151" s="653">
        <v>604</v>
      </c>
      <c r="J151" s="653">
        <v>27690.071678289463</v>
      </c>
      <c r="K151" s="666">
        <v>1</v>
      </c>
      <c r="L151" s="653">
        <v>604</v>
      </c>
      <c r="M151" s="654">
        <v>27690.071678289463</v>
      </c>
    </row>
    <row r="152" spans="1:13" ht="14.4" customHeight="1" x14ac:dyDescent="0.3">
      <c r="A152" s="649" t="s">
        <v>587</v>
      </c>
      <c r="B152" s="650" t="s">
        <v>2658</v>
      </c>
      <c r="C152" s="650" t="s">
        <v>1750</v>
      </c>
      <c r="D152" s="650" t="s">
        <v>2659</v>
      </c>
      <c r="E152" s="650" t="s">
        <v>2660</v>
      </c>
      <c r="F152" s="653"/>
      <c r="G152" s="653"/>
      <c r="H152" s="666">
        <v>0</v>
      </c>
      <c r="I152" s="653">
        <v>2</v>
      </c>
      <c r="J152" s="653">
        <v>287.21798748562236</v>
      </c>
      <c r="K152" s="666">
        <v>1</v>
      </c>
      <c r="L152" s="653">
        <v>2</v>
      </c>
      <c r="M152" s="654">
        <v>287.21798748562236</v>
      </c>
    </row>
    <row r="153" spans="1:13" ht="14.4" customHeight="1" x14ac:dyDescent="0.3">
      <c r="A153" s="649" t="s">
        <v>587</v>
      </c>
      <c r="B153" s="650" t="s">
        <v>2658</v>
      </c>
      <c r="C153" s="650" t="s">
        <v>1766</v>
      </c>
      <c r="D153" s="650" t="s">
        <v>2661</v>
      </c>
      <c r="E153" s="650" t="s">
        <v>2662</v>
      </c>
      <c r="F153" s="653"/>
      <c r="G153" s="653"/>
      <c r="H153" s="666">
        <v>0</v>
      </c>
      <c r="I153" s="653">
        <v>35</v>
      </c>
      <c r="J153" s="653">
        <v>3491.1768741744299</v>
      </c>
      <c r="K153" s="666">
        <v>1</v>
      </c>
      <c r="L153" s="653">
        <v>35</v>
      </c>
      <c r="M153" s="654">
        <v>3491.1768741744299</v>
      </c>
    </row>
    <row r="154" spans="1:13" ht="14.4" customHeight="1" x14ac:dyDescent="0.3">
      <c r="A154" s="649" t="s">
        <v>587</v>
      </c>
      <c r="B154" s="650" t="s">
        <v>2663</v>
      </c>
      <c r="C154" s="650" t="s">
        <v>1834</v>
      </c>
      <c r="D154" s="650" t="s">
        <v>1835</v>
      </c>
      <c r="E154" s="650" t="s">
        <v>2664</v>
      </c>
      <c r="F154" s="653"/>
      <c r="G154" s="653"/>
      <c r="H154" s="666">
        <v>0</v>
      </c>
      <c r="I154" s="653">
        <v>47.79999999999999</v>
      </c>
      <c r="J154" s="653">
        <v>10075.31856480744</v>
      </c>
      <c r="K154" s="666">
        <v>1</v>
      </c>
      <c r="L154" s="653">
        <v>47.79999999999999</v>
      </c>
      <c r="M154" s="654">
        <v>10075.31856480744</v>
      </c>
    </row>
    <row r="155" spans="1:13" ht="14.4" customHeight="1" x14ac:dyDescent="0.3">
      <c r="A155" s="649" t="s">
        <v>587</v>
      </c>
      <c r="B155" s="650" t="s">
        <v>2665</v>
      </c>
      <c r="C155" s="650" t="s">
        <v>1837</v>
      </c>
      <c r="D155" s="650" t="s">
        <v>2667</v>
      </c>
      <c r="E155" s="650" t="s">
        <v>1817</v>
      </c>
      <c r="F155" s="653"/>
      <c r="G155" s="653"/>
      <c r="H155" s="666">
        <v>0</v>
      </c>
      <c r="I155" s="653">
        <v>12</v>
      </c>
      <c r="J155" s="653">
        <v>902.6400000000001</v>
      </c>
      <c r="K155" s="666">
        <v>1</v>
      </c>
      <c r="L155" s="653">
        <v>12</v>
      </c>
      <c r="M155" s="654">
        <v>902.6400000000001</v>
      </c>
    </row>
    <row r="156" spans="1:13" ht="14.4" customHeight="1" x14ac:dyDescent="0.3">
      <c r="A156" s="649" t="s">
        <v>587</v>
      </c>
      <c r="B156" s="650" t="s">
        <v>2665</v>
      </c>
      <c r="C156" s="650" t="s">
        <v>2390</v>
      </c>
      <c r="D156" s="650" t="s">
        <v>2713</v>
      </c>
      <c r="E156" s="650" t="s">
        <v>2714</v>
      </c>
      <c r="F156" s="653"/>
      <c r="G156" s="653"/>
      <c r="H156" s="666">
        <v>0</v>
      </c>
      <c r="I156" s="653">
        <v>9</v>
      </c>
      <c r="J156" s="653">
        <v>415.8</v>
      </c>
      <c r="K156" s="666">
        <v>1</v>
      </c>
      <c r="L156" s="653">
        <v>9</v>
      </c>
      <c r="M156" s="654">
        <v>415.8</v>
      </c>
    </row>
    <row r="157" spans="1:13" ht="14.4" customHeight="1" x14ac:dyDescent="0.3">
      <c r="A157" s="649" t="s">
        <v>587</v>
      </c>
      <c r="B157" s="650" t="s">
        <v>2669</v>
      </c>
      <c r="C157" s="650" t="s">
        <v>2382</v>
      </c>
      <c r="D157" s="650" t="s">
        <v>2383</v>
      </c>
      <c r="E157" s="650" t="s">
        <v>2715</v>
      </c>
      <c r="F157" s="653"/>
      <c r="G157" s="653"/>
      <c r="H157" s="666">
        <v>0</v>
      </c>
      <c r="I157" s="653">
        <v>98</v>
      </c>
      <c r="J157" s="653">
        <v>25697.689061071091</v>
      </c>
      <c r="K157" s="666">
        <v>1</v>
      </c>
      <c r="L157" s="653">
        <v>98</v>
      </c>
      <c r="M157" s="654">
        <v>25697.689061071091</v>
      </c>
    </row>
    <row r="158" spans="1:13" ht="14.4" customHeight="1" x14ac:dyDescent="0.3">
      <c r="A158" s="649" t="s">
        <v>587</v>
      </c>
      <c r="B158" s="650" t="s">
        <v>2716</v>
      </c>
      <c r="C158" s="650" t="s">
        <v>2386</v>
      </c>
      <c r="D158" s="650" t="s">
        <v>2387</v>
      </c>
      <c r="E158" s="650" t="s">
        <v>2388</v>
      </c>
      <c r="F158" s="653"/>
      <c r="G158" s="653"/>
      <c r="H158" s="666">
        <v>0</v>
      </c>
      <c r="I158" s="653">
        <v>6</v>
      </c>
      <c r="J158" s="653">
        <v>358.91977424114759</v>
      </c>
      <c r="K158" s="666">
        <v>1</v>
      </c>
      <c r="L158" s="653">
        <v>6</v>
      </c>
      <c r="M158" s="654">
        <v>358.91977424114759</v>
      </c>
    </row>
    <row r="159" spans="1:13" ht="14.4" customHeight="1" x14ac:dyDescent="0.3">
      <c r="A159" s="649" t="s">
        <v>587</v>
      </c>
      <c r="B159" s="650" t="s">
        <v>2671</v>
      </c>
      <c r="C159" s="650" t="s">
        <v>1812</v>
      </c>
      <c r="D159" s="650" t="s">
        <v>1848</v>
      </c>
      <c r="E159" s="650" t="s">
        <v>2673</v>
      </c>
      <c r="F159" s="653"/>
      <c r="G159" s="653"/>
      <c r="H159" s="666">
        <v>0</v>
      </c>
      <c r="I159" s="653">
        <v>12</v>
      </c>
      <c r="J159" s="653">
        <v>1063.2</v>
      </c>
      <c r="K159" s="666">
        <v>1</v>
      </c>
      <c r="L159" s="653">
        <v>12</v>
      </c>
      <c r="M159" s="654">
        <v>1063.2</v>
      </c>
    </row>
    <row r="160" spans="1:13" ht="14.4" customHeight="1" x14ac:dyDescent="0.3">
      <c r="A160" s="649" t="s">
        <v>587</v>
      </c>
      <c r="B160" s="650" t="s">
        <v>2674</v>
      </c>
      <c r="C160" s="650" t="s">
        <v>1841</v>
      </c>
      <c r="D160" s="650" t="s">
        <v>1842</v>
      </c>
      <c r="E160" s="650" t="s">
        <v>2675</v>
      </c>
      <c r="F160" s="653"/>
      <c r="G160" s="653"/>
      <c r="H160" s="666">
        <v>0</v>
      </c>
      <c r="I160" s="653">
        <v>24</v>
      </c>
      <c r="J160" s="653">
        <v>1306.3169449100383</v>
      </c>
      <c r="K160" s="666">
        <v>1</v>
      </c>
      <c r="L160" s="653">
        <v>24</v>
      </c>
      <c r="M160" s="654">
        <v>1306.3169449100383</v>
      </c>
    </row>
    <row r="161" spans="1:13" ht="14.4" customHeight="1" x14ac:dyDescent="0.3">
      <c r="A161" s="649" t="s">
        <v>587</v>
      </c>
      <c r="B161" s="650" t="s">
        <v>2676</v>
      </c>
      <c r="C161" s="650" t="s">
        <v>1830</v>
      </c>
      <c r="D161" s="650" t="s">
        <v>2677</v>
      </c>
      <c r="E161" s="650" t="s">
        <v>2675</v>
      </c>
      <c r="F161" s="653"/>
      <c r="G161" s="653"/>
      <c r="H161" s="666">
        <v>0</v>
      </c>
      <c r="I161" s="653">
        <v>72</v>
      </c>
      <c r="J161" s="653">
        <v>5378.4023419943042</v>
      </c>
      <c r="K161" s="666">
        <v>1</v>
      </c>
      <c r="L161" s="653">
        <v>72</v>
      </c>
      <c r="M161" s="654">
        <v>5378.4023419943042</v>
      </c>
    </row>
    <row r="162" spans="1:13" ht="14.4" customHeight="1" x14ac:dyDescent="0.3">
      <c r="A162" s="649" t="s">
        <v>587</v>
      </c>
      <c r="B162" s="650" t="s">
        <v>2678</v>
      </c>
      <c r="C162" s="650" t="s">
        <v>1868</v>
      </c>
      <c r="D162" s="650" t="s">
        <v>2679</v>
      </c>
      <c r="E162" s="650" t="s">
        <v>2680</v>
      </c>
      <c r="F162" s="653"/>
      <c r="G162" s="653"/>
      <c r="H162" s="666">
        <v>0</v>
      </c>
      <c r="I162" s="653">
        <v>161</v>
      </c>
      <c r="J162" s="653">
        <v>9414.6848119678616</v>
      </c>
      <c r="K162" s="666">
        <v>1</v>
      </c>
      <c r="L162" s="653">
        <v>161</v>
      </c>
      <c r="M162" s="654">
        <v>9414.6848119678616</v>
      </c>
    </row>
    <row r="163" spans="1:13" ht="14.4" customHeight="1" x14ac:dyDescent="0.3">
      <c r="A163" s="649" t="s">
        <v>587</v>
      </c>
      <c r="B163" s="650" t="s">
        <v>2684</v>
      </c>
      <c r="C163" s="650" t="s">
        <v>1686</v>
      </c>
      <c r="D163" s="650" t="s">
        <v>1687</v>
      </c>
      <c r="E163" s="650" t="s">
        <v>2685</v>
      </c>
      <c r="F163" s="653"/>
      <c r="G163" s="653"/>
      <c r="H163" s="666">
        <v>0</v>
      </c>
      <c r="I163" s="653">
        <v>21</v>
      </c>
      <c r="J163" s="653">
        <v>7078.8551893780568</v>
      </c>
      <c r="K163" s="666">
        <v>1</v>
      </c>
      <c r="L163" s="653">
        <v>21</v>
      </c>
      <c r="M163" s="654">
        <v>7078.8551893780568</v>
      </c>
    </row>
    <row r="164" spans="1:13" ht="14.4" customHeight="1" x14ac:dyDescent="0.3">
      <c r="A164" s="649" t="s">
        <v>587</v>
      </c>
      <c r="B164" s="650" t="s">
        <v>2717</v>
      </c>
      <c r="C164" s="650" t="s">
        <v>1883</v>
      </c>
      <c r="D164" s="650" t="s">
        <v>2718</v>
      </c>
      <c r="E164" s="650" t="s">
        <v>2719</v>
      </c>
      <c r="F164" s="653">
        <v>160</v>
      </c>
      <c r="G164" s="653">
        <v>41716.705421388222</v>
      </c>
      <c r="H164" s="666">
        <v>1</v>
      </c>
      <c r="I164" s="653"/>
      <c r="J164" s="653"/>
      <c r="K164" s="666">
        <v>0</v>
      </c>
      <c r="L164" s="653">
        <v>160</v>
      </c>
      <c r="M164" s="654">
        <v>41716.705421388222</v>
      </c>
    </row>
    <row r="165" spans="1:13" ht="14.4" customHeight="1" x14ac:dyDescent="0.3">
      <c r="A165" s="649" t="s">
        <v>587</v>
      </c>
      <c r="B165" s="650" t="s">
        <v>2686</v>
      </c>
      <c r="C165" s="650" t="s">
        <v>2259</v>
      </c>
      <c r="D165" s="650" t="s">
        <v>1645</v>
      </c>
      <c r="E165" s="650" t="s">
        <v>2260</v>
      </c>
      <c r="F165" s="653"/>
      <c r="G165" s="653"/>
      <c r="H165" s="666">
        <v>0</v>
      </c>
      <c r="I165" s="653">
        <v>41</v>
      </c>
      <c r="J165" s="653">
        <v>36494.080611946985</v>
      </c>
      <c r="K165" s="666">
        <v>1</v>
      </c>
      <c r="L165" s="653">
        <v>41</v>
      </c>
      <c r="M165" s="654">
        <v>36494.080611946985</v>
      </c>
    </row>
    <row r="166" spans="1:13" ht="14.4" customHeight="1" x14ac:dyDescent="0.3">
      <c r="A166" s="649" t="s">
        <v>587</v>
      </c>
      <c r="B166" s="650" t="s">
        <v>2687</v>
      </c>
      <c r="C166" s="650" t="s">
        <v>2255</v>
      </c>
      <c r="D166" s="650" t="s">
        <v>1544</v>
      </c>
      <c r="E166" s="650" t="s">
        <v>2720</v>
      </c>
      <c r="F166" s="653"/>
      <c r="G166" s="653"/>
      <c r="H166" s="666">
        <v>0</v>
      </c>
      <c r="I166" s="653">
        <v>1</v>
      </c>
      <c r="J166" s="653">
        <v>337.15</v>
      </c>
      <c r="K166" s="666">
        <v>1</v>
      </c>
      <c r="L166" s="653">
        <v>1</v>
      </c>
      <c r="M166" s="654">
        <v>337.15</v>
      </c>
    </row>
    <row r="167" spans="1:13" ht="14.4" customHeight="1" x14ac:dyDescent="0.3">
      <c r="A167" s="649" t="s">
        <v>587</v>
      </c>
      <c r="B167" s="650" t="s">
        <v>2691</v>
      </c>
      <c r="C167" s="650" t="s">
        <v>1468</v>
      </c>
      <c r="D167" s="650" t="s">
        <v>1469</v>
      </c>
      <c r="E167" s="650" t="s">
        <v>1470</v>
      </c>
      <c r="F167" s="653"/>
      <c r="G167" s="653"/>
      <c r="H167" s="666">
        <v>0</v>
      </c>
      <c r="I167" s="653">
        <v>40</v>
      </c>
      <c r="J167" s="653">
        <v>5781.1980847286532</v>
      </c>
      <c r="K167" s="666">
        <v>1</v>
      </c>
      <c r="L167" s="653">
        <v>40</v>
      </c>
      <c r="M167" s="654">
        <v>5781.1980847286532</v>
      </c>
    </row>
    <row r="168" spans="1:13" ht="14.4" customHeight="1" x14ac:dyDescent="0.3">
      <c r="A168" s="649" t="s">
        <v>587</v>
      </c>
      <c r="B168" s="650" t="s">
        <v>2691</v>
      </c>
      <c r="C168" s="650" t="s">
        <v>1879</v>
      </c>
      <c r="D168" s="650" t="s">
        <v>2721</v>
      </c>
      <c r="E168" s="650" t="s">
        <v>1470</v>
      </c>
      <c r="F168" s="653">
        <v>4</v>
      </c>
      <c r="G168" s="653">
        <v>433.08000000000015</v>
      </c>
      <c r="H168" s="666">
        <v>1</v>
      </c>
      <c r="I168" s="653"/>
      <c r="J168" s="653"/>
      <c r="K168" s="666">
        <v>0</v>
      </c>
      <c r="L168" s="653">
        <v>4</v>
      </c>
      <c r="M168" s="654">
        <v>433.08000000000015</v>
      </c>
    </row>
    <row r="169" spans="1:13" ht="14.4" customHeight="1" x14ac:dyDescent="0.3">
      <c r="A169" s="649" t="s">
        <v>587</v>
      </c>
      <c r="B169" s="650" t="s">
        <v>2691</v>
      </c>
      <c r="C169" s="650" t="s">
        <v>2262</v>
      </c>
      <c r="D169" s="650" t="s">
        <v>1469</v>
      </c>
      <c r="E169" s="650" t="s">
        <v>2263</v>
      </c>
      <c r="F169" s="653"/>
      <c r="G169" s="653"/>
      <c r="H169" s="666">
        <v>0</v>
      </c>
      <c r="I169" s="653">
        <v>125</v>
      </c>
      <c r="J169" s="653">
        <v>18428.738412218219</v>
      </c>
      <c r="K169" s="666">
        <v>1</v>
      </c>
      <c r="L169" s="653">
        <v>125</v>
      </c>
      <c r="M169" s="654">
        <v>18428.738412218219</v>
      </c>
    </row>
    <row r="170" spans="1:13" ht="14.4" customHeight="1" x14ac:dyDescent="0.3">
      <c r="A170" s="649" t="s">
        <v>587</v>
      </c>
      <c r="B170" s="650" t="s">
        <v>2693</v>
      </c>
      <c r="C170" s="650" t="s">
        <v>1599</v>
      </c>
      <c r="D170" s="650" t="s">
        <v>1600</v>
      </c>
      <c r="E170" s="650" t="s">
        <v>2694</v>
      </c>
      <c r="F170" s="653"/>
      <c r="G170" s="653"/>
      <c r="H170" s="666">
        <v>0</v>
      </c>
      <c r="I170" s="653">
        <v>3</v>
      </c>
      <c r="J170" s="653">
        <v>364.85063702306445</v>
      </c>
      <c r="K170" s="666">
        <v>1</v>
      </c>
      <c r="L170" s="653">
        <v>3</v>
      </c>
      <c r="M170" s="654">
        <v>364.85063702306445</v>
      </c>
    </row>
    <row r="171" spans="1:13" ht="14.4" customHeight="1" x14ac:dyDescent="0.3">
      <c r="A171" s="649" t="s">
        <v>587</v>
      </c>
      <c r="B171" s="650" t="s">
        <v>2693</v>
      </c>
      <c r="C171" s="650" t="s">
        <v>2286</v>
      </c>
      <c r="D171" s="650" t="s">
        <v>2287</v>
      </c>
      <c r="E171" s="650" t="s">
        <v>2722</v>
      </c>
      <c r="F171" s="653"/>
      <c r="G171" s="653"/>
      <c r="H171" s="666">
        <v>0</v>
      </c>
      <c r="I171" s="653">
        <v>1</v>
      </c>
      <c r="J171" s="653">
        <v>162.04023538194264</v>
      </c>
      <c r="K171" s="666">
        <v>1</v>
      </c>
      <c r="L171" s="653">
        <v>1</v>
      </c>
      <c r="M171" s="654">
        <v>162.04023538194264</v>
      </c>
    </row>
    <row r="172" spans="1:13" ht="14.4" customHeight="1" x14ac:dyDescent="0.3">
      <c r="A172" s="649" t="s">
        <v>587</v>
      </c>
      <c r="B172" s="650" t="s">
        <v>2698</v>
      </c>
      <c r="C172" s="650" t="s">
        <v>1607</v>
      </c>
      <c r="D172" s="650" t="s">
        <v>1608</v>
      </c>
      <c r="E172" s="650" t="s">
        <v>2699</v>
      </c>
      <c r="F172" s="653"/>
      <c r="G172" s="653"/>
      <c r="H172" s="666">
        <v>0</v>
      </c>
      <c r="I172" s="653">
        <v>1</v>
      </c>
      <c r="J172" s="653">
        <v>52.81</v>
      </c>
      <c r="K172" s="666">
        <v>1</v>
      </c>
      <c r="L172" s="653">
        <v>1</v>
      </c>
      <c r="M172" s="654">
        <v>52.81</v>
      </c>
    </row>
    <row r="173" spans="1:13" ht="14.4" customHeight="1" x14ac:dyDescent="0.3">
      <c r="A173" s="649" t="s">
        <v>587</v>
      </c>
      <c r="B173" s="650" t="s">
        <v>2698</v>
      </c>
      <c r="C173" s="650" t="s">
        <v>1522</v>
      </c>
      <c r="D173" s="650" t="s">
        <v>1523</v>
      </c>
      <c r="E173" s="650" t="s">
        <v>1524</v>
      </c>
      <c r="F173" s="653"/>
      <c r="G173" s="653"/>
      <c r="H173" s="666">
        <v>0</v>
      </c>
      <c r="I173" s="653">
        <v>31</v>
      </c>
      <c r="J173" s="653">
        <v>2650.2199013693198</v>
      </c>
      <c r="K173" s="666">
        <v>1</v>
      </c>
      <c r="L173" s="653">
        <v>31</v>
      </c>
      <c r="M173" s="654">
        <v>2650.2199013693198</v>
      </c>
    </row>
    <row r="174" spans="1:13" ht="14.4" customHeight="1" x14ac:dyDescent="0.3">
      <c r="A174" s="649" t="s">
        <v>587</v>
      </c>
      <c r="B174" s="650" t="s">
        <v>2723</v>
      </c>
      <c r="C174" s="650" t="s">
        <v>2289</v>
      </c>
      <c r="D174" s="650" t="s">
        <v>2290</v>
      </c>
      <c r="E174" s="650" t="s">
        <v>2291</v>
      </c>
      <c r="F174" s="653"/>
      <c r="G174" s="653"/>
      <c r="H174" s="666">
        <v>0</v>
      </c>
      <c r="I174" s="653">
        <v>1</v>
      </c>
      <c r="J174" s="653">
        <v>411.01600158948463</v>
      </c>
      <c r="K174" s="666">
        <v>1</v>
      </c>
      <c r="L174" s="653">
        <v>1</v>
      </c>
      <c r="M174" s="654">
        <v>411.01600158948463</v>
      </c>
    </row>
    <row r="175" spans="1:13" ht="14.4" customHeight="1" x14ac:dyDescent="0.3">
      <c r="A175" s="649" t="s">
        <v>587</v>
      </c>
      <c r="B175" s="650" t="s">
        <v>2700</v>
      </c>
      <c r="C175" s="650" t="s">
        <v>2252</v>
      </c>
      <c r="D175" s="650" t="s">
        <v>1537</v>
      </c>
      <c r="E175" s="650" t="s">
        <v>2724</v>
      </c>
      <c r="F175" s="653"/>
      <c r="G175" s="653"/>
      <c r="H175" s="666">
        <v>0</v>
      </c>
      <c r="I175" s="653">
        <v>1</v>
      </c>
      <c r="J175" s="653">
        <v>57.81</v>
      </c>
      <c r="K175" s="666">
        <v>1</v>
      </c>
      <c r="L175" s="653">
        <v>1</v>
      </c>
      <c r="M175" s="654">
        <v>57.81</v>
      </c>
    </row>
    <row r="176" spans="1:13" ht="14.4" customHeight="1" x14ac:dyDescent="0.3">
      <c r="A176" s="649" t="s">
        <v>587</v>
      </c>
      <c r="B176" s="650" t="s">
        <v>2700</v>
      </c>
      <c r="C176" s="650" t="s">
        <v>1536</v>
      </c>
      <c r="D176" s="650" t="s">
        <v>1537</v>
      </c>
      <c r="E176" s="650" t="s">
        <v>2250</v>
      </c>
      <c r="F176" s="653"/>
      <c r="G176" s="653"/>
      <c r="H176" s="666">
        <v>0</v>
      </c>
      <c r="I176" s="653">
        <v>3</v>
      </c>
      <c r="J176" s="653">
        <v>310.15999999999997</v>
      </c>
      <c r="K176" s="666">
        <v>1</v>
      </c>
      <c r="L176" s="653">
        <v>3</v>
      </c>
      <c r="M176" s="654">
        <v>310.15999999999997</v>
      </c>
    </row>
    <row r="177" spans="1:13" ht="14.4" customHeight="1" x14ac:dyDescent="0.3">
      <c r="A177" s="649" t="s">
        <v>587</v>
      </c>
      <c r="B177" s="650" t="s">
        <v>2700</v>
      </c>
      <c r="C177" s="650" t="s">
        <v>2265</v>
      </c>
      <c r="D177" s="650" t="s">
        <v>1537</v>
      </c>
      <c r="E177" s="650" t="s">
        <v>2266</v>
      </c>
      <c r="F177" s="653"/>
      <c r="G177" s="653"/>
      <c r="H177" s="666">
        <v>0</v>
      </c>
      <c r="I177" s="653">
        <v>1</v>
      </c>
      <c r="J177" s="653">
        <v>313.7399999999999</v>
      </c>
      <c r="K177" s="666">
        <v>1</v>
      </c>
      <c r="L177" s="653">
        <v>1</v>
      </c>
      <c r="M177" s="654">
        <v>313.7399999999999</v>
      </c>
    </row>
    <row r="178" spans="1:13" ht="14.4" customHeight="1" x14ac:dyDescent="0.3">
      <c r="A178" s="649" t="s">
        <v>587</v>
      </c>
      <c r="B178" s="650" t="s">
        <v>2725</v>
      </c>
      <c r="C178" s="650" t="s">
        <v>2217</v>
      </c>
      <c r="D178" s="650" t="s">
        <v>2218</v>
      </c>
      <c r="E178" s="650" t="s">
        <v>2726</v>
      </c>
      <c r="F178" s="653"/>
      <c r="G178" s="653"/>
      <c r="H178" s="666">
        <v>0</v>
      </c>
      <c r="I178" s="653">
        <v>1</v>
      </c>
      <c r="J178" s="653">
        <v>230.23422159262026</v>
      </c>
      <c r="K178" s="666">
        <v>1</v>
      </c>
      <c r="L178" s="653">
        <v>1</v>
      </c>
      <c r="M178" s="654">
        <v>230.23422159262026</v>
      </c>
    </row>
    <row r="179" spans="1:13" ht="14.4" customHeight="1" x14ac:dyDescent="0.3">
      <c r="A179" s="649" t="s">
        <v>587</v>
      </c>
      <c r="B179" s="650" t="s">
        <v>2702</v>
      </c>
      <c r="C179" s="650" t="s">
        <v>2335</v>
      </c>
      <c r="D179" s="650" t="s">
        <v>2727</v>
      </c>
      <c r="E179" s="650" t="s">
        <v>1724</v>
      </c>
      <c r="F179" s="653"/>
      <c r="G179" s="653"/>
      <c r="H179" s="666">
        <v>0</v>
      </c>
      <c r="I179" s="653">
        <v>2</v>
      </c>
      <c r="J179" s="653">
        <v>89.559988914044226</v>
      </c>
      <c r="K179" s="666">
        <v>1</v>
      </c>
      <c r="L179" s="653">
        <v>2</v>
      </c>
      <c r="M179" s="654">
        <v>89.559988914044226</v>
      </c>
    </row>
    <row r="180" spans="1:13" ht="14.4" customHeight="1" x14ac:dyDescent="0.3">
      <c r="A180" s="649" t="s">
        <v>587</v>
      </c>
      <c r="B180" s="650" t="s">
        <v>2702</v>
      </c>
      <c r="C180" s="650" t="s">
        <v>2317</v>
      </c>
      <c r="D180" s="650" t="s">
        <v>2728</v>
      </c>
      <c r="E180" s="650" t="s">
        <v>1724</v>
      </c>
      <c r="F180" s="653"/>
      <c r="G180" s="653"/>
      <c r="H180" s="666">
        <v>0</v>
      </c>
      <c r="I180" s="653">
        <v>2</v>
      </c>
      <c r="J180" s="653">
        <v>85.95999999999998</v>
      </c>
      <c r="K180" s="666">
        <v>1</v>
      </c>
      <c r="L180" s="653">
        <v>2</v>
      </c>
      <c r="M180" s="654">
        <v>85.95999999999998</v>
      </c>
    </row>
    <row r="181" spans="1:13" ht="14.4" customHeight="1" x14ac:dyDescent="0.3">
      <c r="A181" s="649" t="s">
        <v>587</v>
      </c>
      <c r="B181" s="650" t="s">
        <v>2702</v>
      </c>
      <c r="C181" s="650" t="s">
        <v>2320</v>
      </c>
      <c r="D181" s="650" t="s">
        <v>2321</v>
      </c>
      <c r="E181" s="650" t="s">
        <v>2322</v>
      </c>
      <c r="F181" s="653"/>
      <c r="G181" s="653"/>
      <c r="H181" s="666">
        <v>0</v>
      </c>
      <c r="I181" s="653">
        <v>3</v>
      </c>
      <c r="J181" s="653">
        <v>608.58003813371613</v>
      </c>
      <c r="K181" s="666">
        <v>1</v>
      </c>
      <c r="L181" s="653">
        <v>3</v>
      </c>
      <c r="M181" s="654">
        <v>608.58003813371613</v>
      </c>
    </row>
    <row r="182" spans="1:13" ht="14.4" customHeight="1" x14ac:dyDescent="0.3">
      <c r="A182" s="649" t="s">
        <v>587</v>
      </c>
      <c r="B182" s="650" t="s">
        <v>2702</v>
      </c>
      <c r="C182" s="650" t="s">
        <v>2293</v>
      </c>
      <c r="D182" s="650" t="s">
        <v>2294</v>
      </c>
      <c r="E182" s="650" t="s">
        <v>2295</v>
      </c>
      <c r="F182" s="653">
        <v>5</v>
      </c>
      <c r="G182" s="653">
        <v>5667.6025000000009</v>
      </c>
      <c r="H182" s="666">
        <v>1</v>
      </c>
      <c r="I182" s="653"/>
      <c r="J182" s="653"/>
      <c r="K182" s="666">
        <v>0</v>
      </c>
      <c r="L182" s="653">
        <v>5</v>
      </c>
      <c r="M182" s="654">
        <v>5667.6025000000009</v>
      </c>
    </row>
    <row r="183" spans="1:13" ht="14.4" customHeight="1" x14ac:dyDescent="0.3">
      <c r="A183" s="649" t="s">
        <v>587</v>
      </c>
      <c r="B183" s="650" t="s">
        <v>2702</v>
      </c>
      <c r="C183" s="650" t="s">
        <v>2331</v>
      </c>
      <c r="D183" s="650" t="s">
        <v>2729</v>
      </c>
      <c r="E183" s="650" t="s">
        <v>2329</v>
      </c>
      <c r="F183" s="653"/>
      <c r="G183" s="653"/>
      <c r="H183" s="666">
        <v>0</v>
      </c>
      <c r="I183" s="653">
        <v>49</v>
      </c>
      <c r="J183" s="653">
        <v>10657.499513614031</v>
      </c>
      <c r="K183" s="666">
        <v>1</v>
      </c>
      <c r="L183" s="653">
        <v>49</v>
      </c>
      <c r="M183" s="654">
        <v>10657.499513614031</v>
      </c>
    </row>
    <row r="184" spans="1:13" ht="14.4" customHeight="1" x14ac:dyDescent="0.3">
      <c r="A184" s="649" t="s">
        <v>587</v>
      </c>
      <c r="B184" s="650" t="s">
        <v>2702</v>
      </c>
      <c r="C184" s="650" t="s">
        <v>2327</v>
      </c>
      <c r="D184" s="650" t="s">
        <v>2328</v>
      </c>
      <c r="E184" s="650" t="s">
        <v>2329</v>
      </c>
      <c r="F184" s="653"/>
      <c r="G184" s="653"/>
      <c r="H184" s="666">
        <v>0</v>
      </c>
      <c r="I184" s="653">
        <v>69</v>
      </c>
      <c r="J184" s="653">
        <v>29323.618372121775</v>
      </c>
      <c r="K184" s="666">
        <v>1</v>
      </c>
      <c r="L184" s="653">
        <v>69</v>
      </c>
      <c r="M184" s="654">
        <v>29323.618372121775</v>
      </c>
    </row>
    <row r="185" spans="1:13" ht="14.4" customHeight="1" x14ac:dyDescent="0.3">
      <c r="A185" s="649" t="s">
        <v>587</v>
      </c>
      <c r="B185" s="650" t="s">
        <v>2702</v>
      </c>
      <c r="C185" s="650" t="s">
        <v>2324</v>
      </c>
      <c r="D185" s="650" t="s">
        <v>2325</v>
      </c>
      <c r="E185" s="650" t="s">
        <v>2329</v>
      </c>
      <c r="F185" s="653"/>
      <c r="G185" s="653"/>
      <c r="H185" s="666">
        <v>0</v>
      </c>
      <c r="I185" s="653">
        <v>13</v>
      </c>
      <c r="J185" s="653">
        <v>2690.9986758174355</v>
      </c>
      <c r="K185" s="666">
        <v>1</v>
      </c>
      <c r="L185" s="653">
        <v>13</v>
      </c>
      <c r="M185" s="654">
        <v>2690.9986758174355</v>
      </c>
    </row>
    <row r="186" spans="1:13" ht="14.4" customHeight="1" x14ac:dyDescent="0.3">
      <c r="A186" s="649" t="s">
        <v>590</v>
      </c>
      <c r="B186" s="650" t="s">
        <v>2603</v>
      </c>
      <c r="C186" s="650" t="s">
        <v>1670</v>
      </c>
      <c r="D186" s="650" t="s">
        <v>1671</v>
      </c>
      <c r="E186" s="650" t="s">
        <v>1672</v>
      </c>
      <c r="F186" s="653"/>
      <c r="G186" s="653"/>
      <c r="H186" s="666">
        <v>0</v>
      </c>
      <c r="I186" s="653">
        <v>1</v>
      </c>
      <c r="J186" s="653">
        <v>187.06991798379346</v>
      </c>
      <c r="K186" s="666">
        <v>1</v>
      </c>
      <c r="L186" s="653">
        <v>1</v>
      </c>
      <c r="M186" s="654">
        <v>187.06991798379346</v>
      </c>
    </row>
    <row r="187" spans="1:13" ht="14.4" customHeight="1" x14ac:dyDescent="0.3">
      <c r="A187" s="649" t="s">
        <v>590</v>
      </c>
      <c r="B187" s="650" t="s">
        <v>2624</v>
      </c>
      <c r="C187" s="650" t="s">
        <v>1576</v>
      </c>
      <c r="D187" s="650" t="s">
        <v>1448</v>
      </c>
      <c r="E187" s="650" t="s">
        <v>1577</v>
      </c>
      <c r="F187" s="653"/>
      <c r="G187" s="653"/>
      <c r="H187" s="666">
        <v>0</v>
      </c>
      <c r="I187" s="653">
        <v>2</v>
      </c>
      <c r="J187" s="653">
        <v>270.42048407893492</v>
      </c>
      <c r="K187" s="666">
        <v>1</v>
      </c>
      <c r="L187" s="653">
        <v>2</v>
      </c>
      <c r="M187" s="654">
        <v>270.42048407893492</v>
      </c>
    </row>
    <row r="188" spans="1:13" ht="14.4" customHeight="1" x14ac:dyDescent="0.3">
      <c r="A188" s="649" t="s">
        <v>590</v>
      </c>
      <c r="B188" s="650" t="s">
        <v>2652</v>
      </c>
      <c r="C188" s="650" t="s">
        <v>2268</v>
      </c>
      <c r="D188" s="650" t="s">
        <v>2707</v>
      </c>
      <c r="E188" s="650" t="s">
        <v>2710</v>
      </c>
      <c r="F188" s="653"/>
      <c r="G188" s="653"/>
      <c r="H188" s="666">
        <v>0</v>
      </c>
      <c r="I188" s="653">
        <v>7</v>
      </c>
      <c r="J188" s="653">
        <v>1572.0800000000002</v>
      </c>
      <c r="K188" s="666">
        <v>1</v>
      </c>
      <c r="L188" s="653">
        <v>7</v>
      </c>
      <c r="M188" s="654">
        <v>1572.0800000000002</v>
      </c>
    </row>
    <row r="189" spans="1:13" ht="14.4" customHeight="1" x14ac:dyDescent="0.3">
      <c r="A189" s="649" t="s">
        <v>590</v>
      </c>
      <c r="B189" s="650" t="s">
        <v>2684</v>
      </c>
      <c r="C189" s="650" t="s">
        <v>1686</v>
      </c>
      <c r="D189" s="650" t="s">
        <v>1687</v>
      </c>
      <c r="E189" s="650" t="s">
        <v>2685</v>
      </c>
      <c r="F189" s="653"/>
      <c r="G189" s="653"/>
      <c r="H189" s="666">
        <v>0</v>
      </c>
      <c r="I189" s="653">
        <v>2</v>
      </c>
      <c r="J189" s="653">
        <v>674.86</v>
      </c>
      <c r="K189" s="666">
        <v>1</v>
      </c>
      <c r="L189" s="653">
        <v>2</v>
      </c>
      <c r="M189" s="654">
        <v>674.86</v>
      </c>
    </row>
    <row r="190" spans="1:13" ht="14.4" customHeight="1" x14ac:dyDescent="0.3">
      <c r="A190" s="649" t="s">
        <v>590</v>
      </c>
      <c r="B190" s="650" t="s">
        <v>2730</v>
      </c>
      <c r="C190" s="650" t="s">
        <v>2511</v>
      </c>
      <c r="D190" s="650" t="s">
        <v>2512</v>
      </c>
      <c r="E190" s="650" t="s">
        <v>2513</v>
      </c>
      <c r="F190" s="653"/>
      <c r="G190" s="653"/>
      <c r="H190" s="666">
        <v>0</v>
      </c>
      <c r="I190" s="653">
        <v>17</v>
      </c>
      <c r="J190" s="653">
        <v>44217.5</v>
      </c>
      <c r="K190" s="666">
        <v>1</v>
      </c>
      <c r="L190" s="653">
        <v>17</v>
      </c>
      <c r="M190" s="654">
        <v>44217.5</v>
      </c>
    </row>
    <row r="191" spans="1:13" ht="14.4" customHeight="1" x14ac:dyDescent="0.3">
      <c r="A191" s="649" t="s">
        <v>590</v>
      </c>
      <c r="B191" s="650" t="s">
        <v>2717</v>
      </c>
      <c r="C191" s="650" t="s">
        <v>2508</v>
      </c>
      <c r="D191" s="650" t="s">
        <v>2509</v>
      </c>
      <c r="E191" s="650" t="s">
        <v>2510</v>
      </c>
      <c r="F191" s="653"/>
      <c r="G191" s="653"/>
      <c r="H191" s="666">
        <v>0</v>
      </c>
      <c r="I191" s="653">
        <v>84</v>
      </c>
      <c r="J191" s="653">
        <v>60721.815932638812</v>
      </c>
      <c r="K191" s="666">
        <v>1</v>
      </c>
      <c r="L191" s="653">
        <v>84</v>
      </c>
      <c r="M191" s="654">
        <v>60721.815932638812</v>
      </c>
    </row>
    <row r="192" spans="1:13" ht="14.4" customHeight="1" x14ac:dyDescent="0.3">
      <c r="A192" s="649" t="s">
        <v>590</v>
      </c>
      <c r="B192" s="650" t="s">
        <v>2717</v>
      </c>
      <c r="C192" s="650" t="s">
        <v>1883</v>
      </c>
      <c r="D192" s="650" t="s">
        <v>2718</v>
      </c>
      <c r="E192" s="650" t="s">
        <v>2719</v>
      </c>
      <c r="F192" s="653">
        <v>16</v>
      </c>
      <c r="G192" s="653">
        <v>4171.6639219935787</v>
      </c>
      <c r="H192" s="666">
        <v>1</v>
      </c>
      <c r="I192" s="653"/>
      <c r="J192" s="653"/>
      <c r="K192" s="666">
        <v>0</v>
      </c>
      <c r="L192" s="653">
        <v>16</v>
      </c>
      <c r="M192" s="654">
        <v>4171.6639219935787</v>
      </c>
    </row>
    <row r="193" spans="1:13" ht="14.4" customHeight="1" x14ac:dyDescent="0.3">
      <c r="A193" s="649" t="s">
        <v>590</v>
      </c>
      <c r="B193" s="650" t="s">
        <v>2686</v>
      </c>
      <c r="C193" s="650" t="s">
        <v>1644</v>
      </c>
      <c r="D193" s="650" t="s">
        <v>1645</v>
      </c>
      <c r="E193" s="650" t="s">
        <v>1646</v>
      </c>
      <c r="F193" s="653"/>
      <c r="G193" s="653"/>
      <c r="H193" s="666">
        <v>0</v>
      </c>
      <c r="I193" s="653">
        <v>9</v>
      </c>
      <c r="J193" s="653">
        <v>2397.1479759082663</v>
      </c>
      <c r="K193" s="666">
        <v>1</v>
      </c>
      <c r="L193" s="653">
        <v>9</v>
      </c>
      <c r="M193" s="654">
        <v>2397.1479759082663</v>
      </c>
    </row>
    <row r="194" spans="1:13" ht="14.4" customHeight="1" x14ac:dyDescent="0.3">
      <c r="A194" s="649" t="s">
        <v>590</v>
      </c>
      <c r="B194" s="650" t="s">
        <v>2691</v>
      </c>
      <c r="C194" s="650" t="s">
        <v>1468</v>
      </c>
      <c r="D194" s="650" t="s">
        <v>1469</v>
      </c>
      <c r="E194" s="650" t="s">
        <v>1470</v>
      </c>
      <c r="F194" s="653"/>
      <c r="G194" s="653"/>
      <c r="H194" s="666">
        <v>0</v>
      </c>
      <c r="I194" s="653">
        <v>31</v>
      </c>
      <c r="J194" s="653">
        <v>4480.4332566711546</v>
      </c>
      <c r="K194" s="666">
        <v>1</v>
      </c>
      <c r="L194" s="653">
        <v>31</v>
      </c>
      <c r="M194" s="654">
        <v>4480.4332566711546</v>
      </c>
    </row>
    <row r="195" spans="1:13" ht="14.4" customHeight="1" thickBot="1" x14ac:dyDescent="0.35">
      <c r="A195" s="655" t="s">
        <v>590</v>
      </c>
      <c r="B195" s="656" t="s">
        <v>2691</v>
      </c>
      <c r="C195" s="656" t="s">
        <v>2262</v>
      </c>
      <c r="D195" s="656" t="s">
        <v>1469</v>
      </c>
      <c r="E195" s="656" t="s">
        <v>2263</v>
      </c>
      <c r="F195" s="659"/>
      <c r="G195" s="659"/>
      <c r="H195" s="667">
        <v>0</v>
      </c>
      <c r="I195" s="659">
        <v>69</v>
      </c>
      <c r="J195" s="659">
        <v>10172.670151851997</v>
      </c>
      <c r="K195" s="667">
        <v>1</v>
      </c>
      <c r="L195" s="659">
        <v>69</v>
      </c>
      <c r="M195" s="660">
        <v>10172.670151851997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320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332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3321</v>
      </c>
      <c r="C3" s="460">
        <f>SUM(C6:C1048576)</f>
        <v>954</v>
      </c>
      <c r="D3" s="460">
        <f>SUM(D6:D1048576)</f>
        <v>474</v>
      </c>
      <c r="E3" s="461">
        <f>SUM(E6:E1048576)</f>
        <v>0</v>
      </c>
      <c r="F3" s="458">
        <f>IF(SUM($B3:$E3)=0,"",B3/SUM($B3:$E3))</f>
        <v>0.69930511686670882</v>
      </c>
      <c r="G3" s="456">
        <f t="shared" ref="G3:I3" si="0">IF(SUM($B3:$E3)=0,"",C3/SUM($B3:$E3))</f>
        <v>0.20088439671509792</v>
      </c>
      <c r="H3" s="456">
        <f t="shared" si="0"/>
        <v>9.9810486418193303E-2</v>
      </c>
      <c r="I3" s="457">
        <f t="shared" si="0"/>
        <v>0</v>
      </c>
      <c r="J3" s="460">
        <f>SUM(J6:J1048576)</f>
        <v>325</v>
      </c>
      <c r="K3" s="460">
        <f>SUM(K6:K1048576)</f>
        <v>361</v>
      </c>
      <c r="L3" s="460">
        <f>SUM(L6:L1048576)</f>
        <v>474</v>
      </c>
      <c r="M3" s="461">
        <f>SUM(M6:M1048576)</f>
        <v>0</v>
      </c>
      <c r="N3" s="458">
        <f>IF(SUM($J3:$M3)=0,"",J3/SUM($J3:$M3))</f>
        <v>0.28017241379310343</v>
      </c>
      <c r="O3" s="456">
        <f t="shared" ref="O3:Q3" si="1">IF(SUM($J3:$M3)=0,"",K3/SUM($J3:$M3))</f>
        <v>0.31120689655172412</v>
      </c>
      <c r="P3" s="456">
        <f t="shared" si="1"/>
        <v>0.4086206896551724</v>
      </c>
      <c r="Q3" s="457">
        <f t="shared" si="1"/>
        <v>0</v>
      </c>
    </row>
    <row r="4" spans="1:17" ht="14.4" customHeight="1" thickBot="1" x14ac:dyDescent="0.35">
      <c r="A4" s="454"/>
      <c r="B4" s="522" t="s">
        <v>322</v>
      </c>
      <c r="C4" s="523"/>
      <c r="D4" s="523"/>
      <c r="E4" s="524"/>
      <c r="F4" s="519" t="s">
        <v>327</v>
      </c>
      <c r="G4" s="520"/>
      <c r="H4" s="520"/>
      <c r="I4" s="521"/>
      <c r="J4" s="522" t="s">
        <v>328</v>
      </c>
      <c r="K4" s="523"/>
      <c r="L4" s="523"/>
      <c r="M4" s="524"/>
      <c r="N4" s="519" t="s">
        <v>329</v>
      </c>
      <c r="O4" s="520"/>
      <c r="P4" s="520"/>
      <c r="Q4" s="521"/>
    </row>
    <row r="5" spans="1:17" ht="14.4" customHeight="1" thickBot="1" x14ac:dyDescent="0.35">
      <c r="A5" s="682" t="s">
        <v>321</v>
      </c>
      <c r="B5" s="683" t="s">
        <v>323</v>
      </c>
      <c r="C5" s="683" t="s">
        <v>324</v>
      </c>
      <c r="D5" s="683" t="s">
        <v>325</v>
      </c>
      <c r="E5" s="684" t="s">
        <v>326</v>
      </c>
      <c r="F5" s="685" t="s">
        <v>323</v>
      </c>
      <c r="G5" s="686" t="s">
        <v>324</v>
      </c>
      <c r="H5" s="686" t="s">
        <v>325</v>
      </c>
      <c r="I5" s="687" t="s">
        <v>326</v>
      </c>
      <c r="J5" s="683" t="s">
        <v>323</v>
      </c>
      <c r="K5" s="683" t="s">
        <v>324</v>
      </c>
      <c r="L5" s="683" t="s">
        <v>325</v>
      </c>
      <c r="M5" s="684" t="s">
        <v>326</v>
      </c>
      <c r="N5" s="685" t="s">
        <v>323</v>
      </c>
      <c r="O5" s="686" t="s">
        <v>324</v>
      </c>
      <c r="P5" s="686" t="s">
        <v>325</v>
      </c>
      <c r="Q5" s="687" t="s">
        <v>326</v>
      </c>
    </row>
    <row r="6" spans="1:17" ht="14.4" customHeight="1" x14ac:dyDescent="0.3">
      <c r="A6" s="691" t="s">
        <v>2732</v>
      </c>
      <c r="B6" s="697"/>
      <c r="C6" s="647"/>
      <c r="D6" s="647"/>
      <c r="E6" s="648"/>
      <c r="F6" s="694"/>
      <c r="G6" s="665"/>
      <c r="H6" s="665"/>
      <c r="I6" s="700"/>
      <c r="J6" s="697"/>
      <c r="K6" s="647"/>
      <c r="L6" s="647"/>
      <c r="M6" s="648"/>
      <c r="N6" s="694"/>
      <c r="O6" s="665"/>
      <c r="P6" s="665"/>
      <c r="Q6" s="688"/>
    </row>
    <row r="7" spans="1:17" ht="14.4" customHeight="1" x14ac:dyDescent="0.3">
      <c r="A7" s="692" t="s">
        <v>2733</v>
      </c>
      <c r="B7" s="698">
        <v>1108</v>
      </c>
      <c r="C7" s="653">
        <v>395</v>
      </c>
      <c r="D7" s="653">
        <v>220</v>
      </c>
      <c r="E7" s="654"/>
      <c r="F7" s="695">
        <v>0.64306442251886242</v>
      </c>
      <c r="G7" s="666">
        <v>0.22925130586186884</v>
      </c>
      <c r="H7" s="666">
        <v>0.12768427161926871</v>
      </c>
      <c r="I7" s="701">
        <v>0</v>
      </c>
      <c r="J7" s="698">
        <v>85</v>
      </c>
      <c r="K7" s="653">
        <v>156</v>
      </c>
      <c r="L7" s="653">
        <v>220</v>
      </c>
      <c r="M7" s="654"/>
      <c r="N7" s="695">
        <v>0.18438177874186551</v>
      </c>
      <c r="O7" s="666">
        <v>0.33839479392624727</v>
      </c>
      <c r="P7" s="666">
        <v>0.47722342733188722</v>
      </c>
      <c r="Q7" s="689">
        <v>0</v>
      </c>
    </row>
    <row r="8" spans="1:17" ht="14.4" customHeight="1" x14ac:dyDescent="0.3">
      <c r="A8" s="692" t="s">
        <v>2734</v>
      </c>
      <c r="B8" s="698">
        <v>28</v>
      </c>
      <c r="C8" s="653"/>
      <c r="D8" s="653"/>
      <c r="E8" s="654"/>
      <c r="F8" s="695">
        <v>1</v>
      </c>
      <c r="G8" s="666">
        <v>0</v>
      </c>
      <c r="H8" s="666">
        <v>0</v>
      </c>
      <c r="I8" s="701">
        <v>0</v>
      </c>
      <c r="J8" s="698">
        <v>11</v>
      </c>
      <c r="K8" s="653"/>
      <c r="L8" s="653"/>
      <c r="M8" s="654"/>
      <c r="N8" s="695">
        <v>1</v>
      </c>
      <c r="O8" s="666">
        <v>0</v>
      </c>
      <c r="P8" s="666">
        <v>0</v>
      </c>
      <c r="Q8" s="689">
        <v>0</v>
      </c>
    </row>
    <row r="9" spans="1:17" ht="14.4" customHeight="1" x14ac:dyDescent="0.3">
      <c r="A9" s="692" t="s">
        <v>2735</v>
      </c>
      <c r="B9" s="698">
        <v>1287</v>
      </c>
      <c r="C9" s="653">
        <v>538</v>
      </c>
      <c r="D9" s="653">
        <v>254</v>
      </c>
      <c r="E9" s="654"/>
      <c r="F9" s="695">
        <v>0.61904761904761907</v>
      </c>
      <c r="G9" s="666">
        <v>0.25877825877825877</v>
      </c>
      <c r="H9" s="666">
        <v>0.12217412217412217</v>
      </c>
      <c r="I9" s="701">
        <v>0</v>
      </c>
      <c r="J9" s="698">
        <v>79</v>
      </c>
      <c r="K9" s="653">
        <v>191</v>
      </c>
      <c r="L9" s="653">
        <v>254</v>
      </c>
      <c r="M9" s="654"/>
      <c r="N9" s="695">
        <v>0.15076335877862596</v>
      </c>
      <c r="O9" s="666">
        <v>0.36450381679389315</v>
      </c>
      <c r="P9" s="666">
        <v>0.48473282442748089</v>
      </c>
      <c r="Q9" s="689">
        <v>0</v>
      </c>
    </row>
    <row r="10" spans="1:17" ht="14.4" customHeight="1" thickBot="1" x14ac:dyDescent="0.35">
      <c r="A10" s="693" t="s">
        <v>2736</v>
      </c>
      <c r="B10" s="699">
        <v>898</v>
      </c>
      <c r="C10" s="659">
        <v>21</v>
      </c>
      <c r="D10" s="659"/>
      <c r="E10" s="660"/>
      <c r="F10" s="696">
        <v>0.97714907508161042</v>
      </c>
      <c r="G10" s="667">
        <v>2.2850924918389554E-2</v>
      </c>
      <c r="H10" s="667">
        <v>0</v>
      </c>
      <c r="I10" s="702">
        <v>0</v>
      </c>
      <c r="J10" s="699">
        <v>150</v>
      </c>
      <c r="K10" s="659">
        <v>14</v>
      </c>
      <c r="L10" s="659"/>
      <c r="M10" s="660"/>
      <c r="N10" s="696">
        <v>0.91463414634146345</v>
      </c>
      <c r="O10" s="667">
        <v>8.5365853658536592E-2</v>
      </c>
      <c r="P10" s="667">
        <v>0</v>
      </c>
      <c r="Q10" s="6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332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3">
        <v>50</v>
      </c>
      <c r="B5" s="634" t="s">
        <v>574</v>
      </c>
      <c r="C5" s="637">
        <v>681731.18999999983</v>
      </c>
      <c r="D5" s="637">
        <v>1725.5</v>
      </c>
      <c r="E5" s="637">
        <v>325361.96999999997</v>
      </c>
      <c r="F5" s="703">
        <v>0.47725844845092102</v>
      </c>
      <c r="G5" s="637">
        <v>741.5</v>
      </c>
      <c r="H5" s="703">
        <v>0.42973051289481312</v>
      </c>
      <c r="I5" s="637">
        <v>356369.21999999991</v>
      </c>
      <c r="J5" s="703">
        <v>0.52274155154907909</v>
      </c>
      <c r="K5" s="637">
        <v>984</v>
      </c>
      <c r="L5" s="703">
        <v>0.57026948710518688</v>
      </c>
      <c r="M5" s="637" t="s">
        <v>74</v>
      </c>
      <c r="N5" s="277"/>
    </row>
    <row r="6" spans="1:14" ht="14.4" customHeight="1" x14ac:dyDescent="0.3">
      <c r="A6" s="633">
        <v>50</v>
      </c>
      <c r="B6" s="634" t="s">
        <v>2737</v>
      </c>
      <c r="C6" s="637">
        <v>581003.73999999987</v>
      </c>
      <c r="D6" s="637">
        <v>1325.5</v>
      </c>
      <c r="E6" s="637">
        <v>229604.98</v>
      </c>
      <c r="F6" s="703">
        <v>0.39518675043296636</v>
      </c>
      <c r="G6" s="637">
        <v>357.5</v>
      </c>
      <c r="H6" s="703">
        <v>0.26970954356846472</v>
      </c>
      <c r="I6" s="637">
        <v>351398.75999999989</v>
      </c>
      <c r="J6" s="703">
        <v>0.60481324956703375</v>
      </c>
      <c r="K6" s="637">
        <v>968</v>
      </c>
      <c r="L6" s="703">
        <v>0.73029045643153523</v>
      </c>
      <c r="M6" s="637" t="s">
        <v>1</v>
      </c>
      <c r="N6" s="277"/>
    </row>
    <row r="7" spans="1:14" ht="14.4" customHeight="1" x14ac:dyDescent="0.3">
      <c r="A7" s="633">
        <v>50</v>
      </c>
      <c r="B7" s="634" t="s">
        <v>2738</v>
      </c>
      <c r="C7" s="637">
        <v>0</v>
      </c>
      <c r="D7" s="637">
        <v>0.5</v>
      </c>
      <c r="E7" s="637">
        <v>0</v>
      </c>
      <c r="F7" s="703" t="s">
        <v>575</v>
      </c>
      <c r="G7" s="637">
        <v>0.5</v>
      </c>
      <c r="H7" s="703">
        <v>1</v>
      </c>
      <c r="I7" s="637" t="s">
        <v>575</v>
      </c>
      <c r="J7" s="703" t="s">
        <v>575</v>
      </c>
      <c r="K7" s="637" t="s">
        <v>575</v>
      </c>
      <c r="L7" s="703">
        <v>0</v>
      </c>
      <c r="M7" s="637" t="s">
        <v>1</v>
      </c>
      <c r="N7" s="277"/>
    </row>
    <row r="8" spans="1:14" ht="14.4" customHeight="1" x14ac:dyDescent="0.3">
      <c r="A8" s="633">
        <v>50</v>
      </c>
      <c r="B8" s="634" t="s">
        <v>2739</v>
      </c>
      <c r="C8" s="637">
        <v>100727.44999999998</v>
      </c>
      <c r="D8" s="637">
        <v>399.5</v>
      </c>
      <c r="E8" s="637">
        <v>95756.989999999991</v>
      </c>
      <c r="F8" s="703">
        <v>0.95065436482309451</v>
      </c>
      <c r="G8" s="637">
        <v>383.5</v>
      </c>
      <c r="H8" s="703">
        <v>0.95994993742177726</v>
      </c>
      <c r="I8" s="637">
        <v>4970.4599999999991</v>
      </c>
      <c r="J8" s="703">
        <v>4.93456351769056E-2</v>
      </c>
      <c r="K8" s="637">
        <v>16</v>
      </c>
      <c r="L8" s="703">
        <v>4.005006257822278E-2</v>
      </c>
      <c r="M8" s="637" t="s">
        <v>1</v>
      </c>
      <c r="N8" s="277"/>
    </row>
    <row r="9" spans="1:14" ht="14.4" customHeight="1" x14ac:dyDescent="0.3">
      <c r="A9" s="633" t="s">
        <v>573</v>
      </c>
      <c r="B9" s="634" t="s">
        <v>3</v>
      </c>
      <c r="C9" s="637">
        <v>681731.18999999983</v>
      </c>
      <c r="D9" s="637">
        <v>1725.5</v>
      </c>
      <c r="E9" s="637">
        <v>325361.96999999997</v>
      </c>
      <c r="F9" s="703">
        <v>0.47725844845092102</v>
      </c>
      <c r="G9" s="637">
        <v>741.5</v>
      </c>
      <c r="H9" s="703">
        <v>0.42973051289481312</v>
      </c>
      <c r="I9" s="637">
        <v>356369.21999999991</v>
      </c>
      <c r="J9" s="703">
        <v>0.52274155154907909</v>
      </c>
      <c r="K9" s="637">
        <v>984</v>
      </c>
      <c r="L9" s="703">
        <v>0.57026948710518688</v>
      </c>
      <c r="M9" s="637" t="s">
        <v>578</v>
      </c>
      <c r="N9" s="277"/>
    </row>
    <row r="11" spans="1:14" ht="14.4" customHeight="1" x14ac:dyDescent="0.3">
      <c r="A11" s="633">
        <v>50</v>
      </c>
      <c r="B11" s="634" t="s">
        <v>574</v>
      </c>
      <c r="C11" s="637" t="s">
        <v>575</v>
      </c>
      <c r="D11" s="637" t="s">
        <v>575</v>
      </c>
      <c r="E11" s="637" t="s">
        <v>575</v>
      </c>
      <c r="F11" s="703" t="s">
        <v>575</v>
      </c>
      <c r="G11" s="637" t="s">
        <v>575</v>
      </c>
      <c r="H11" s="703" t="s">
        <v>575</v>
      </c>
      <c r="I11" s="637" t="s">
        <v>575</v>
      </c>
      <c r="J11" s="703" t="s">
        <v>575</v>
      </c>
      <c r="K11" s="637" t="s">
        <v>575</v>
      </c>
      <c r="L11" s="703" t="s">
        <v>575</v>
      </c>
      <c r="M11" s="637" t="s">
        <v>74</v>
      </c>
      <c r="N11" s="277"/>
    </row>
    <row r="12" spans="1:14" ht="14.4" customHeight="1" x14ac:dyDescent="0.3">
      <c r="A12" s="633">
        <v>89301501</v>
      </c>
      <c r="B12" s="634" t="s">
        <v>2737</v>
      </c>
      <c r="C12" s="637">
        <v>151544.26</v>
      </c>
      <c r="D12" s="637">
        <v>686</v>
      </c>
      <c r="E12" s="637">
        <v>26065.979999999992</v>
      </c>
      <c r="F12" s="703">
        <v>0.17200242358239098</v>
      </c>
      <c r="G12" s="637">
        <v>96</v>
      </c>
      <c r="H12" s="703">
        <v>0.13994169096209913</v>
      </c>
      <c r="I12" s="637">
        <v>125478.28000000001</v>
      </c>
      <c r="J12" s="703">
        <v>0.82799757641760896</v>
      </c>
      <c r="K12" s="637">
        <v>590</v>
      </c>
      <c r="L12" s="703">
        <v>0.86005830903790093</v>
      </c>
      <c r="M12" s="637" t="s">
        <v>1</v>
      </c>
      <c r="N12" s="277"/>
    </row>
    <row r="13" spans="1:14" ht="14.4" customHeight="1" x14ac:dyDescent="0.3">
      <c r="A13" s="633" t="s">
        <v>2740</v>
      </c>
      <c r="B13" s="634" t="s">
        <v>2741</v>
      </c>
      <c r="C13" s="637">
        <v>151544.26</v>
      </c>
      <c r="D13" s="637">
        <v>686</v>
      </c>
      <c r="E13" s="637">
        <v>26065.979999999992</v>
      </c>
      <c r="F13" s="703">
        <v>0.17200242358239098</v>
      </c>
      <c r="G13" s="637">
        <v>96</v>
      </c>
      <c r="H13" s="703">
        <v>0.13994169096209913</v>
      </c>
      <c r="I13" s="637">
        <v>125478.28000000001</v>
      </c>
      <c r="J13" s="703">
        <v>0.82799757641760896</v>
      </c>
      <c r="K13" s="637">
        <v>590</v>
      </c>
      <c r="L13" s="703">
        <v>0.86005830903790093</v>
      </c>
      <c r="M13" s="637" t="s">
        <v>582</v>
      </c>
      <c r="N13" s="277"/>
    </row>
    <row r="14" spans="1:14" ht="14.4" customHeight="1" x14ac:dyDescent="0.3">
      <c r="A14" s="633" t="s">
        <v>575</v>
      </c>
      <c r="B14" s="634" t="s">
        <v>575</v>
      </c>
      <c r="C14" s="637" t="s">
        <v>575</v>
      </c>
      <c r="D14" s="637" t="s">
        <v>575</v>
      </c>
      <c r="E14" s="637" t="s">
        <v>575</v>
      </c>
      <c r="F14" s="703" t="s">
        <v>575</v>
      </c>
      <c r="G14" s="637" t="s">
        <v>575</v>
      </c>
      <c r="H14" s="703" t="s">
        <v>575</v>
      </c>
      <c r="I14" s="637" t="s">
        <v>575</v>
      </c>
      <c r="J14" s="703" t="s">
        <v>575</v>
      </c>
      <c r="K14" s="637" t="s">
        <v>575</v>
      </c>
      <c r="L14" s="703" t="s">
        <v>575</v>
      </c>
      <c r="M14" s="637" t="s">
        <v>583</v>
      </c>
      <c r="N14" s="277"/>
    </row>
    <row r="15" spans="1:14" ht="14.4" customHeight="1" x14ac:dyDescent="0.3">
      <c r="A15" s="633">
        <v>89301502</v>
      </c>
      <c r="B15" s="634" t="s">
        <v>2737</v>
      </c>
      <c r="C15" s="637">
        <v>429459.4800000001</v>
      </c>
      <c r="D15" s="637">
        <v>639.5</v>
      </c>
      <c r="E15" s="637">
        <v>203539.00000000009</v>
      </c>
      <c r="F15" s="703">
        <v>0.47394226808079787</v>
      </c>
      <c r="G15" s="637">
        <v>261.5</v>
      </c>
      <c r="H15" s="703">
        <v>0.40891321344800624</v>
      </c>
      <c r="I15" s="637">
        <v>225920.47999999998</v>
      </c>
      <c r="J15" s="703">
        <v>0.52605773191920213</v>
      </c>
      <c r="K15" s="637">
        <v>378</v>
      </c>
      <c r="L15" s="703">
        <v>0.59108678655199376</v>
      </c>
      <c r="M15" s="637" t="s">
        <v>1</v>
      </c>
      <c r="N15" s="277"/>
    </row>
    <row r="16" spans="1:14" ht="14.4" customHeight="1" x14ac:dyDescent="0.3">
      <c r="A16" s="633">
        <v>89301502</v>
      </c>
      <c r="B16" s="634" t="s">
        <v>2738</v>
      </c>
      <c r="C16" s="637">
        <v>0</v>
      </c>
      <c r="D16" s="637">
        <v>0.5</v>
      </c>
      <c r="E16" s="637">
        <v>0</v>
      </c>
      <c r="F16" s="703" t="s">
        <v>575</v>
      </c>
      <c r="G16" s="637">
        <v>0.5</v>
      </c>
      <c r="H16" s="703">
        <v>1</v>
      </c>
      <c r="I16" s="637" t="s">
        <v>575</v>
      </c>
      <c r="J16" s="703" t="s">
        <v>575</v>
      </c>
      <c r="K16" s="637" t="s">
        <v>575</v>
      </c>
      <c r="L16" s="703">
        <v>0</v>
      </c>
      <c r="M16" s="637" t="s">
        <v>1</v>
      </c>
      <c r="N16" s="277"/>
    </row>
    <row r="17" spans="1:14" ht="14.4" customHeight="1" x14ac:dyDescent="0.3">
      <c r="A17" s="633">
        <v>89301502</v>
      </c>
      <c r="B17" s="634" t="s">
        <v>2739</v>
      </c>
      <c r="C17" s="637">
        <v>100727.44999999998</v>
      </c>
      <c r="D17" s="637">
        <v>399.5</v>
      </c>
      <c r="E17" s="637">
        <v>95756.989999999991</v>
      </c>
      <c r="F17" s="703">
        <v>0.95065436482309451</v>
      </c>
      <c r="G17" s="637">
        <v>383.5</v>
      </c>
      <c r="H17" s="703">
        <v>0.95994993742177726</v>
      </c>
      <c r="I17" s="637">
        <v>4970.4599999999991</v>
      </c>
      <c r="J17" s="703">
        <v>4.93456351769056E-2</v>
      </c>
      <c r="K17" s="637">
        <v>16</v>
      </c>
      <c r="L17" s="703">
        <v>4.005006257822278E-2</v>
      </c>
      <c r="M17" s="637" t="s">
        <v>1</v>
      </c>
      <c r="N17" s="277"/>
    </row>
    <row r="18" spans="1:14" ht="14.4" customHeight="1" x14ac:dyDescent="0.3">
      <c r="A18" s="633" t="s">
        <v>2742</v>
      </c>
      <c r="B18" s="634" t="s">
        <v>2743</v>
      </c>
      <c r="C18" s="637">
        <v>530186.93000000005</v>
      </c>
      <c r="D18" s="637">
        <v>1039.5</v>
      </c>
      <c r="E18" s="637">
        <v>299295.99000000011</v>
      </c>
      <c r="F18" s="703">
        <v>0.56451031337192725</v>
      </c>
      <c r="G18" s="637">
        <v>645.5</v>
      </c>
      <c r="H18" s="703">
        <v>0.62097162097162095</v>
      </c>
      <c r="I18" s="637">
        <v>230890.93999999997</v>
      </c>
      <c r="J18" s="703">
        <v>0.43548968662807275</v>
      </c>
      <c r="K18" s="637">
        <v>394</v>
      </c>
      <c r="L18" s="703">
        <v>0.37902837902837905</v>
      </c>
      <c r="M18" s="637" t="s">
        <v>582</v>
      </c>
      <c r="N18" s="277"/>
    </row>
    <row r="19" spans="1:14" ht="14.4" customHeight="1" x14ac:dyDescent="0.3">
      <c r="A19" s="633" t="s">
        <v>575</v>
      </c>
      <c r="B19" s="634" t="s">
        <v>575</v>
      </c>
      <c r="C19" s="637" t="s">
        <v>575</v>
      </c>
      <c r="D19" s="637" t="s">
        <v>575</v>
      </c>
      <c r="E19" s="637" t="s">
        <v>575</v>
      </c>
      <c r="F19" s="703" t="s">
        <v>575</v>
      </c>
      <c r="G19" s="637" t="s">
        <v>575</v>
      </c>
      <c r="H19" s="703" t="s">
        <v>575</v>
      </c>
      <c r="I19" s="637" t="s">
        <v>575</v>
      </c>
      <c r="J19" s="703" t="s">
        <v>575</v>
      </c>
      <c r="K19" s="637" t="s">
        <v>575</v>
      </c>
      <c r="L19" s="703" t="s">
        <v>575</v>
      </c>
      <c r="M19" s="637" t="s">
        <v>583</v>
      </c>
      <c r="N19" s="277"/>
    </row>
    <row r="20" spans="1:14" ht="14.4" customHeight="1" x14ac:dyDescent="0.3">
      <c r="A20" s="633" t="s">
        <v>573</v>
      </c>
      <c r="B20" s="634" t="s">
        <v>577</v>
      </c>
      <c r="C20" s="637">
        <v>681731.19000000006</v>
      </c>
      <c r="D20" s="637">
        <v>1725.5</v>
      </c>
      <c r="E20" s="637">
        <v>325361.97000000009</v>
      </c>
      <c r="F20" s="703">
        <v>0.47725844845092102</v>
      </c>
      <c r="G20" s="637">
        <v>741.5</v>
      </c>
      <c r="H20" s="703">
        <v>0.42973051289481312</v>
      </c>
      <c r="I20" s="637">
        <v>356369.22000000003</v>
      </c>
      <c r="J20" s="703">
        <v>0.52274155154907909</v>
      </c>
      <c r="K20" s="637">
        <v>984</v>
      </c>
      <c r="L20" s="703">
        <v>0.57026948710518688</v>
      </c>
      <c r="M20" s="637" t="s">
        <v>578</v>
      </c>
      <c r="N20" s="277"/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0">
    <cfRule type="expression" dxfId="44" priority="4">
      <formula>AND(LEFT(M11,6)&lt;&gt;"mezera",M11&lt;&gt;"")</formula>
    </cfRule>
  </conditionalFormatting>
  <conditionalFormatting sqref="A11:A20">
    <cfRule type="expression" dxfId="43" priority="2">
      <formula>AND(M11&lt;&gt;"",M11&lt;&gt;"mezeraKL")</formula>
    </cfRule>
  </conditionalFormatting>
  <conditionalFormatting sqref="F11:F20">
    <cfRule type="cellIs" dxfId="42" priority="1" operator="lessThan">
      <formula>0.6</formula>
    </cfRule>
  </conditionalFormatting>
  <conditionalFormatting sqref="B11:L20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0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332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2" t="s">
        <v>168</v>
      </c>
      <c r="B4" s="683" t="s">
        <v>19</v>
      </c>
      <c r="C4" s="707"/>
      <c r="D4" s="683" t="s">
        <v>20</v>
      </c>
      <c r="E4" s="707"/>
      <c r="F4" s="683" t="s">
        <v>19</v>
      </c>
      <c r="G4" s="686" t="s">
        <v>2</v>
      </c>
      <c r="H4" s="683" t="s">
        <v>20</v>
      </c>
      <c r="I4" s="686" t="s">
        <v>2</v>
      </c>
      <c r="J4" s="683" t="s">
        <v>19</v>
      </c>
      <c r="K4" s="686" t="s">
        <v>2</v>
      </c>
      <c r="L4" s="683" t="s">
        <v>20</v>
      </c>
      <c r="M4" s="687" t="s">
        <v>2</v>
      </c>
    </row>
    <row r="5" spans="1:13" ht="14.4" customHeight="1" x14ac:dyDescent="0.3">
      <c r="A5" s="704" t="s">
        <v>2744</v>
      </c>
      <c r="B5" s="697">
        <v>628.05999999999995</v>
      </c>
      <c r="C5" s="644">
        <v>1</v>
      </c>
      <c r="D5" s="708">
        <v>1</v>
      </c>
      <c r="E5" s="711" t="s">
        <v>2744</v>
      </c>
      <c r="F5" s="697">
        <v>628.05999999999995</v>
      </c>
      <c r="G5" s="665">
        <v>1</v>
      </c>
      <c r="H5" s="647">
        <v>1</v>
      </c>
      <c r="I5" s="688">
        <v>1</v>
      </c>
      <c r="J5" s="714"/>
      <c r="K5" s="665">
        <v>0</v>
      </c>
      <c r="L5" s="647"/>
      <c r="M5" s="688">
        <v>0</v>
      </c>
    </row>
    <row r="6" spans="1:13" ht="14.4" customHeight="1" x14ac:dyDescent="0.3">
      <c r="A6" s="705" t="s">
        <v>2745</v>
      </c>
      <c r="B6" s="698">
        <v>5073.16</v>
      </c>
      <c r="C6" s="650">
        <v>1</v>
      </c>
      <c r="D6" s="709">
        <v>18</v>
      </c>
      <c r="E6" s="712" t="s">
        <v>2745</v>
      </c>
      <c r="F6" s="698">
        <v>713.1</v>
      </c>
      <c r="G6" s="666">
        <v>0.14056327811462679</v>
      </c>
      <c r="H6" s="653">
        <v>7</v>
      </c>
      <c r="I6" s="689">
        <v>0.3888888888888889</v>
      </c>
      <c r="J6" s="715">
        <v>4360.0599999999995</v>
      </c>
      <c r="K6" s="666">
        <v>0.85943672188537312</v>
      </c>
      <c r="L6" s="653">
        <v>11</v>
      </c>
      <c r="M6" s="689">
        <v>0.61111111111111116</v>
      </c>
    </row>
    <row r="7" spans="1:13" ht="14.4" customHeight="1" x14ac:dyDescent="0.3">
      <c r="A7" s="705" t="s">
        <v>2746</v>
      </c>
      <c r="B7" s="698">
        <v>188547.88</v>
      </c>
      <c r="C7" s="650">
        <v>1</v>
      </c>
      <c r="D7" s="709">
        <v>342</v>
      </c>
      <c r="E7" s="712" t="s">
        <v>2746</v>
      </c>
      <c r="F7" s="698">
        <v>104063.47000000002</v>
      </c>
      <c r="G7" s="666">
        <v>0.55192065803126511</v>
      </c>
      <c r="H7" s="653">
        <v>166</v>
      </c>
      <c r="I7" s="689">
        <v>0.4853801169590643</v>
      </c>
      <c r="J7" s="715">
        <v>84484.409999999989</v>
      </c>
      <c r="K7" s="666">
        <v>0.44807934196873489</v>
      </c>
      <c r="L7" s="653">
        <v>176</v>
      </c>
      <c r="M7" s="689">
        <v>0.51461988304093564</v>
      </c>
    </row>
    <row r="8" spans="1:13" ht="14.4" customHeight="1" x14ac:dyDescent="0.3">
      <c r="A8" s="705" t="s">
        <v>2747</v>
      </c>
      <c r="B8" s="698">
        <v>26118.000000000004</v>
      </c>
      <c r="C8" s="650">
        <v>1</v>
      </c>
      <c r="D8" s="709">
        <v>117</v>
      </c>
      <c r="E8" s="712" t="s">
        <v>2747</v>
      </c>
      <c r="F8" s="698">
        <v>4639.09</v>
      </c>
      <c r="G8" s="666">
        <v>0.17762041503943637</v>
      </c>
      <c r="H8" s="653">
        <v>21</v>
      </c>
      <c r="I8" s="689">
        <v>0.17948717948717949</v>
      </c>
      <c r="J8" s="715">
        <v>21478.910000000003</v>
      </c>
      <c r="K8" s="666">
        <v>0.82237958496056363</v>
      </c>
      <c r="L8" s="653">
        <v>96</v>
      </c>
      <c r="M8" s="689">
        <v>0.82051282051282048</v>
      </c>
    </row>
    <row r="9" spans="1:13" ht="14.4" customHeight="1" x14ac:dyDescent="0.3">
      <c r="A9" s="705" t="s">
        <v>2748</v>
      </c>
      <c r="B9" s="698">
        <v>40701.079999999987</v>
      </c>
      <c r="C9" s="650">
        <v>1</v>
      </c>
      <c r="D9" s="709">
        <v>224</v>
      </c>
      <c r="E9" s="712" t="s">
        <v>2748</v>
      </c>
      <c r="F9" s="698">
        <v>7796.4600000000037</v>
      </c>
      <c r="G9" s="666">
        <v>0.19155413075033897</v>
      </c>
      <c r="H9" s="653">
        <v>35</v>
      </c>
      <c r="I9" s="689">
        <v>0.15625</v>
      </c>
      <c r="J9" s="715">
        <v>32904.619999999981</v>
      </c>
      <c r="K9" s="666">
        <v>0.808445869249661</v>
      </c>
      <c r="L9" s="653">
        <v>189</v>
      </c>
      <c r="M9" s="689">
        <v>0.84375</v>
      </c>
    </row>
    <row r="10" spans="1:13" ht="14.4" customHeight="1" x14ac:dyDescent="0.3">
      <c r="A10" s="705" t="s">
        <v>2749</v>
      </c>
      <c r="B10" s="698">
        <v>1409.09</v>
      </c>
      <c r="C10" s="650">
        <v>1</v>
      </c>
      <c r="D10" s="709">
        <v>12</v>
      </c>
      <c r="E10" s="712" t="s">
        <v>2749</v>
      </c>
      <c r="F10" s="698">
        <v>586.1</v>
      </c>
      <c r="G10" s="666">
        <v>0.41594220383367991</v>
      </c>
      <c r="H10" s="653">
        <v>4</v>
      </c>
      <c r="I10" s="689">
        <v>0.33333333333333331</v>
      </c>
      <c r="J10" s="715">
        <v>822.9899999999999</v>
      </c>
      <c r="K10" s="666">
        <v>0.58405779616632003</v>
      </c>
      <c r="L10" s="653">
        <v>8</v>
      </c>
      <c r="M10" s="689">
        <v>0.66666666666666663</v>
      </c>
    </row>
    <row r="11" spans="1:13" ht="14.4" customHeight="1" x14ac:dyDescent="0.3">
      <c r="A11" s="705" t="s">
        <v>2750</v>
      </c>
      <c r="B11" s="698">
        <v>1173.6599999999999</v>
      </c>
      <c r="C11" s="650">
        <v>1</v>
      </c>
      <c r="D11" s="709">
        <v>9</v>
      </c>
      <c r="E11" s="712" t="s">
        <v>2750</v>
      </c>
      <c r="F11" s="698">
        <v>874.14</v>
      </c>
      <c r="G11" s="666">
        <v>0.74479832319411077</v>
      </c>
      <c r="H11" s="653">
        <v>7</v>
      </c>
      <c r="I11" s="689">
        <v>0.77777777777777779</v>
      </c>
      <c r="J11" s="715">
        <v>299.52</v>
      </c>
      <c r="K11" s="666">
        <v>0.25520167680588929</v>
      </c>
      <c r="L11" s="653">
        <v>2</v>
      </c>
      <c r="M11" s="689">
        <v>0.22222222222222221</v>
      </c>
    </row>
    <row r="12" spans="1:13" ht="14.4" customHeight="1" x14ac:dyDescent="0.3">
      <c r="A12" s="705" t="s">
        <v>2751</v>
      </c>
      <c r="B12" s="698">
        <v>280739.89</v>
      </c>
      <c r="C12" s="650">
        <v>1</v>
      </c>
      <c r="D12" s="709">
        <v>555.5</v>
      </c>
      <c r="E12" s="712" t="s">
        <v>2751</v>
      </c>
      <c r="F12" s="698">
        <v>160481.77999999997</v>
      </c>
      <c r="G12" s="666">
        <v>0.57163867949082681</v>
      </c>
      <c r="H12" s="653">
        <v>333.5</v>
      </c>
      <c r="I12" s="689">
        <v>0.60036003600360033</v>
      </c>
      <c r="J12" s="715">
        <v>120258.11000000003</v>
      </c>
      <c r="K12" s="666">
        <v>0.42836132050917319</v>
      </c>
      <c r="L12" s="653">
        <v>222</v>
      </c>
      <c r="M12" s="689">
        <v>0.39963996399639962</v>
      </c>
    </row>
    <row r="13" spans="1:13" ht="14.4" customHeight="1" x14ac:dyDescent="0.3">
      <c r="A13" s="705" t="s">
        <v>2752</v>
      </c>
      <c r="B13" s="698">
        <v>18404.990000000005</v>
      </c>
      <c r="C13" s="650">
        <v>1</v>
      </c>
      <c r="D13" s="709">
        <v>76</v>
      </c>
      <c r="E13" s="712" t="s">
        <v>2752</v>
      </c>
      <c r="F13" s="698">
        <v>14094.870000000004</v>
      </c>
      <c r="G13" s="666">
        <v>0.76581785700508398</v>
      </c>
      <c r="H13" s="653">
        <v>56</v>
      </c>
      <c r="I13" s="689">
        <v>0.73684210526315785</v>
      </c>
      <c r="J13" s="715">
        <v>4310.1200000000008</v>
      </c>
      <c r="K13" s="666">
        <v>0.23418214299491602</v>
      </c>
      <c r="L13" s="653">
        <v>20</v>
      </c>
      <c r="M13" s="689">
        <v>0.26315789473684209</v>
      </c>
    </row>
    <row r="14" spans="1:13" ht="14.4" customHeight="1" x14ac:dyDescent="0.3">
      <c r="A14" s="705" t="s">
        <v>2753</v>
      </c>
      <c r="B14" s="698">
        <v>12785.199999999999</v>
      </c>
      <c r="C14" s="650">
        <v>1</v>
      </c>
      <c r="D14" s="709">
        <v>92</v>
      </c>
      <c r="E14" s="712" t="s">
        <v>2753</v>
      </c>
      <c r="F14" s="698">
        <v>1150.22</v>
      </c>
      <c r="G14" s="666">
        <v>8.9964959484403847E-2</v>
      </c>
      <c r="H14" s="653">
        <v>10</v>
      </c>
      <c r="I14" s="689">
        <v>0.10869565217391304</v>
      </c>
      <c r="J14" s="715">
        <v>11634.98</v>
      </c>
      <c r="K14" s="666">
        <v>0.91003504051559625</v>
      </c>
      <c r="L14" s="653">
        <v>82</v>
      </c>
      <c r="M14" s="689">
        <v>0.89130434782608692</v>
      </c>
    </row>
    <row r="15" spans="1:13" ht="14.4" customHeight="1" x14ac:dyDescent="0.3">
      <c r="A15" s="705" t="s">
        <v>2754</v>
      </c>
      <c r="B15" s="698">
        <v>7728.36</v>
      </c>
      <c r="C15" s="650">
        <v>1</v>
      </c>
      <c r="D15" s="709">
        <v>35</v>
      </c>
      <c r="E15" s="712" t="s">
        <v>2754</v>
      </c>
      <c r="F15" s="698"/>
      <c r="G15" s="666">
        <v>0</v>
      </c>
      <c r="H15" s="653"/>
      <c r="I15" s="689">
        <v>0</v>
      </c>
      <c r="J15" s="715">
        <v>7728.36</v>
      </c>
      <c r="K15" s="666">
        <v>1</v>
      </c>
      <c r="L15" s="653">
        <v>35</v>
      </c>
      <c r="M15" s="689">
        <v>1</v>
      </c>
    </row>
    <row r="16" spans="1:13" ht="14.4" customHeight="1" x14ac:dyDescent="0.3">
      <c r="A16" s="705" t="s">
        <v>2755</v>
      </c>
      <c r="B16" s="698">
        <v>7852.5400000000009</v>
      </c>
      <c r="C16" s="650">
        <v>1</v>
      </c>
      <c r="D16" s="709">
        <v>38</v>
      </c>
      <c r="E16" s="712" t="s">
        <v>2755</v>
      </c>
      <c r="F16" s="698">
        <v>184.61</v>
      </c>
      <c r="G16" s="666">
        <v>2.3509590527396231E-2</v>
      </c>
      <c r="H16" s="653">
        <v>3</v>
      </c>
      <c r="I16" s="689">
        <v>7.8947368421052627E-2</v>
      </c>
      <c r="J16" s="715">
        <v>7667.9300000000012</v>
      </c>
      <c r="K16" s="666">
        <v>0.97649040947260379</v>
      </c>
      <c r="L16" s="653">
        <v>35</v>
      </c>
      <c r="M16" s="689">
        <v>0.92105263157894735</v>
      </c>
    </row>
    <row r="17" spans="1:13" ht="14.4" customHeight="1" x14ac:dyDescent="0.3">
      <c r="A17" s="705" t="s">
        <v>2756</v>
      </c>
      <c r="B17" s="698">
        <v>89502.97000000003</v>
      </c>
      <c r="C17" s="650">
        <v>1</v>
      </c>
      <c r="D17" s="709">
        <v>201</v>
      </c>
      <c r="E17" s="712" t="s">
        <v>2756</v>
      </c>
      <c r="F17" s="698">
        <v>29126.850000000006</v>
      </c>
      <c r="G17" s="666">
        <v>0.32542886565663681</v>
      </c>
      <c r="H17" s="653">
        <v>94</v>
      </c>
      <c r="I17" s="689">
        <v>0.46766169154228854</v>
      </c>
      <c r="J17" s="715">
        <v>60376.120000000017</v>
      </c>
      <c r="K17" s="666">
        <v>0.67457113434336313</v>
      </c>
      <c r="L17" s="653">
        <v>107</v>
      </c>
      <c r="M17" s="689">
        <v>0.53233830845771146</v>
      </c>
    </row>
    <row r="18" spans="1:13" ht="14.4" customHeight="1" x14ac:dyDescent="0.3">
      <c r="A18" s="705" t="s">
        <v>2757</v>
      </c>
      <c r="B18" s="698">
        <v>666.75</v>
      </c>
      <c r="C18" s="650">
        <v>1</v>
      </c>
      <c r="D18" s="709">
        <v>3</v>
      </c>
      <c r="E18" s="712" t="s">
        <v>2757</v>
      </c>
      <c r="F18" s="698">
        <v>666.75</v>
      </c>
      <c r="G18" s="666">
        <v>1</v>
      </c>
      <c r="H18" s="653">
        <v>3</v>
      </c>
      <c r="I18" s="689">
        <v>1</v>
      </c>
      <c r="J18" s="715"/>
      <c r="K18" s="666">
        <v>0</v>
      </c>
      <c r="L18" s="653"/>
      <c r="M18" s="689">
        <v>0</v>
      </c>
    </row>
    <row r="19" spans="1:13" ht="14.4" customHeight="1" thickBot="1" x14ac:dyDescent="0.35">
      <c r="A19" s="706" t="s">
        <v>2758</v>
      </c>
      <c r="B19" s="699">
        <v>399.56000000000006</v>
      </c>
      <c r="C19" s="656">
        <v>1</v>
      </c>
      <c r="D19" s="710">
        <v>2</v>
      </c>
      <c r="E19" s="713" t="s">
        <v>2758</v>
      </c>
      <c r="F19" s="699">
        <v>356.47</v>
      </c>
      <c r="G19" s="667">
        <v>0.89215637200921005</v>
      </c>
      <c r="H19" s="659">
        <v>1</v>
      </c>
      <c r="I19" s="690">
        <v>0.5</v>
      </c>
      <c r="J19" s="716">
        <v>43.09</v>
      </c>
      <c r="K19" s="667">
        <v>0.10784362799078986</v>
      </c>
      <c r="L19" s="659">
        <v>1</v>
      </c>
      <c r="M19" s="690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1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3864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332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681731.19000000053</v>
      </c>
      <c r="N3" s="70">
        <f>SUBTOTAL(9,N7:N1048576)</f>
        <v>4097</v>
      </c>
      <c r="O3" s="70">
        <f>SUBTOTAL(9,O7:O1048576)</f>
        <v>1725.5</v>
      </c>
      <c r="P3" s="70">
        <f>SUBTOTAL(9,P7:P1048576)</f>
        <v>325361.97000000009</v>
      </c>
      <c r="Q3" s="71">
        <f>IF(M3=0,0,P3/M3)</f>
        <v>0.47725844845092069</v>
      </c>
      <c r="R3" s="70">
        <f>SUBTOTAL(9,R7:R1048576)</f>
        <v>1989</v>
      </c>
      <c r="S3" s="71">
        <f>IF(N3=0,0,R3/N3)</f>
        <v>0.48547717842323651</v>
      </c>
      <c r="T3" s="70">
        <f>SUBTOTAL(9,T7:T1048576)</f>
        <v>741.5</v>
      </c>
      <c r="U3" s="72">
        <f>IF(O3=0,0,T3/O3)</f>
        <v>0.42973051289481312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7" t="s">
        <v>23</v>
      </c>
      <c r="B6" s="718" t="s">
        <v>5</v>
      </c>
      <c r="C6" s="717" t="s">
        <v>24</v>
      </c>
      <c r="D6" s="718" t="s">
        <v>6</v>
      </c>
      <c r="E6" s="718" t="s">
        <v>194</v>
      </c>
      <c r="F6" s="718" t="s">
        <v>25</v>
      </c>
      <c r="G6" s="718" t="s">
        <v>26</v>
      </c>
      <c r="H6" s="718" t="s">
        <v>8</v>
      </c>
      <c r="I6" s="718" t="s">
        <v>10</v>
      </c>
      <c r="J6" s="718" t="s">
        <v>11</v>
      </c>
      <c r="K6" s="718" t="s">
        <v>12</v>
      </c>
      <c r="L6" s="718" t="s">
        <v>27</v>
      </c>
      <c r="M6" s="719" t="s">
        <v>14</v>
      </c>
      <c r="N6" s="720" t="s">
        <v>28</v>
      </c>
      <c r="O6" s="720" t="s">
        <v>28</v>
      </c>
      <c r="P6" s="720" t="s">
        <v>14</v>
      </c>
      <c r="Q6" s="720" t="s">
        <v>2</v>
      </c>
      <c r="R6" s="720" t="s">
        <v>28</v>
      </c>
      <c r="S6" s="720" t="s">
        <v>2</v>
      </c>
      <c r="T6" s="720" t="s">
        <v>28</v>
      </c>
      <c r="U6" s="721" t="s">
        <v>2</v>
      </c>
    </row>
    <row r="7" spans="1:21" ht="14.4" customHeight="1" x14ac:dyDescent="0.3">
      <c r="A7" s="722">
        <v>50</v>
      </c>
      <c r="B7" s="723" t="s">
        <v>574</v>
      </c>
      <c r="C7" s="723">
        <v>89301501</v>
      </c>
      <c r="D7" s="724" t="s">
        <v>3862</v>
      </c>
      <c r="E7" s="725" t="s">
        <v>2745</v>
      </c>
      <c r="F7" s="723" t="s">
        <v>2737</v>
      </c>
      <c r="G7" s="723" t="s">
        <v>2759</v>
      </c>
      <c r="H7" s="723" t="s">
        <v>1428</v>
      </c>
      <c r="I7" s="723" t="s">
        <v>1447</v>
      </c>
      <c r="J7" s="723" t="s">
        <v>1448</v>
      </c>
      <c r="K7" s="723" t="s">
        <v>2625</v>
      </c>
      <c r="L7" s="726">
        <v>75.28</v>
      </c>
      <c r="M7" s="726">
        <v>75.28</v>
      </c>
      <c r="N7" s="723">
        <v>1</v>
      </c>
      <c r="O7" s="727">
        <v>0.5</v>
      </c>
      <c r="P7" s="726"/>
      <c r="Q7" s="728">
        <v>0</v>
      </c>
      <c r="R7" s="723"/>
      <c r="S7" s="728">
        <v>0</v>
      </c>
      <c r="T7" s="727"/>
      <c r="U7" s="235">
        <v>0</v>
      </c>
    </row>
    <row r="8" spans="1:21" ht="14.4" customHeight="1" x14ac:dyDescent="0.3">
      <c r="A8" s="649">
        <v>50</v>
      </c>
      <c r="B8" s="650" t="s">
        <v>574</v>
      </c>
      <c r="C8" s="650">
        <v>89301501</v>
      </c>
      <c r="D8" s="729" t="s">
        <v>3862</v>
      </c>
      <c r="E8" s="730" t="s">
        <v>2745</v>
      </c>
      <c r="F8" s="650" t="s">
        <v>2737</v>
      </c>
      <c r="G8" s="650" t="s">
        <v>2760</v>
      </c>
      <c r="H8" s="650" t="s">
        <v>575</v>
      </c>
      <c r="I8" s="650" t="s">
        <v>2761</v>
      </c>
      <c r="J8" s="650" t="s">
        <v>1070</v>
      </c>
      <c r="K8" s="650" t="s">
        <v>1102</v>
      </c>
      <c r="L8" s="651">
        <v>0</v>
      </c>
      <c r="M8" s="651">
        <v>0</v>
      </c>
      <c r="N8" s="650">
        <v>1</v>
      </c>
      <c r="O8" s="731">
        <v>0.5</v>
      </c>
      <c r="P8" s="651"/>
      <c r="Q8" s="666"/>
      <c r="R8" s="650"/>
      <c r="S8" s="666">
        <v>0</v>
      </c>
      <c r="T8" s="731"/>
      <c r="U8" s="689">
        <v>0</v>
      </c>
    </row>
    <row r="9" spans="1:21" ht="14.4" customHeight="1" x14ac:dyDescent="0.3">
      <c r="A9" s="649">
        <v>50</v>
      </c>
      <c r="B9" s="650" t="s">
        <v>574</v>
      </c>
      <c r="C9" s="650">
        <v>89301501</v>
      </c>
      <c r="D9" s="729" t="s">
        <v>3862</v>
      </c>
      <c r="E9" s="730" t="s">
        <v>2745</v>
      </c>
      <c r="F9" s="650" t="s">
        <v>2737</v>
      </c>
      <c r="G9" s="650" t="s">
        <v>2762</v>
      </c>
      <c r="H9" s="650" t="s">
        <v>1428</v>
      </c>
      <c r="I9" s="650" t="s">
        <v>1553</v>
      </c>
      <c r="J9" s="650" t="s">
        <v>1558</v>
      </c>
      <c r="K9" s="650" t="s">
        <v>1597</v>
      </c>
      <c r="L9" s="651">
        <v>130.59</v>
      </c>
      <c r="M9" s="651">
        <v>130.59</v>
      </c>
      <c r="N9" s="650">
        <v>1</v>
      </c>
      <c r="O9" s="731">
        <v>0.5</v>
      </c>
      <c r="P9" s="651">
        <v>130.59</v>
      </c>
      <c r="Q9" s="666">
        <v>1</v>
      </c>
      <c r="R9" s="650">
        <v>1</v>
      </c>
      <c r="S9" s="666">
        <v>1</v>
      </c>
      <c r="T9" s="731">
        <v>0.5</v>
      </c>
      <c r="U9" s="689">
        <v>1</v>
      </c>
    </row>
    <row r="10" spans="1:21" ht="14.4" customHeight="1" x14ac:dyDescent="0.3">
      <c r="A10" s="649">
        <v>50</v>
      </c>
      <c r="B10" s="650" t="s">
        <v>574</v>
      </c>
      <c r="C10" s="650">
        <v>89301501</v>
      </c>
      <c r="D10" s="729" t="s">
        <v>3862</v>
      </c>
      <c r="E10" s="730" t="s">
        <v>2745</v>
      </c>
      <c r="F10" s="650" t="s">
        <v>2737</v>
      </c>
      <c r="G10" s="650" t="s">
        <v>2763</v>
      </c>
      <c r="H10" s="650" t="s">
        <v>1428</v>
      </c>
      <c r="I10" s="650" t="s">
        <v>1493</v>
      </c>
      <c r="J10" s="650" t="s">
        <v>1494</v>
      </c>
      <c r="K10" s="650" t="s">
        <v>999</v>
      </c>
      <c r="L10" s="651">
        <v>44.89</v>
      </c>
      <c r="M10" s="651">
        <v>134.67000000000002</v>
      </c>
      <c r="N10" s="650">
        <v>3</v>
      </c>
      <c r="O10" s="731">
        <v>1.5</v>
      </c>
      <c r="P10" s="651">
        <v>44.89</v>
      </c>
      <c r="Q10" s="666">
        <v>0.33333333333333331</v>
      </c>
      <c r="R10" s="650">
        <v>1</v>
      </c>
      <c r="S10" s="666">
        <v>0.33333333333333331</v>
      </c>
      <c r="T10" s="731">
        <v>0.5</v>
      </c>
      <c r="U10" s="689">
        <v>0.33333333333333331</v>
      </c>
    </row>
    <row r="11" spans="1:21" ht="14.4" customHeight="1" x14ac:dyDescent="0.3">
      <c r="A11" s="649">
        <v>50</v>
      </c>
      <c r="B11" s="650" t="s">
        <v>574</v>
      </c>
      <c r="C11" s="650">
        <v>89301501</v>
      </c>
      <c r="D11" s="729" t="s">
        <v>3862</v>
      </c>
      <c r="E11" s="730" t="s">
        <v>2745</v>
      </c>
      <c r="F11" s="650" t="s">
        <v>2737</v>
      </c>
      <c r="G11" s="650" t="s">
        <v>2764</v>
      </c>
      <c r="H11" s="650" t="s">
        <v>1428</v>
      </c>
      <c r="I11" s="650" t="s">
        <v>1823</v>
      </c>
      <c r="J11" s="650" t="s">
        <v>1824</v>
      </c>
      <c r="K11" s="650" t="s">
        <v>2666</v>
      </c>
      <c r="L11" s="651">
        <v>69.86</v>
      </c>
      <c r="M11" s="651">
        <v>69.86</v>
      </c>
      <c r="N11" s="650">
        <v>1</v>
      </c>
      <c r="O11" s="731">
        <v>0.5</v>
      </c>
      <c r="P11" s="651"/>
      <c r="Q11" s="666">
        <v>0</v>
      </c>
      <c r="R11" s="650"/>
      <c r="S11" s="666">
        <v>0</v>
      </c>
      <c r="T11" s="731"/>
      <c r="U11" s="689">
        <v>0</v>
      </c>
    </row>
    <row r="12" spans="1:21" ht="14.4" customHeight="1" x14ac:dyDescent="0.3">
      <c r="A12" s="649">
        <v>50</v>
      </c>
      <c r="B12" s="650" t="s">
        <v>574</v>
      </c>
      <c r="C12" s="650">
        <v>89301501</v>
      </c>
      <c r="D12" s="729" t="s">
        <v>3862</v>
      </c>
      <c r="E12" s="730" t="s">
        <v>2745</v>
      </c>
      <c r="F12" s="650" t="s">
        <v>2737</v>
      </c>
      <c r="G12" s="650" t="s">
        <v>2765</v>
      </c>
      <c r="H12" s="650" t="s">
        <v>575</v>
      </c>
      <c r="I12" s="650" t="s">
        <v>2766</v>
      </c>
      <c r="J12" s="650" t="s">
        <v>1600</v>
      </c>
      <c r="K12" s="650" t="s">
        <v>2767</v>
      </c>
      <c r="L12" s="651">
        <v>0</v>
      </c>
      <c r="M12" s="651">
        <v>0</v>
      </c>
      <c r="N12" s="650">
        <v>1</v>
      </c>
      <c r="O12" s="731">
        <v>0.5</v>
      </c>
      <c r="P12" s="651"/>
      <c r="Q12" s="666"/>
      <c r="R12" s="650"/>
      <c r="S12" s="666">
        <v>0</v>
      </c>
      <c r="T12" s="731"/>
      <c r="U12" s="689">
        <v>0</v>
      </c>
    </row>
    <row r="13" spans="1:21" ht="14.4" customHeight="1" x14ac:dyDescent="0.3">
      <c r="A13" s="649">
        <v>50</v>
      </c>
      <c r="B13" s="650" t="s">
        <v>574</v>
      </c>
      <c r="C13" s="650">
        <v>89301501</v>
      </c>
      <c r="D13" s="729" t="s">
        <v>3862</v>
      </c>
      <c r="E13" s="730" t="s">
        <v>2745</v>
      </c>
      <c r="F13" s="650" t="s">
        <v>2737</v>
      </c>
      <c r="G13" s="650" t="s">
        <v>2768</v>
      </c>
      <c r="H13" s="650" t="s">
        <v>575</v>
      </c>
      <c r="I13" s="650" t="s">
        <v>2769</v>
      </c>
      <c r="J13" s="650" t="s">
        <v>974</v>
      </c>
      <c r="K13" s="650" t="s">
        <v>2770</v>
      </c>
      <c r="L13" s="651">
        <v>0</v>
      </c>
      <c r="M13" s="651">
        <v>0</v>
      </c>
      <c r="N13" s="650">
        <v>1</v>
      </c>
      <c r="O13" s="731">
        <v>0.5</v>
      </c>
      <c r="P13" s="651">
        <v>0</v>
      </c>
      <c r="Q13" s="666"/>
      <c r="R13" s="650">
        <v>1</v>
      </c>
      <c r="S13" s="666">
        <v>1</v>
      </c>
      <c r="T13" s="731">
        <v>0.5</v>
      </c>
      <c r="U13" s="689">
        <v>1</v>
      </c>
    </row>
    <row r="14" spans="1:21" ht="14.4" customHeight="1" x14ac:dyDescent="0.3">
      <c r="A14" s="649">
        <v>50</v>
      </c>
      <c r="B14" s="650" t="s">
        <v>574</v>
      </c>
      <c r="C14" s="650">
        <v>89301501</v>
      </c>
      <c r="D14" s="729" t="s">
        <v>3862</v>
      </c>
      <c r="E14" s="730" t="s">
        <v>2745</v>
      </c>
      <c r="F14" s="650" t="s">
        <v>2737</v>
      </c>
      <c r="G14" s="650" t="s">
        <v>2771</v>
      </c>
      <c r="H14" s="650" t="s">
        <v>1428</v>
      </c>
      <c r="I14" s="650" t="s">
        <v>2772</v>
      </c>
      <c r="J14" s="650" t="s">
        <v>2773</v>
      </c>
      <c r="K14" s="650" t="s">
        <v>608</v>
      </c>
      <c r="L14" s="651">
        <v>65.75</v>
      </c>
      <c r="M14" s="651">
        <v>65.75</v>
      </c>
      <c r="N14" s="650">
        <v>1</v>
      </c>
      <c r="O14" s="731">
        <v>0.5</v>
      </c>
      <c r="P14" s="651">
        <v>65.75</v>
      </c>
      <c r="Q14" s="666">
        <v>1</v>
      </c>
      <c r="R14" s="650">
        <v>1</v>
      </c>
      <c r="S14" s="666">
        <v>1</v>
      </c>
      <c r="T14" s="731">
        <v>0.5</v>
      </c>
      <c r="U14" s="689">
        <v>1</v>
      </c>
    </row>
    <row r="15" spans="1:21" ht="14.4" customHeight="1" x14ac:dyDescent="0.3">
      <c r="A15" s="649">
        <v>50</v>
      </c>
      <c r="B15" s="650" t="s">
        <v>574</v>
      </c>
      <c r="C15" s="650">
        <v>89301501</v>
      </c>
      <c r="D15" s="729" t="s">
        <v>3862</v>
      </c>
      <c r="E15" s="730" t="s">
        <v>2745</v>
      </c>
      <c r="F15" s="650" t="s">
        <v>2737</v>
      </c>
      <c r="G15" s="650" t="s">
        <v>2774</v>
      </c>
      <c r="H15" s="650" t="s">
        <v>575</v>
      </c>
      <c r="I15" s="650" t="s">
        <v>2775</v>
      </c>
      <c r="J15" s="650" t="s">
        <v>2776</v>
      </c>
      <c r="K15" s="650" t="s">
        <v>2777</v>
      </c>
      <c r="L15" s="651">
        <v>40.46</v>
      </c>
      <c r="M15" s="651">
        <v>40.46</v>
      </c>
      <c r="N15" s="650">
        <v>1</v>
      </c>
      <c r="O15" s="731">
        <v>0.5</v>
      </c>
      <c r="P15" s="651"/>
      <c r="Q15" s="666">
        <v>0</v>
      </c>
      <c r="R15" s="650"/>
      <c r="S15" s="666">
        <v>0</v>
      </c>
      <c r="T15" s="731"/>
      <c r="U15" s="689">
        <v>0</v>
      </c>
    </row>
    <row r="16" spans="1:21" ht="14.4" customHeight="1" x14ac:dyDescent="0.3">
      <c r="A16" s="649">
        <v>50</v>
      </c>
      <c r="B16" s="650" t="s">
        <v>574</v>
      </c>
      <c r="C16" s="650">
        <v>89301501</v>
      </c>
      <c r="D16" s="729" t="s">
        <v>3862</v>
      </c>
      <c r="E16" s="730" t="s">
        <v>2745</v>
      </c>
      <c r="F16" s="650" t="s">
        <v>2737</v>
      </c>
      <c r="G16" s="650" t="s">
        <v>2778</v>
      </c>
      <c r="H16" s="650" t="s">
        <v>575</v>
      </c>
      <c r="I16" s="650" t="s">
        <v>598</v>
      </c>
      <c r="J16" s="650" t="s">
        <v>599</v>
      </c>
      <c r="K16" s="650" t="s">
        <v>600</v>
      </c>
      <c r="L16" s="651">
        <v>104.66</v>
      </c>
      <c r="M16" s="651">
        <v>313.98</v>
      </c>
      <c r="N16" s="650">
        <v>3</v>
      </c>
      <c r="O16" s="731">
        <v>1.5</v>
      </c>
      <c r="P16" s="651">
        <v>209.32</v>
      </c>
      <c r="Q16" s="666">
        <v>0.66666666666666663</v>
      </c>
      <c r="R16" s="650">
        <v>2</v>
      </c>
      <c r="S16" s="666">
        <v>0.66666666666666663</v>
      </c>
      <c r="T16" s="731">
        <v>1</v>
      </c>
      <c r="U16" s="689">
        <v>0.66666666666666663</v>
      </c>
    </row>
    <row r="17" spans="1:21" ht="14.4" customHeight="1" x14ac:dyDescent="0.3">
      <c r="A17" s="649">
        <v>50</v>
      </c>
      <c r="B17" s="650" t="s">
        <v>574</v>
      </c>
      <c r="C17" s="650">
        <v>89301501</v>
      </c>
      <c r="D17" s="729" t="s">
        <v>3862</v>
      </c>
      <c r="E17" s="730" t="s">
        <v>2745</v>
      </c>
      <c r="F17" s="650" t="s">
        <v>2737</v>
      </c>
      <c r="G17" s="650" t="s">
        <v>2779</v>
      </c>
      <c r="H17" s="650" t="s">
        <v>575</v>
      </c>
      <c r="I17" s="650" t="s">
        <v>2780</v>
      </c>
      <c r="J17" s="650" t="s">
        <v>2781</v>
      </c>
      <c r="K17" s="650" t="s">
        <v>2782</v>
      </c>
      <c r="L17" s="651">
        <v>0</v>
      </c>
      <c r="M17" s="651">
        <v>0</v>
      </c>
      <c r="N17" s="650">
        <v>1</v>
      </c>
      <c r="O17" s="731">
        <v>0.5</v>
      </c>
      <c r="P17" s="651"/>
      <c r="Q17" s="666"/>
      <c r="R17" s="650"/>
      <c r="S17" s="666">
        <v>0</v>
      </c>
      <c r="T17" s="731"/>
      <c r="U17" s="689">
        <v>0</v>
      </c>
    </row>
    <row r="18" spans="1:21" ht="14.4" customHeight="1" x14ac:dyDescent="0.3">
      <c r="A18" s="649">
        <v>50</v>
      </c>
      <c r="B18" s="650" t="s">
        <v>574</v>
      </c>
      <c r="C18" s="650">
        <v>89301501</v>
      </c>
      <c r="D18" s="729" t="s">
        <v>3862</v>
      </c>
      <c r="E18" s="730" t="s">
        <v>2745</v>
      </c>
      <c r="F18" s="650" t="s">
        <v>2737</v>
      </c>
      <c r="G18" s="650" t="s">
        <v>2779</v>
      </c>
      <c r="H18" s="650" t="s">
        <v>575</v>
      </c>
      <c r="I18" s="650" t="s">
        <v>1066</v>
      </c>
      <c r="J18" s="650" t="s">
        <v>1053</v>
      </c>
      <c r="K18" s="650" t="s">
        <v>1067</v>
      </c>
      <c r="L18" s="651">
        <v>12.26</v>
      </c>
      <c r="M18" s="651">
        <v>24.52</v>
      </c>
      <c r="N18" s="650">
        <v>2</v>
      </c>
      <c r="O18" s="731">
        <v>1</v>
      </c>
      <c r="P18" s="651">
        <v>24.52</v>
      </c>
      <c r="Q18" s="666">
        <v>1</v>
      </c>
      <c r="R18" s="650">
        <v>2</v>
      </c>
      <c r="S18" s="666">
        <v>1</v>
      </c>
      <c r="T18" s="731">
        <v>1</v>
      </c>
      <c r="U18" s="689">
        <v>1</v>
      </c>
    </row>
    <row r="19" spans="1:21" ht="14.4" customHeight="1" x14ac:dyDescent="0.3">
      <c r="A19" s="649">
        <v>50</v>
      </c>
      <c r="B19" s="650" t="s">
        <v>574</v>
      </c>
      <c r="C19" s="650">
        <v>89301501</v>
      </c>
      <c r="D19" s="729" t="s">
        <v>3862</v>
      </c>
      <c r="E19" s="730" t="s">
        <v>2745</v>
      </c>
      <c r="F19" s="650" t="s">
        <v>2737</v>
      </c>
      <c r="G19" s="650" t="s">
        <v>2783</v>
      </c>
      <c r="H19" s="650" t="s">
        <v>575</v>
      </c>
      <c r="I19" s="650" t="s">
        <v>2784</v>
      </c>
      <c r="J19" s="650" t="s">
        <v>1705</v>
      </c>
      <c r="K19" s="650" t="s">
        <v>2785</v>
      </c>
      <c r="L19" s="651">
        <v>0</v>
      </c>
      <c r="M19" s="651">
        <v>0</v>
      </c>
      <c r="N19" s="650">
        <v>2</v>
      </c>
      <c r="O19" s="731">
        <v>1</v>
      </c>
      <c r="P19" s="651">
        <v>0</v>
      </c>
      <c r="Q19" s="666"/>
      <c r="R19" s="650">
        <v>1</v>
      </c>
      <c r="S19" s="666">
        <v>0.5</v>
      </c>
      <c r="T19" s="731">
        <v>0.5</v>
      </c>
      <c r="U19" s="689">
        <v>0.5</v>
      </c>
    </row>
    <row r="20" spans="1:21" ht="14.4" customHeight="1" x14ac:dyDescent="0.3">
      <c r="A20" s="649">
        <v>50</v>
      </c>
      <c r="B20" s="650" t="s">
        <v>574</v>
      </c>
      <c r="C20" s="650">
        <v>89301501</v>
      </c>
      <c r="D20" s="729" t="s">
        <v>3862</v>
      </c>
      <c r="E20" s="730" t="s">
        <v>2745</v>
      </c>
      <c r="F20" s="650" t="s">
        <v>2737</v>
      </c>
      <c r="G20" s="650" t="s">
        <v>2786</v>
      </c>
      <c r="H20" s="650" t="s">
        <v>575</v>
      </c>
      <c r="I20" s="650" t="s">
        <v>2787</v>
      </c>
      <c r="J20" s="650" t="s">
        <v>786</v>
      </c>
      <c r="K20" s="650" t="s">
        <v>2788</v>
      </c>
      <c r="L20" s="651">
        <v>23.4</v>
      </c>
      <c r="M20" s="651">
        <v>23.4</v>
      </c>
      <c r="N20" s="650">
        <v>1</v>
      </c>
      <c r="O20" s="731">
        <v>0.5</v>
      </c>
      <c r="P20" s="651"/>
      <c r="Q20" s="666">
        <v>0</v>
      </c>
      <c r="R20" s="650"/>
      <c r="S20" s="666">
        <v>0</v>
      </c>
      <c r="T20" s="731"/>
      <c r="U20" s="689">
        <v>0</v>
      </c>
    </row>
    <row r="21" spans="1:21" ht="14.4" customHeight="1" x14ac:dyDescent="0.3">
      <c r="A21" s="649">
        <v>50</v>
      </c>
      <c r="B21" s="650" t="s">
        <v>574</v>
      </c>
      <c r="C21" s="650">
        <v>89301501</v>
      </c>
      <c r="D21" s="729" t="s">
        <v>3862</v>
      </c>
      <c r="E21" s="730" t="s">
        <v>2745</v>
      </c>
      <c r="F21" s="650" t="s">
        <v>2737</v>
      </c>
      <c r="G21" s="650" t="s">
        <v>2786</v>
      </c>
      <c r="H21" s="650" t="s">
        <v>575</v>
      </c>
      <c r="I21" s="650" t="s">
        <v>2789</v>
      </c>
      <c r="J21" s="650" t="s">
        <v>2790</v>
      </c>
      <c r="K21" s="650" t="s">
        <v>2791</v>
      </c>
      <c r="L21" s="651">
        <v>44.89</v>
      </c>
      <c r="M21" s="651">
        <v>44.89</v>
      </c>
      <c r="N21" s="650">
        <v>1</v>
      </c>
      <c r="O21" s="731">
        <v>0.5</v>
      </c>
      <c r="P21" s="651">
        <v>44.89</v>
      </c>
      <c r="Q21" s="666">
        <v>1</v>
      </c>
      <c r="R21" s="650">
        <v>1</v>
      </c>
      <c r="S21" s="666">
        <v>1</v>
      </c>
      <c r="T21" s="731">
        <v>0.5</v>
      </c>
      <c r="U21" s="689">
        <v>1</v>
      </c>
    </row>
    <row r="22" spans="1:21" ht="14.4" customHeight="1" x14ac:dyDescent="0.3">
      <c r="A22" s="649">
        <v>50</v>
      </c>
      <c r="B22" s="650" t="s">
        <v>574</v>
      </c>
      <c r="C22" s="650">
        <v>89301501</v>
      </c>
      <c r="D22" s="729" t="s">
        <v>3862</v>
      </c>
      <c r="E22" s="730" t="s">
        <v>2745</v>
      </c>
      <c r="F22" s="650" t="s">
        <v>2737</v>
      </c>
      <c r="G22" s="650" t="s">
        <v>2786</v>
      </c>
      <c r="H22" s="650" t="s">
        <v>575</v>
      </c>
      <c r="I22" s="650" t="s">
        <v>2792</v>
      </c>
      <c r="J22" s="650" t="s">
        <v>1223</v>
      </c>
      <c r="K22" s="650" t="s">
        <v>2793</v>
      </c>
      <c r="L22" s="651">
        <v>0</v>
      </c>
      <c r="M22" s="651">
        <v>0</v>
      </c>
      <c r="N22" s="650">
        <v>1</v>
      </c>
      <c r="O22" s="731">
        <v>1</v>
      </c>
      <c r="P22" s="651">
        <v>0</v>
      </c>
      <c r="Q22" s="666"/>
      <c r="R22" s="650">
        <v>1</v>
      </c>
      <c r="S22" s="666">
        <v>1</v>
      </c>
      <c r="T22" s="731">
        <v>1</v>
      </c>
      <c r="U22" s="689">
        <v>1</v>
      </c>
    </row>
    <row r="23" spans="1:21" ht="14.4" customHeight="1" x14ac:dyDescent="0.3">
      <c r="A23" s="649">
        <v>50</v>
      </c>
      <c r="B23" s="650" t="s">
        <v>574</v>
      </c>
      <c r="C23" s="650">
        <v>89301501</v>
      </c>
      <c r="D23" s="729" t="s">
        <v>3862</v>
      </c>
      <c r="E23" s="730" t="s">
        <v>2745</v>
      </c>
      <c r="F23" s="650" t="s">
        <v>2737</v>
      </c>
      <c r="G23" s="650" t="s">
        <v>2794</v>
      </c>
      <c r="H23" s="650" t="s">
        <v>1428</v>
      </c>
      <c r="I23" s="650" t="s">
        <v>1533</v>
      </c>
      <c r="J23" s="650" t="s">
        <v>1527</v>
      </c>
      <c r="K23" s="650" t="s">
        <v>1488</v>
      </c>
      <c r="L23" s="651">
        <v>2916.16</v>
      </c>
      <c r="M23" s="651">
        <v>2916.16</v>
      </c>
      <c r="N23" s="650">
        <v>1</v>
      </c>
      <c r="O23" s="731">
        <v>1</v>
      </c>
      <c r="P23" s="651"/>
      <c r="Q23" s="666">
        <v>0</v>
      </c>
      <c r="R23" s="650"/>
      <c r="S23" s="666">
        <v>0</v>
      </c>
      <c r="T23" s="731"/>
      <c r="U23" s="689">
        <v>0</v>
      </c>
    </row>
    <row r="24" spans="1:21" ht="14.4" customHeight="1" x14ac:dyDescent="0.3">
      <c r="A24" s="649">
        <v>50</v>
      </c>
      <c r="B24" s="650" t="s">
        <v>574</v>
      </c>
      <c r="C24" s="650">
        <v>89301501</v>
      </c>
      <c r="D24" s="729" t="s">
        <v>3862</v>
      </c>
      <c r="E24" s="730" t="s">
        <v>2745</v>
      </c>
      <c r="F24" s="650" t="s">
        <v>2737</v>
      </c>
      <c r="G24" s="650" t="s">
        <v>2795</v>
      </c>
      <c r="H24" s="650" t="s">
        <v>575</v>
      </c>
      <c r="I24" s="650" t="s">
        <v>997</v>
      </c>
      <c r="J24" s="650" t="s">
        <v>998</v>
      </c>
      <c r="K24" s="650" t="s">
        <v>999</v>
      </c>
      <c r="L24" s="651">
        <v>67.42</v>
      </c>
      <c r="M24" s="651">
        <v>67.42</v>
      </c>
      <c r="N24" s="650">
        <v>1</v>
      </c>
      <c r="O24" s="731">
        <v>0.5</v>
      </c>
      <c r="P24" s="651"/>
      <c r="Q24" s="666">
        <v>0</v>
      </c>
      <c r="R24" s="650"/>
      <c r="S24" s="666">
        <v>0</v>
      </c>
      <c r="T24" s="731"/>
      <c r="U24" s="689">
        <v>0</v>
      </c>
    </row>
    <row r="25" spans="1:21" ht="14.4" customHeight="1" x14ac:dyDescent="0.3">
      <c r="A25" s="649">
        <v>50</v>
      </c>
      <c r="B25" s="650" t="s">
        <v>574</v>
      </c>
      <c r="C25" s="650">
        <v>89301501</v>
      </c>
      <c r="D25" s="729" t="s">
        <v>3862</v>
      </c>
      <c r="E25" s="730" t="s">
        <v>2745</v>
      </c>
      <c r="F25" s="650" t="s">
        <v>2737</v>
      </c>
      <c r="G25" s="650" t="s">
        <v>2795</v>
      </c>
      <c r="H25" s="650" t="s">
        <v>575</v>
      </c>
      <c r="I25" s="650" t="s">
        <v>2796</v>
      </c>
      <c r="J25" s="650" t="s">
        <v>2797</v>
      </c>
      <c r="K25" s="650" t="s">
        <v>2767</v>
      </c>
      <c r="L25" s="651">
        <v>0</v>
      </c>
      <c r="M25" s="651">
        <v>0</v>
      </c>
      <c r="N25" s="650">
        <v>1</v>
      </c>
      <c r="O25" s="731">
        <v>0.5</v>
      </c>
      <c r="P25" s="651">
        <v>0</v>
      </c>
      <c r="Q25" s="666"/>
      <c r="R25" s="650">
        <v>1</v>
      </c>
      <c r="S25" s="666">
        <v>1</v>
      </c>
      <c r="T25" s="731">
        <v>0.5</v>
      </c>
      <c r="U25" s="689">
        <v>1</v>
      </c>
    </row>
    <row r="26" spans="1:21" ht="14.4" customHeight="1" x14ac:dyDescent="0.3">
      <c r="A26" s="649">
        <v>50</v>
      </c>
      <c r="B26" s="650" t="s">
        <v>574</v>
      </c>
      <c r="C26" s="650">
        <v>89301501</v>
      </c>
      <c r="D26" s="729" t="s">
        <v>3862</v>
      </c>
      <c r="E26" s="730" t="s">
        <v>2745</v>
      </c>
      <c r="F26" s="650" t="s">
        <v>2737</v>
      </c>
      <c r="G26" s="650" t="s">
        <v>2798</v>
      </c>
      <c r="H26" s="650" t="s">
        <v>575</v>
      </c>
      <c r="I26" s="650" t="s">
        <v>1198</v>
      </c>
      <c r="J26" s="650" t="s">
        <v>1199</v>
      </c>
      <c r="K26" s="650" t="s">
        <v>1196</v>
      </c>
      <c r="L26" s="651">
        <v>214.07</v>
      </c>
      <c r="M26" s="651">
        <v>214.07</v>
      </c>
      <c r="N26" s="650">
        <v>1</v>
      </c>
      <c r="O26" s="731">
        <v>0.5</v>
      </c>
      <c r="P26" s="651"/>
      <c r="Q26" s="666">
        <v>0</v>
      </c>
      <c r="R26" s="650"/>
      <c r="S26" s="666">
        <v>0</v>
      </c>
      <c r="T26" s="731"/>
      <c r="U26" s="689">
        <v>0</v>
      </c>
    </row>
    <row r="27" spans="1:21" ht="14.4" customHeight="1" x14ac:dyDescent="0.3">
      <c r="A27" s="649">
        <v>50</v>
      </c>
      <c r="B27" s="650" t="s">
        <v>574</v>
      </c>
      <c r="C27" s="650">
        <v>89301501</v>
      </c>
      <c r="D27" s="729" t="s">
        <v>3862</v>
      </c>
      <c r="E27" s="730" t="s">
        <v>2745</v>
      </c>
      <c r="F27" s="650" t="s">
        <v>2737</v>
      </c>
      <c r="G27" s="650" t="s">
        <v>2799</v>
      </c>
      <c r="H27" s="650" t="s">
        <v>575</v>
      </c>
      <c r="I27" s="650" t="s">
        <v>2800</v>
      </c>
      <c r="J27" s="650" t="s">
        <v>2801</v>
      </c>
      <c r="K27" s="650" t="s">
        <v>2802</v>
      </c>
      <c r="L27" s="651">
        <v>0</v>
      </c>
      <c r="M27" s="651">
        <v>0</v>
      </c>
      <c r="N27" s="650">
        <v>1</v>
      </c>
      <c r="O27" s="731">
        <v>0.5</v>
      </c>
      <c r="P27" s="651"/>
      <c r="Q27" s="666"/>
      <c r="R27" s="650"/>
      <c r="S27" s="666">
        <v>0</v>
      </c>
      <c r="T27" s="731"/>
      <c r="U27" s="689">
        <v>0</v>
      </c>
    </row>
    <row r="28" spans="1:21" ht="14.4" customHeight="1" x14ac:dyDescent="0.3">
      <c r="A28" s="649">
        <v>50</v>
      </c>
      <c r="B28" s="650" t="s">
        <v>574</v>
      </c>
      <c r="C28" s="650">
        <v>89301501</v>
      </c>
      <c r="D28" s="729" t="s">
        <v>3862</v>
      </c>
      <c r="E28" s="730" t="s">
        <v>2745</v>
      </c>
      <c r="F28" s="650" t="s">
        <v>2737</v>
      </c>
      <c r="G28" s="650" t="s">
        <v>2803</v>
      </c>
      <c r="H28" s="650" t="s">
        <v>575</v>
      </c>
      <c r="I28" s="650" t="s">
        <v>2804</v>
      </c>
      <c r="J28" s="650" t="s">
        <v>1519</v>
      </c>
      <c r="K28" s="650" t="s">
        <v>995</v>
      </c>
      <c r="L28" s="651">
        <v>67.42</v>
      </c>
      <c r="M28" s="651">
        <v>67.42</v>
      </c>
      <c r="N28" s="650">
        <v>1</v>
      </c>
      <c r="O28" s="731">
        <v>0.5</v>
      </c>
      <c r="P28" s="651"/>
      <c r="Q28" s="666">
        <v>0</v>
      </c>
      <c r="R28" s="650"/>
      <c r="S28" s="666">
        <v>0</v>
      </c>
      <c r="T28" s="731"/>
      <c r="U28" s="689">
        <v>0</v>
      </c>
    </row>
    <row r="29" spans="1:21" ht="14.4" customHeight="1" x14ac:dyDescent="0.3">
      <c r="A29" s="649">
        <v>50</v>
      </c>
      <c r="B29" s="650" t="s">
        <v>574</v>
      </c>
      <c r="C29" s="650">
        <v>89301501</v>
      </c>
      <c r="D29" s="729" t="s">
        <v>3862</v>
      </c>
      <c r="E29" s="730" t="s">
        <v>2745</v>
      </c>
      <c r="F29" s="650" t="s">
        <v>2737</v>
      </c>
      <c r="G29" s="650" t="s">
        <v>2805</v>
      </c>
      <c r="H29" s="650" t="s">
        <v>575</v>
      </c>
      <c r="I29" s="650" t="s">
        <v>1961</v>
      </c>
      <c r="J29" s="650" t="s">
        <v>1061</v>
      </c>
      <c r="K29" s="650" t="s">
        <v>2806</v>
      </c>
      <c r="L29" s="651">
        <v>112.13</v>
      </c>
      <c r="M29" s="651">
        <v>112.13</v>
      </c>
      <c r="N29" s="650">
        <v>1</v>
      </c>
      <c r="O29" s="731">
        <v>1</v>
      </c>
      <c r="P29" s="651"/>
      <c r="Q29" s="666">
        <v>0</v>
      </c>
      <c r="R29" s="650"/>
      <c r="S29" s="666">
        <v>0</v>
      </c>
      <c r="T29" s="731"/>
      <c r="U29" s="689">
        <v>0</v>
      </c>
    </row>
    <row r="30" spans="1:21" ht="14.4" customHeight="1" x14ac:dyDescent="0.3">
      <c r="A30" s="649">
        <v>50</v>
      </c>
      <c r="B30" s="650" t="s">
        <v>574</v>
      </c>
      <c r="C30" s="650">
        <v>89301501</v>
      </c>
      <c r="D30" s="729" t="s">
        <v>3862</v>
      </c>
      <c r="E30" s="730" t="s">
        <v>2745</v>
      </c>
      <c r="F30" s="650" t="s">
        <v>2737</v>
      </c>
      <c r="G30" s="650" t="s">
        <v>2807</v>
      </c>
      <c r="H30" s="650" t="s">
        <v>1428</v>
      </c>
      <c r="I30" s="650" t="s">
        <v>1561</v>
      </c>
      <c r="J30" s="650" t="s">
        <v>2617</v>
      </c>
      <c r="K30" s="650" t="s">
        <v>1971</v>
      </c>
      <c r="L30" s="651">
        <v>193.14</v>
      </c>
      <c r="M30" s="651">
        <v>772.56</v>
      </c>
      <c r="N30" s="650">
        <v>4</v>
      </c>
      <c r="O30" s="731">
        <v>2</v>
      </c>
      <c r="P30" s="651">
        <v>193.14</v>
      </c>
      <c r="Q30" s="666">
        <v>0.25</v>
      </c>
      <c r="R30" s="650">
        <v>1</v>
      </c>
      <c r="S30" s="666">
        <v>0.25</v>
      </c>
      <c r="T30" s="731">
        <v>0.5</v>
      </c>
      <c r="U30" s="689">
        <v>0.25</v>
      </c>
    </row>
    <row r="31" spans="1:21" ht="14.4" customHeight="1" x14ac:dyDescent="0.3">
      <c r="A31" s="649">
        <v>50</v>
      </c>
      <c r="B31" s="650" t="s">
        <v>574</v>
      </c>
      <c r="C31" s="650">
        <v>89301501</v>
      </c>
      <c r="D31" s="729" t="s">
        <v>3862</v>
      </c>
      <c r="E31" s="730" t="s">
        <v>2746</v>
      </c>
      <c r="F31" s="650" t="s">
        <v>2737</v>
      </c>
      <c r="G31" s="650" t="s">
        <v>2808</v>
      </c>
      <c r="H31" s="650" t="s">
        <v>575</v>
      </c>
      <c r="I31" s="650" t="s">
        <v>2809</v>
      </c>
      <c r="J31" s="650" t="s">
        <v>2810</v>
      </c>
      <c r="K31" s="650" t="s">
        <v>2811</v>
      </c>
      <c r="L31" s="651">
        <v>10.73</v>
      </c>
      <c r="M31" s="651">
        <v>10.73</v>
      </c>
      <c r="N31" s="650">
        <v>1</v>
      </c>
      <c r="O31" s="731">
        <v>1</v>
      </c>
      <c r="P31" s="651"/>
      <c r="Q31" s="666">
        <v>0</v>
      </c>
      <c r="R31" s="650"/>
      <c r="S31" s="666">
        <v>0</v>
      </c>
      <c r="T31" s="731"/>
      <c r="U31" s="689">
        <v>0</v>
      </c>
    </row>
    <row r="32" spans="1:21" ht="14.4" customHeight="1" x14ac:dyDescent="0.3">
      <c r="A32" s="649">
        <v>50</v>
      </c>
      <c r="B32" s="650" t="s">
        <v>574</v>
      </c>
      <c r="C32" s="650">
        <v>89301501</v>
      </c>
      <c r="D32" s="729" t="s">
        <v>3862</v>
      </c>
      <c r="E32" s="730" t="s">
        <v>2746</v>
      </c>
      <c r="F32" s="650" t="s">
        <v>2737</v>
      </c>
      <c r="G32" s="650" t="s">
        <v>2759</v>
      </c>
      <c r="H32" s="650" t="s">
        <v>1428</v>
      </c>
      <c r="I32" s="650" t="s">
        <v>1447</v>
      </c>
      <c r="J32" s="650" t="s">
        <v>1448</v>
      </c>
      <c r="K32" s="650" t="s">
        <v>2625</v>
      </c>
      <c r="L32" s="651">
        <v>75.28</v>
      </c>
      <c r="M32" s="651">
        <v>903.3599999999999</v>
      </c>
      <c r="N32" s="650">
        <v>12</v>
      </c>
      <c r="O32" s="731">
        <v>7</v>
      </c>
      <c r="P32" s="651">
        <v>150.56</v>
      </c>
      <c r="Q32" s="666">
        <v>0.16666666666666669</v>
      </c>
      <c r="R32" s="650">
        <v>2</v>
      </c>
      <c r="S32" s="666">
        <v>0.16666666666666666</v>
      </c>
      <c r="T32" s="731">
        <v>1.5</v>
      </c>
      <c r="U32" s="689">
        <v>0.21428571428571427</v>
      </c>
    </row>
    <row r="33" spans="1:21" ht="14.4" customHeight="1" x14ac:dyDescent="0.3">
      <c r="A33" s="649">
        <v>50</v>
      </c>
      <c r="B33" s="650" t="s">
        <v>574</v>
      </c>
      <c r="C33" s="650">
        <v>89301501</v>
      </c>
      <c r="D33" s="729" t="s">
        <v>3862</v>
      </c>
      <c r="E33" s="730" t="s">
        <v>2746</v>
      </c>
      <c r="F33" s="650" t="s">
        <v>2737</v>
      </c>
      <c r="G33" s="650" t="s">
        <v>2812</v>
      </c>
      <c r="H33" s="650" t="s">
        <v>575</v>
      </c>
      <c r="I33" s="650" t="s">
        <v>1750</v>
      </c>
      <c r="J33" s="650" t="s">
        <v>2659</v>
      </c>
      <c r="K33" s="650" t="s">
        <v>2660</v>
      </c>
      <c r="L33" s="651">
        <v>156.86000000000001</v>
      </c>
      <c r="M33" s="651">
        <v>156.86000000000001</v>
      </c>
      <c r="N33" s="650">
        <v>1</v>
      </c>
      <c r="O33" s="731">
        <v>0.5</v>
      </c>
      <c r="P33" s="651"/>
      <c r="Q33" s="666">
        <v>0</v>
      </c>
      <c r="R33" s="650"/>
      <c r="S33" s="666">
        <v>0</v>
      </c>
      <c r="T33" s="731"/>
      <c r="U33" s="689">
        <v>0</v>
      </c>
    </row>
    <row r="34" spans="1:21" ht="14.4" customHeight="1" x14ac:dyDescent="0.3">
      <c r="A34" s="649">
        <v>50</v>
      </c>
      <c r="B34" s="650" t="s">
        <v>574</v>
      </c>
      <c r="C34" s="650">
        <v>89301501</v>
      </c>
      <c r="D34" s="729" t="s">
        <v>3862</v>
      </c>
      <c r="E34" s="730" t="s">
        <v>2746</v>
      </c>
      <c r="F34" s="650" t="s">
        <v>2737</v>
      </c>
      <c r="G34" s="650" t="s">
        <v>2762</v>
      </c>
      <c r="H34" s="650" t="s">
        <v>1428</v>
      </c>
      <c r="I34" s="650" t="s">
        <v>2813</v>
      </c>
      <c r="J34" s="650" t="s">
        <v>2814</v>
      </c>
      <c r="K34" s="650" t="s">
        <v>2815</v>
      </c>
      <c r="L34" s="651">
        <v>312.54000000000002</v>
      </c>
      <c r="M34" s="651">
        <v>625.08000000000004</v>
      </c>
      <c r="N34" s="650">
        <v>2</v>
      </c>
      <c r="O34" s="731">
        <v>1.5</v>
      </c>
      <c r="P34" s="651">
        <v>312.54000000000002</v>
      </c>
      <c r="Q34" s="666">
        <v>0.5</v>
      </c>
      <c r="R34" s="650">
        <v>1</v>
      </c>
      <c r="S34" s="666">
        <v>0.5</v>
      </c>
      <c r="T34" s="731">
        <v>1</v>
      </c>
      <c r="U34" s="689">
        <v>0.66666666666666663</v>
      </c>
    </row>
    <row r="35" spans="1:21" ht="14.4" customHeight="1" x14ac:dyDescent="0.3">
      <c r="A35" s="649">
        <v>50</v>
      </c>
      <c r="B35" s="650" t="s">
        <v>574</v>
      </c>
      <c r="C35" s="650">
        <v>89301501</v>
      </c>
      <c r="D35" s="729" t="s">
        <v>3862</v>
      </c>
      <c r="E35" s="730" t="s">
        <v>2746</v>
      </c>
      <c r="F35" s="650" t="s">
        <v>2737</v>
      </c>
      <c r="G35" s="650" t="s">
        <v>2762</v>
      </c>
      <c r="H35" s="650" t="s">
        <v>575</v>
      </c>
      <c r="I35" s="650" t="s">
        <v>2816</v>
      </c>
      <c r="J35" s="650" t="s">
        <v>2817</v>
      </c>
      <c r="K35" s="650" t="s">
        <v>1597</v>
      </c>
      <c r="L35" s="651">
        <v>130.59</v>
      </c>
      <c r="M35" s="651">
        <v>130.59</v>
      </c>
      <c r="N35" s="650">
        <v>1</v>
      </c>
      <c r="O35" s="731">
        <v>0.5</v>
      </c>
      <c r="P35" s="651"/>
      <c r="Q35" s="666">
        <v>0</v>
      </c>
      <c r="R35" s="650"/>
      <c r="S35" s="666">
        <v>0</v>
      </c>
      <c r="T35" s="731"/>
      <c r="U35" s="689">
        <v>0</v>
      </c>
    </row>
    <row r="36" spans="1:21" ht="14.4" customHeight="1" x14ac:dyDescent="0.3">
      <c r="A36" s="649">
        <v>50</v>
      </c>
      <c r="B36" s="650" t="s">
        <v>574</v>
      </c>
      <c r="C36" s="650">
        <v>89301501</v>
      </c>
      <c r="D36" s="729" t="s">
        <v>3862</v>
      </c>
      <c r="E36" s="730" t="s">
        <v>2746</v>
      </c>
      <c r="F36" s="650" t="s">
        <v>2737</v>
      </c>
      <c r="G36" s="650" t="s">
        <v>2762</v>
      </c>
      <c r="H36" s="650" t="s">
        <v>1428</v>
      </c>
      <c r="I36" s="650" t="s">
        <v>1553</v>
      </c>
      <c r="J36" s="650" t="s">
        <v>1558</v>
      </c>
      <c r="K36" s="650" t="s">
        <v>1597</v>
      </c>
      <c r="L36" s="651">
        <v>130.59</v>
      </c>
      <c r="M36" s="651">
        <v>1305.9000000000001</v>
      </c>
      <c r="N36" s="650">
        <v>10</v>
      </c>
      <c r="O36" s="731">
        <v>5</v>
      </c>
      <c r="P36" s="651">
        <v>261.18</v>
      </c>
      <c r="Q36" s="666">
        <v>0.19999999999999998</v>
      </c>
      <c r="R36" s="650">
        <v>2</v>
      </c>
      <c r="S36" s="666">
        <v>0.2</v>
      </c>
      <c r="T36" s="731">
        <v>1</v>
      </c>
      <c r="U36" s="689">
        <v>0.2</v>
      </c>
    </row>
    <row r="37" spans="1:21" ht="14.4" customHeight="1" x14ac:dyDescent="0.3">
      <c r="A37" s="649">
        <v>50</v>
      </c>
      <c r="B37" s="650" t="s">
        <v>574</v>
      </c>
      <c r="C37" s="650">
        <v>89301501</v>
      </c>
      <c r="D37" s="729" t="s">
        <v>3862</v>
      </c>
      <c r="E37" s="730" t="s">
        <v>2746</v>
      </c>
      <c r="F37" s="650" t="s">
        <v>2737</v>
      </c>
      <c r="G37" s="650" t="s">
        <v>2762</v>
      </c>
      <c r="H37" s="650" t="s">
        <v>1428</v>
      </c>
      <c r="I37" s="650" t="s">
        <v>1625</v>
      </c>
      <c r="J37" s="650" t="s">
        <v>1630</v>
      </c>
      <c r="K37" s="650" t="s">
        <v>2646</v>
      </c>
      <c r="L37" s="651">
        <v>201.88</v>
      </c>
      <c r="M37" s="651">
        <v>1211.28</v>
      </c>
      <c r="N37" s="650">
        <v>6</v>
      </c>
      <c r="O37" s="731">
        <v>4.5</v>
      </c>
      <c r="P37" s="651"/>
      <c r="Q37" s="666">
        <v>0</v>
      </c>
      <c r="R37" s="650"/>
      <c r="S37" s="666">
        <v>0</v>
      </c>
      <c r="T37" s="731"/>
      <c r="U37" s="689">
        <v>0</v>
      </c>
    </row>
    <row r="38" spans="1:21" ht="14.4" customHeight="1" x14ac:dyDescent="0.3">
      <c r="A38" s="649">
        <v>50</v>
      </c>
      <c r="B38" s="650" t="s">
        <v>574</v>
      </c>
      <c r="C38" s="650">
        <v>89301501</v>
      </c>
      <c r="D38" s="729" t="s">
        <v>3862</v>
      </c>
      <c r="E38" s="730" t="s">
        <v>2746</v>
      </c>
      <c r="F38" s="650" t="s">
        <v>2737</v>
      </c>
      <c r="G38" s="650" t="s">
        <v>2763</v>
      </c>
      <c r="H38" s="650" t="s">
        <v>1428</v>
      </c>
      <c r="I38" s="650" t="s">
        <v>1493</v>
      </c>
      <c r="J38" s="650" t="s">
        <v>1494</v>
      </c>
      <c r="K38" s="650" t="s">
        <v>999</v>
      </c>
      <c r="L38" s="651">
        <v>44.89</v>
      </c>
      <c r="M38" s="651">
        <v>448.89999999999992</v>
      </c>
      <c r="N38" s="650">
        <v>10</v>
      </c>
      <c r="O38" s="731">
        <v>5.5</v>
      </c>
      <c r="P38" s="651">
        <v>44.89</v>
      </c>
      <c r="Q38" s="666">
        <v>0.10000000000000002</v>
      </c>
      <c r="R38" s="650">
        <v>1</v>
      </c>
      <c r="S38" s="666">
        <v>0.1</v>
      </c>
      <c r="T38" s="731">
        <v>0.5</v>
      </c>
      <c r="U38" s="689">
        <v>9.0909090909090912E-2</v>
      </c>
    </row>
    <row r="39" spans="1:21" ht="14.4" customHeight="1" x14ac:dyDescent="0.3">
      <c r="A39" s="649">
        <v>50</v>
      </c>
      <c r="B39" s="650" t="s">
        <v>574</v>
      </c>
      <c r="C39" s="650">
        <v>89301501</v>
      </c>
      <c r="D39" s="729" t="s">
        <v>3862</v>
      </c>
      <c r="E39" s="730" t="s">
        <v>2746</v>
      </c>
      <c r="F39" s="650" t="s">
        <v>2737</v>
      </c>
      <c r="G39" s="650" t="s">
        <v>2763</v>
      </c>
      <c r="H39" s="650" t="s">
        <v>1428</v>
      </c>
      <c r="I39" s="650" t="s">
        <v>2248</v>
      </c>
      <c r="J39" s="650" t="s">
        <v>2249</v>
      </c>
      <c r="K39" s="650" t="s">
        <v>2250</v>
      </c>
      <c r="L39" s="651">
        <v>60.02</v>
      </c>
      <c r="M39" s="651">
        <v>120.04</v>
      </c>
      <c r="N39" s="650">
        <v>2</v>
      </c>
      <c r="O39" s="731">
        <v>1</v>
      </c>
      <c r="P39" s="651"/>
      <c r="Q39" s="666">
        <v>0</v>
      </c>
      <c r="R39" s="650"/>
      <c r="S39" s="666">
        <v>0</v>
      </c>
      <c r="T39" s="731"/>
      <c r="U39" s="689">
        <v>0</v>
      </c>
    </row>
    <row r="40" spans="1:21" ht="14.4" customHeight="1" x14ac:dyDescent="0.3">
      <c r="A40" s="649">
        <v>50</v>
      </c>
      <c r="B40" s="650" t="s">
        <v>574</v>
      </c>
      <c r="C40" s="650">
        <v>89301501</v>
      </c>
      <c r="D40" s="729" t="s">
        <v>3862</v>
      </c>
      <c r="E40" s="730" t="s">
        <v>2746</v>
      </c>
      <c r="F40" s="650" t="s">
        <v>2737</v>
      </c>
      <c r="G40" s="650" t="s">
        <v>2763</v>
      </c>
      <c r="H40" s="650" t="s">
        <v>575</v>
      </c>
      <c r="I40" s="650" t="s">
        <v>2818</v>
      </c>
      <c r="J40" s="650" t="s">
        <v>2819</v>
      </c>
      <c r="K40" s="650" t="s">
        <v>999</v>
      </c>
      <c r="L40" s="651">
        <v>44.89</v>
      </c>
      <c r="M40" s="651">
        <v>44.89</v>
      </c>
      <c r="N40" s="650">
        <v>1</v>
      </c>
      <c r="O40" s="731">
        <v>0.5</v>
      </c>
      <c r="P40" s="651"/>
      <c r="Q40" s="666">
        <v>0</v>
      </c>
      <c r="R40" s="650"/>
      <c r="S40" s="666">
        <v>0</v>
      </c>
      <c r="T40" s="731"/>
      <c r="U40" s="689">
        <v>0</v>
      </c>
    </row>
    <row r="41" spans="1:21" ht="14.4" customHeight="1" x14ac:dyDescent="0.3">
      <c r="A41" s="649">
        <v>50</v>
      </c>
      <c r="B41" s="650" t="s">
        <v>574</v>
      </c>
      <c r="C41" s="650">
        <v>89301501</v>
      </c>
      <c r="D41" s="729" t="s">
        <v>3862</v>
      </c>
      <c r="E41" s="730" t="s">
        <v>2746</v>
      </c>
      <c r="F41" s="650" t="s">
        <v>2737</v>
      </c>
      <c r="G41" s="650" t="s">
        <v>2820</v>
      </c>
      <c r="H41" s="650" t="s">
        <v>575</v>
      </c>
      <c r="I41" s="650" t="s">
        <v>882</v>
      </c>
      <c r="J41" s="650" t="s">
        <v>2821</v>
      </c>
      <c r="K41" s="650" t="s">
        <v>2822</v>
      </c>
      <c r="L41" s="651">
        <v>36.89</v>
      </c>
      <c r="M41" s="651">
        <v>36.89</v>
      </c>
      <c r="N41" s="650">
        <v>1</v>
      </c>
      <c r="O41" s="731">
        <v>1</v>
      </c>
      <c r="P41" s="651"/>
      <c r="Q41" s="666">
        <v>0</v>
      </c>
      <c r="R41" s="650"/>
      <c r="S41" s="666">
        <v>0</v>
      </c>
      <c r="T41" s="731"/>
      <c r="U41" s="689">
        <v>0</v>
      </c>
    </row>
    <row r="42" spans="1:21" ht="14.4" customHeight="1" x14ac:dyDescent="0.3">
      <c r="A42" s="649">
        <v>50</v>
      </c>
      <c r="B42" s="650" t="s">
        <v>574</v>
      </c>
      <c r="C42" s="650">
        <v>89301501</v>
      </c>
      <c r="D42" s="729" t="s">
        <v>3862</v>
      </c>
      <c r="E42" s="730" t="s">
        <v>2746</v>
      </c>
      <c r="F42" s="650" t="s">
        <v>2737</v>
      </c>
      <c r="G42" s="650" t="s">
        <v>2823</v>
      </c>
      <c r="H42" s="650" t="s">
        <v>575</v>
      </c>
      <c r="I42" s="650" t="s">
        <v>2824</v>
      </c>
      <c r="J42" s="650" t="s">
        <v>2825</v>
      </c>
      <c r="K42" s="650" t="s">
        <v>2826</v>
      </c>
      <c r="L42" s="651">
        <v>0</v>
      </c>
      <c r="M42" s="651">
        <v>0</v>
      </c>
      <c r="N42" s="650">
        <v>1</v>
      </c>
      <c r="O42" s="731">
        <v>1</v>
      </c>
      <c r="P42" s="651"/>
      <c r="Q42" s="666"/>
      <c r="R42" s="650"/>
      <c r="S42" s="666">
        <v>0</v>
      </c>
      <c r="T42" s="731"/>
      <c r="U42" s="689">
        <v>0</v>
      </c>
    </row>
    <row r="43" spans="1:21" ht="14.4" customHeight="1" x14ac:dyDescent="0.3">
      <c r="A43" s="649">
        <v>50</v>
      </c>
      <c r="B43" s="650" t="s">
        <v>574</v>
      </c>
      <c r="C43" s="650">
        <v>89301501</v>
      </c>
      <c r="D43" s="729" t="s">
        <v>3862</v>
      </c>
      <c r="E43" s="730" t="s">
        <v>2746</v>
      </c>
      <c r="F43" s="650" t="s">
        <v>2737</v>
      </c>
      <c r="G43" s="650" t="s">
        <v>2823</v>
      </c>
      <c r="H43" s="650" t="s">
        <v>575</v>
      </c>
      <c r="I43" s="650" t="s">
        <v>2827</v>
      </c>
      <c r="J43" s="650" t="s">
        <v>2828</v>
      </c>
      <c r="K43" s="650" t="s">
        <v>2829</v>
      </c>
      <c r="L43" s="651">
        <v>0</v>
      </c>
      <c r="M43" s="651">
        <v>0</v>
      </c>
      <c r="N43" s="650">
        <v>2</v>
      </c>
      <c r="O43" s="731">
        <v>1.5</v>
      </c>
      <c r="P43" s="651">
        <v>0</v>
      </c>
      <c r="Q43" s="666"/>
      <c r="R43" s="650">
        <v>1</v>
      </c>
      <c r="S43" s="666">
        <v>0.5</v>
      </c>
      <c r="T43" s="731">
        <v>1</v>
      </c>
      <c r="U43" s="689">
        <v>0.66666666666666663</v>
      </c>
    </row>
    <row r="44" spans="1:21" ht="14.4" customHeight="1" x14ac:dyDescent="0.3">
      <c r="A44" s="649">
        <v>50</v>
      </c>
      <c r="B44" s="650" t="s">
        <v>574</v>
      </c>
      <c r="C44" s="650">
        <v>89301501</v>
      </c>
      <c r="D44" s="729" t="s">
        <v>3862</v>
      </c>
      <c r="E44" s="730" t="s">
        <v>2746</v>
      </c>
      <c r="F44" s="650" t="s">
        <v>2737</v>
      </c>
      <c r="G44" s="650" t="s">
        <v>2823</v>
      </c>
      <c r="H44" s="650" t="s">
        <v>575</v>
      </c>
      <c r="I44" s="650" t="s">
        <v>962</v>
      </c>
      <c r="J44" s="650" t="s">
        <v>2828</v>
      </c>
      <c r="K44" s="650" t="s">
        <v>2830</v>
      </c>
      <c r="L44" s="651">
        <v>66.599999999999994</v>
      </c>
      <c r="M44" s="651">
        <v>399.59999999999997</v>
      </c>
      <c r="N44" s="650">
        <v>6</v>
      </c>
      <c r="O44" s="731">
        <v>3</v>
      </c>
      <c r="P44" s="651">
        <v>199.79999999999998</v>
      </c>
      <c r="Q44" s="666">
        <v>0.5</v>
      </c>
      <c r="R44" s="650">
        <v>3</v>
      </c>
      <c r="S44" s="666">
        <v>0.5</v>
      </c>
      <c r="T44" s="731">
        <v>1.5</v>
      </c>
      <c r="U44" s="689">
        <v>0.5</v>
      </c>
    </row>
    <row r="45" spans="1:21" ht="14.4" customHeight="1" x14ac:dyDescent="0.3">
      <c r="A45" s="649">
        <v>50</v>
      </c>
      <c r="B45" s="650" t="s">
        <v>574</v>
      </c>
      <c r="C45" s="650">
        <v>89301501</v>
      </c>
      <c r="D45" s="729" t="s">
        <v>3862</v>
      </c>
      <c r="E45" s="730" t="s">
        <v>2746</v>
      </c>
      <c r="F45" s="650" t="s">
        <v>2737</v>
      </c>
      <c r="G45" s="650" t="s">
        <v>2771</v>
      </c>
      <c r="H45" s="650" t="s">
        <v>1428</v>
      </c>
      <c r="I45" s="650" t="s">
        <v>1579</v>
      </c>
      <c r="J45" s="650" t="s">
        <v>1580</v>
      </c>
      <c r="K45" s="650" t="s">
        <v>1581</v>
      </c>
      <c r="L45" s="651">
        <v>58.29</v>
      </c>
      <c r="M45" s="651">
        <v>58.29</v>
      </c>
      <c r="N45" s="650">
        <v>1</v>
      </c>
      <c r="O45" s="731">
        <v>0.5</v>
      </c>
      <c r="P45" s="651">
        <v>58.29</v>
      </c>
      <c r="Q45" s="666">
        <v>1</v>
      </c>
      <c r="R45" s="650">
        <v>1</v>
      </c>
      <c r="S45" s="666">
        <v>1</v>
      </c>
      <c r="T45" s="731">
        <v>0.5</v>
      </c>
      <c r="U45" s="689">
        <v>1</v>
      </c>
    </row>
    <row r="46" spans="1:21" ht="14.4" customHeight="1" x14ac:dyDescent="0.3">
      <c r="A46" s="649">
        <v>50</v>
      </c>
      <c r="B46" s="650" t="s">
        <v>574</v>
      </c>
      <c r="C46" s="650">
        <v>89301501</v>
      </c>
      <c r="D46" s="729" t="s">
        <v>3862</v>
      </c>
      <c r="E46" s="730" t="s">
        <v>2746</v>
      </c>
      <c r="F46" s="650" t="s">
        <v>2737</v>
      </c>
      <c r="G46" s="650" t="s">
        <v>2831</v>
      </c>
      <c r="H46" s="650" t="s">
        <v>575</v>
      </c>
      <c r="I46" s="650" t="s">
        <v>2832</v>
      </c>
      <c r="J46" s="650" t="s">
        <v>2833</v>
      </c>
      <c r="K46" s="650" t="s">
        <v>817</v>
      </c>
      <c r="L46" s="651">
        <v>56.23</v>
      </c>
      <c r="M46" s="651">
        <v>112.46</v>
      </c>
      <c r="N46" s="650">
        <v>2</v>
      </c>
      <c r="O46" s="731">
        <v>1</v>
      </c>
      <c r="P46" s="651"/>
      <c r="Q46" s="666">
        <v>0</v>
      </c>
      <c r="R46" s="650"/>
      <c r="S46" s="666">
        <v>0</v>
      </c>
      <c r="T46" s="731"/>
      <c r="U46" s="689">
        <v>0</v>
      </c>
    </row>
    <row r="47" spans="1:21" ht="14.4" customHeight="1" x14ac:dyDescent="0.3">
      <c r="A47" s="649">
        <v>50</v>
      </c>
      <c r="B47" s="650" t="s">
        <v>574</v>
      </c>
      <c r="C47" s="650">
        <v>89301501</v>
      </c>
      <c r="D47" s="729" t="s">
        <v>3862</v>
      </c>
      <c r="E47" s="730" t="s">
        <v>2746</v>
      </c>
      <c r="F47" s="650" t="s">
        <v>2737</v>
      </c>
      <c r="G47" s="650" t="s">
        <v>2831</v>
      </c>
      <c r="H47" s="650" t="s">
        <v>575</v>
      </c>
      <c r="I47" s="650" t="s">
        <v>2834</v>
      </c>
      <c r="J47" s="650" t="s">
        <v>816</v>
      </c>
      <c r="K47" s="650" t="s">
        <v>1067</v>
      </c>
      <c r="L47" s="651">
        <v>0</v>
      </c>
      <c r="M47" s="651">
        <v>0</v>
      </c>
      <c r="N47" s="650">
        <v>2</v>
      </c>
      <c r="O47" s="731">
        <v>1</v>
      </c>
      <c r="P47" s="651"/>
      <c r="Q47" s="666"/>
      <c r="R47" s="650"/>
      <c r="S47" s="666">
        <v>0</v>
      </c>
      <c r="T47" s="731"/>
      <c r="U47" s="689">
        <v>0</v>
      </c>
    </row>
    <row r="48" spans="1:21" ht="14.4" customHeight="1" x14ac:dyDescent="0.3">
      <c r="A48" s="649">
        <v>50</v>
      </c>
      <c r="B48" s="650" t="s">
        <v>574</v>
      </c>
      <c r="C48" s="650">
        <v>89301501</v>
      </c>
      <c r="D48" s="729" t="s">
        <v>3862</v>
      </c>
      <c r="E48" s="730" t="s">
        <v>2746</v>
      </c>
      <c r="F48" s="650" t="s">
        <v>2737</v>
      </c>
      <c r="G48" s="650" t="s">
        <v>2831</v>
      </c>
      <c r="H48" s="650" t="s">
        <v>575</v>
      </c>
      <c r="I48" s="650" t="s">
        <v>815</v>
      </c>
      <c r="J48" s="650" t="s">
        <v>816</v>
      </c>
      <c r="K48" s="650" t="s">
        <v>817</v>
      </c>
      <c r="L48" s="651">
        <v>42.18</v>
      </c>
      <c r="M48" s="651">
        <v>84.36</v>
      </c>
      <c r="N48" s="650">
        <v>2</v>
      </c>
      <c r="O48" s="731">
        <v>1</v>
      </c>
      <c r="P48" s="651"/>
      <c r="Q48" s="666">
        <v>0</v>
      </c>
      <c r="R48" s="650"/>
      <c r="S48" s="666">
        <v>0</v>
      </c>
      <c r="T48" s="731"/>
      <c r="U48" s="689">
        <v>0</v>
      </c>
    </row>
    <row r="49" spans="1:21" ht="14.4" customHeight="1" x14ac:dyDescent="0.3">
      <c r="A49" s="649">
        <v>50</v>
      </c>
      <c r="B49" s="650" t="s">
        <v>574</v>
      </c>
      <c r="C49" s="650">
        <v>89301501</v>
      </c>
      <c r="D49" s="729" t="s">
        <v>3862</v>
      </c>
      <c r="E49" s="730" t="s">
        <v>2746</v>
      </c>
      <c r="F49" s="650" t="s">
        <v>2737</v>
      </c>
      <c r="G49" s="650" t="s">
        <v>2831</v>
      </c>
      <c r="H49" s="650" t="s">
        <v>575</v>
      </c>
      <c r="I49" s="650" t="s">
        <v>1954</v>
      </c>
      <c r="J49" s="650" t="s">
        <v>1955</v>
      </c>
      <c r="K49" s="650" t="s">
        <v>1196</v>
      </c>
      <c r="L49" s="651">
        <v>33.729999999999997</v>
      </c>
      <c r="M49" s="651">
        <v>33.729999999999997</v>
      </c>
      <c r="N49" s="650">
        <v>1</v>
      </c>
      <c r="O49" s="731">
        <v>1</v>
      </c>
      <c r="P49" s="651"/>
      <c r="Q49" s="666">
        <v>0</v>
      </c>
      <c r="R49" s="650"/>
      <c r="S49" s="666">
        <v>0</v>
      </c>
      <c r="T49" s="731"/>
      <c r="U49" s="689">
        <v>0</v>
      </c>
    </row>
    <row r="50" spans="1:21" ht="14.4" customHeight="1" x14ac:dyDescent="0.3">
      <c r="A50" s="649">
        <v>50</v>
      </c>
      <c r="B50" s="650" t="s">
        <v>574</v>
      </c>
      <c r="C50" s="650">
        <v>89301501</v>
      </c>
      <c r="D50" s="729" t="s">
        <v>3862</v>
      </c>
      <c r="E50" s="730" t="s">
        <v>2746</v>
      </c>
      <c r="F50" s="650" t="s">
        <v>2737</v>
      </c>
      <c r="G50" s="650" t="s">
        <v>2835</v>
      </c>
      <c r="H50" s="650" t="s">
        <v>575</v>
      </c>
      <c r="I50" s="650" t="s">
        <v>1014</v>
      </c>
      <c r="J50" s="650" t="s">
        <v>1015</v>
      </c>
      <c r="K50" s="650" t="s">
        <v>1016</v>
      </c>
      <c r="L50" s="651">
        <v>24.22</v>
      </c>
      <c r="M50" s="651">
        <v>24.22</v>
      </c>
      <c r="N50" s="650">
        <v>1</v>
      </c>
      <c r="O50" s="731">
        <v>0.5</v>
      </c>
      <c r="P50" s="651">
        <v>24.22</v>
      </c>
      <c r="Q50" s="666">
        <v>1</v>
      </c>
      <c r="R50" s="650">
        <v>1</v>
      </c>
      <c r="S50" s="666">
        <v>1</v>
      </c>
      <c r="T50" s="731">
        <v>0.5</v>
      </c>
      <c r="U50" s="689">
        <v>1</v>
      </c>
    </row>
    <row r="51" spans="1:21" ht="14.4" customHeight="1" x14ac:dyDescent="0.3">
      <c r="A51" s="649">
        <v>50</v>
      </c>
      <c r="B51" s="650" t="s">
        <v>574</v>
      </c>
      <c r="C51" s="650">
        <v>89301501</v>
      </c>
      <c r="D51" s="729" t="s">
        <v>3862</v>
      </c>
      <c r="E51" s="730" t="s">
        <v>2746</v>
      </c>
      <c r="F51" s="650" t="s">
        <v>2737</v>
      </c>
      <c r="G51" s="650" t="s">
        <v>2836</v>
      </c>
      <c r="H51" s="650" t="s">
        <v>1428</v>
      </c>
      <c r="I51" s="650" t="s">
        <v>1591</v>
      </c>
      <c r="J51" s="650" t="s">
        <v>1592</v>
      </c>
      <c r="K51" s="650" t="s">
        <v>1593</v>
      </c>
      <c r="L51" s="651">
        <v>44.89</v>
      </c>
      <c r="M51" s="651">
        <v>89.78</v>
      </c>
      <c r="N51" s="650">
        <v>2</v>
      </c>
      <c r="O51" s="731">
        <v>0.5</v>
      </c>
      <c r="P51" s="651"/>
      <c r="Q51" s="666">
        <v>0</v>
      </c>
      <c r="R51" s="650"/>
      <c r="S51" s="666">
        <v>0</v>
      </c>
      <c r="T51" s="731"/>
      <c r="U51" s="689">
        <v>0</v>
      </c>
    </row>
    <row r="52" spans="1:21" ht="14.4" customHeight="1" x14ac:dyDescent="0.3">
      <c r="A52" s="649">
        <v>50</v>
      </c>
      <c r="B52" s="650" t="s">
        <v>574</v>
      </c>
      <c r="C52" s="650">
        <v>89301501</v>
      </c>
      <c r="D52" s="729" t="s">
        <v>3862</v>
      </c>
      <c r="E52" s="730" t="s">
        <v>2746</v>
      </c>
      <c r="F52" s="650" t="s">
        <v>2737</v>
      </c>
      <c r="G52" s="650" t="s">
        <v>2837</v>
      </c>
      <c r="H52" s="650" t="s">
        <v>1428</v>
      </c>
      <c r="I52" s="650" t="s">
        <v>1826</v>
      </c>
      <c r="J52" s="650" t="s">
        <v>1827</v>
      </c>
      <c r="K52" s="650" t="s">
        <v>2670</v>
      </c>
      <c r="L52" s="651">
        <v>116.8</v>
      </c>
      <c r="M52" s="651">
        <v>233.6</v>
      </c>
      <c r="N52" s="650">
        <v>2</v>
      </c>
      <c r="O52" s="731">
        <v>0.5</v>
      </c>
      <c r="P52" s="651"/>
      <c r="Q52" s="666">
        <v>0</v>
      </c>
      <c r="R52" s="650"/>
      <c r="S52" s="666">
        <v>0</v>
      </c>
      <c r="T52" s="731"/>
      <c r="U52" s="689">
        <v>0</v>
      </c>
    </row>
    <row r="53" spans="1:21" ht="14.4" customHeight="1" x14ac:dyDescent="0.3">
      <c r="A53" s="649">
        <v>50</v>
      </c>
      <c r="B53" s="650" t="s">
        <v>574</v>
      </c>
      <c r="C53" s="650">
        <v>89301501</v>
      </c>
      <c r="D53" s="729" t="s">
        <v>3862</v>
      </c>
      <c r="E53" s="730" t="s">
        <v>2746</v>
      </c>
      <c r="F53" s="650" t="s">
        <v>2737</v>
      </c>
      <c r="G53" s="650" t="s">
        <v>2778</v>
      </c>
      <c r="H53" s="650" t="s">
        <v>1428</v>
      </c>
      <c r="I53" s="650" t="s">
        <v>1701</v>
      </c>
      <c r="J53" s="650" t="s">
        <v>1702</v>
      </c>
      <c r="K53" s="650" t="s">
        <v>1703</v>
      </c>
      <c r="L53" s="651">
        <v>97.68</v>
      </c>
      <c r="M53" s="651">
        <v>781.44</v>
      </c>
      <c r="N53" s="650">
        <v>8</v>
      </c>
      <c r="O53" s="731">
        <v>4</v>
      </c>
      <c r="P53" s="651">
        <v>97.68</v>
      </c>
      <c r="Q53" s="666">
        <v>0.125</v>
      </c>
      <c r="R53" s="650">
        <v>1</v>
      </c>
      <c r="S53" s="666">
        <v>0.125</v>
      </c>
      <c r="T53" s="731">
        <v>0.5</v>
      </c>
      <c r="U53" s="689">
        <v>0.125</v>
      </c>
    </row>
    <row r="54" spans="1:21" ht="14.4" customHeight="1" x14ac:dyDescent="0.3">
      <c r="A54" s="649">
        <v>50</v>
      </c>
      <c r="B54" s="650" t="s">
        <v>574</v>
      </c>
      <c r="C54" s="650">
        <v>89301501</v>
      </c>
      <c r="D54" s="729" t="s">
        <v>3862</v>
      </c>
      <c r="E54" s="730" t="s">
        <v>2746</v>
      </c>
      <c r="F54" s="650" t="s">
        <v>2737</v>
      </c>
      <c r="G54" s="650" t="s">
        <v>2778</v>
      </c>
      <c r="H54" s="650" t="s">
        <v>575</v>
      </c>
      <c r="I54" s="650" t="s">
        <v>598</v>
      </c>
      <c r="J54" s="650" t="s">
        <v>599</v>
      </c>
      <c r="K54" s="650" t="s">
        <v>600</v>
      </c>
      <c r="L54" s="651">
        <v>104.66</v>
      </c>
      <c r="M54" s="651">
        <v>418.64</v>
      </c>
      <c r="N54" s="650">
        <v>4</v>
      </c>
      <c r="O54" s="731">
        <v>2.5</v>
      </c>
      <c r="P54" s="651">
        <v>209.32</v>
      </c>
      <c r="Q54" s="666">
        <v>0.5</v>
      </c>
      <c r="R54" s="650">
        <v>2</v>
      </c>
      <c r="S54" s="666">
        <v>0.5</v>
      </c>
      <c r="T54" s="731">
        <v>1</v>
      </c>
      <c r="U54" s="689">
        <v>0.4</v>
      </c>
    </row>
    <row r="55" spans="1:21" ht="14.4" customHeight="1" x14ac:dyDescent="0.3">
      <c r="A55" s="649">
        <v>50</v>
      </c>
      <c r="B55" s="650" t="s">
        <v>574</v>
      </c>
      <c r="C55" s="650">
        <v>89301501</v>
      </c>
      <c r="D55" s="729" t="s">
        <v>3862</v>
      </c>
      <c r="E55" s="730" t="s">
        <v>2746</v>
      </c>
      <c r="F55" s="650" t="s">
        <v>2737</v>
      </c>
      <c r="G55" s="650" t="s">
        <v>2778</v>
      </c>
      <c r="H55" s="650" t="s">
        <v>1428</v>
      </c>
      <c r="I55" s="650" t="s">
        <v>2838</v>
      </c>
      <c r="J55" s="650" t="s">
        <v>1702</v>
      </c>
      <c r="K55" s="650" t="s">
        <v>2839</v>
      </c>
      <c r="L55" s="651">
        <v>195.36</v>
      </c>
      <c r="M55" s="651">
        <v>195.36</v>
      </c>
      <c r="N55" s="650">
        <v>1</v>
      </c>
      <c r="O55" s="731">
        <v>0.5</v>
      </c>
      <c r="P55" s="651">
        <v>195.36</v>
      </c>
      <c r="Q55" s="666">
        <v>1</v>
      </c>
      <c r="R55" s="650">
        <v>1</v>
      </c>
      <c r="S55" s="666">
        <v>1</v>
      </c>
      <c r="T55" s="731">
        <v>0.5</v>
      </c>
      <c r="U55" s="689">
        <v>1</v>
      </c>
    </row>
    <row r="56" spans="1:21" ht="14.4" customHeight="1" x14ac:dyDescent="0.3">
      <c r="A56" s="649">
        <v>50</v>
      </c>
      <c r="B56" s="650" t="s">
        <v>574</v>
      </c>
      <c r="C56" s="650">
        <v>89301501</v>
      </c>
      <c r="D56" s="729" t="s">
        <v>3862</v>
      </c>
      <c r="E56" s="730" t="s">
        <v>2746</v>
      </c>
      <c r="F56" s="650" t="s">
        <v>2737</v>
      </c>
      <c r="G56" s="650" t="s">
        <v>2779</v>
      </c>
      <c r="H56" s="650" t="s">
        <v>575</v>
      </c>
      <c r="I56" s="650" t="s">
        <v>2840</v>
      </c>
      <c r="J56" s="650" t="s">
        <v>2781</v>
      </c>
      <c r="K56" s="650" t="s">
        <v>2683</v>
      </c>
      <c r="L56" s="651">
        <v>0</v>
      </c>
      <c r="M56" s="651">
        <v>0</v>
      </c>
      <c r="N56" s="650">
        <v>3</v>
      </c>
      <c r="O56" s="731">
        <v>1.5</v>
      </c>
      <c r="P56" s="651">
        <v>0</v>
      </c>
      <c r="Q56" s="666"/>
      <c r="R56" s="650">
        <v>1</v>
      </c>
      <c r="S56" s="666">
        <v>0.33333333333333331</v>
      </c>
      <c r="T56" s="731">
        <v>0.5</v>
      </c>
      <c r="U56" s="689">
        <v>0.33333333333333331</v>
      </c>
    </row>
    <row r="57" spans="1:21" ht="14.4" customHeight="1" x14ac:dyDescent="0.3">
      <c r="A57" s="649">
        <v>50</v>
      </c>
      <c r="B57" s="650" t="s">
        <v>574</v>
      </c>
      <c r="C57" s="650">
        <v>89301501</v>
      </c>
      <c r="D57" s="729" t="s">
        <v>3862</v>
      </c>
      <c r="E57" s="730" t="s">
        <v>2746</v>
      </c>
      <c r="F57" s="650" t="s">
        <v>2737</v>
      </c>
      <c r="G57" s="650" t="s">
        <v>2779</v>
      </c>
      <c r="H57" s="650" t="s">
        <v>575</v>
      </c>
      <c r="I57" s="650" t="s">
        <v>1064</v>
      </c>
      <c r="J57" s="650" t="s">
        <v>1053</v>
      </c>
      <c r="K57" s="650" t="s">
        <v>817</v>
      </c>
      <c r="L57" s="651">
        <v>30.65</v>
      </c>
      <c r="M57" s="651">
        <v>91.949999999999989</v>
      </c>
      <c r="N57" s="650">
        <v>3</v>
      </c>
      <c r="O57" s="731">
        <v>1.5</v>
      </c>
      <c r="P57" s="651"/>
      <c r="Q57" s="666">
        <v>0</v>
      </c>
      <c r="R57" s="650"/>
      <c r="S57" s="666">
        <v>0</v>
      </c>
      <c r="T57" s="731"/>
      <c r="U57" s="689">
        <v>0</v>
      </c>
    </row>
    <row r="58" spans="1:21" ht="14.4" customHeight="1" x14ac:dyDescent="0.3">
      <c r="A58" s="649">
        <v>50</v>
      </c>
      <c r="B58" s="650" t="s">
        <v>574</v>
      </c>
      <c r="C58" s="650">
        <v>89301501</v>
      </c>
      <c r="D58" s="729" t="s">
        <v>3862</v>
      </c>
      <c r="E58" s="730" t="s">
        <v>2746</v>
      </c>
      <c r="F58" s="650" t="s">
        <v>2737</v>
      </c>
      <c r="G58" s="650" t="s">
        <v>2779</v>
      </c>
      <c r="H58" s="650" t="s">
        <v>575</v>
      </c>
      <c r="I58" s="650" t="s">
        <v>1066</v>
      </c>
      <c r="J58" s="650" t="s">
        <v>1053</v>
      </c>
      <c r="K58" s="650" t="s">
        <v>1067</v>
      </c>
      <c r="L58" s="651">
        <v>12.26</v>
      </c>
      <c r="M58" s="651">
        <v>12.26</v>
      </c>
      <c r="N58" s="650">
        <v>1</v>
      </c>
      <c r="O58" s="731">
        <v>0.5</v>
      </c>
      <c r="P58" s="651"/>
      <c r="Q58" s="666">
        <v>0</v>
      </c>
      <c r="R58" s="650"/>
      <c r="S58" s="666">
        <v>0</v>
      </c>
      <c r="T58" s="731"/>
      <c r="U58" s="689">
        <v>0</v>
      </c>
    </row>
    <row r="59" spans="1:21" ht="14.4" customHeight="1" x14ac:dyDescent="0.3">
      <c r="A59" s="649">
        <v>50</v>
      </c>
      <c r="B59" s="650" t="s">
        <v>574</v>
      </c>
      <c r="C59" s="650">
        <v>89301501</v>
      </c>
      <c r="D59" s="729" t="s">
        <v>3862</v>
      </c>
      <c r="E59" s="730" t="s">
        <v>2746</v>
      </c>
      <c r="F59" s="650" t="s">
        <v>2737</v>
      </c>
      <c r="G59" s="650" t="s">
        <v>2779</v>
      </c>
      <c r="H59" s="650" t="s">
        <v>575</v>
      </c>
      <c r="I59" s="650" t="s">
        <v>2841</v>
      </c>
      <c r="J59" s="650" t="s">
        <v>2781</v>
      </c>
      <c r="K59" s="650" t="s">
        <v>2842</v>
      </c>
      <c r="L59" s="651">
        <v>34.31</v>
      </c>
      <c r="M59" s="651">
        <v>343.1</v>
      </c>
      <c r="N59" s="650">
        <v>10</v>
      </c>
      <c r="O59" s="731">
        <v>5</v>
      </c>
      <c r="P59" s="651">
        <v>68.62</v>
      </c>
      <c r="Q59" s="666">
        <v>0.2</v>
      </c>
      <c r="R59" s="650">
        <v>2</v>
      </c>
      <c r="S59" s="666">
        <v>0.2</v>
      </c>
      <c r="T59" s="731">
        <v>1</v>
      </c>
      <c r="U59" s="689">
        <v>0.2</v>
      </c>
    </row>
    <row r="60" spans="1:21" ht="14.4" customHeight="1" x14ac:dyDescent="0.3">
      <c r="A60" s="649">
        <v>50</v>
      </c>
      <c r="B60" s="650" t="s">
        <v>574</v>
      </c>
      <c r="C60" s="650">
        <v>89301501</v>
      </c>
      <c r="D60" s="729" t="s">
        <v>3862</v>
      </c>
      <c r="E60" s="730" t="s">
        <v>2746</v>
      </c>
      <c r="F60" s="650" t="s">
        <v>2737</v>
      </c>
      <c r="G60" s="650" t="s">
        <v>2843</v>
      </c>
      <c r="H60" s="650" t="s">
        <v>1428</v>
      </c>
      <c r="I60" s="650" t="s">
        <v>2844</v>
      </c>
      <c r="J60" s="650" t="s">
        <v>2845</v>
      </c>
      <c r="K60" s="650" t="s">
        <v>2846</v>
      </c>
      <c r="L60" s="651">
        <v>50.57</v>
      </c>
      <c r="M60" s="651">
        <v>50.57</v>
      </c>
      <c r="N60" s="650">
        <v>1</v>
      </c>
      <c r="O60" s="731">
        <v>0.5</v>
      </c>
      <c r="P60" s="651"/>
      <c r="Q60" s="666">
        <v>0</v>
      </c>
      <c r="R60" s="650"/>
      <c r="S60" s="666">
        <v>0</v>
      </c>
      <c r="T60" s="731"/>
      <c r="U60" s="689">
        <v>0</v>
      </c>
    </row>
    <row r="61" spans="1:21" ht="14.4" customHeight="1" x14ac:dyDescent="0.3">
      <c r="A61" s="649">
        <v>50</v>
      </c>
      <c r="B61" s="650" t="s">
        <v>574</v>
      </c>
      <c r="C61" s="650">
        <v>89301501</v>
      </c>
      <c r="D61" s="729" t="s">
        <v>3862</v>
      </c>
      <c r="E61" s="730" t="s">
        <v>2746</v>
      </c>
      <c r="F61" s="650" t="s">
        <v>2737</v>
      </c>
      <c r="G61" s="650" t="s">
        <v>2843</v>
      </c>
      <c r="H61" s="650" t="s">
        <v>575</v>
      </c>
      <c r="I61" s="650" t="s">
        <v>1151</v>
      </c>
      <c r="J61" s="650" t="s">
        <v>2847</v>
      </c>
      <c r="K61" s="650" t="s">
        <v>2848</v>
      </c>
      <c r="L61" s="651">
        <v>50.57</v>
      </c>
      <c r="M61" s="651">
        <v>50.57</v>
      </c>
      <c r="N61" s="650">
        <v>1</v>
      </c>
      <c r="O61" s="731">
        <v>0.5</v>
      </c>
      <c r="P61" s="651"/>
      <c r="Q61" s="666">
        <v>0</v>
      </c>
      <c r="R61" s="650"/>
      <c r="S61" s="666">
        <v>0</v>
      </c>
      <c r="T61" s="731"/>
      <c r="U61" s="689">
        <v>0</v>
      </c>
    </row>
    <row r="62" spans="1:21" ht="14.4" customHeight="1" x14ac:dyDescent="0.3">
      <c r="A62" s="649">
        <v>50</v>
      </c>
      <c r="B62" s="650" t="s">
        <v>574</v>
      </c>
      <c r="C62" s="650">
        <v>89301501</v>
      </c>
      <c r="D62" s="729" t="s">
        <v>3862</v>
      </c>
      <c r="E62" s="730" t="s">
        <v>2746</v>
      </c>
      <c r="F62" s="650" t="s">
        <v>2737</v>
      </c>
      <c r="G62" s="650" t="s">
        <v>2783</v>
      </c>
      <c r="H62" s="650" t="s">
        <v>1428</v>
      </c>
      <c r="I62" s="650" t="s">
        <v>2849</v>
      </c>
      <c r="J62" s="650" t="s">
        <v>1705</v>
      </c>
      <c r="K62" s="650" t="s">
        <v>1706</v>
      </c>
      <c r="L62" s="651">
        <v>106.3</v>
      </c>
      <c r="M62" s="651">
        <v>106.3</v>
      </c>
      <c r="N62" s="650">
        <v>1</v>
      </c>
      <c r="O62" s="731">
        <v>0.5</v>
      </c>
      <c r="P62" s="651">
        <v>106.3</v>
      </c>
      <c r="Q62" s="666">
        <v>1</v>
      </c>
      <c r="R62" s="650">
        <v>1</v>
      </c>
      <c r="S62" s="666">
        <v>1</v>
      </c>
      <c r="T62" s="731">
        <v>0.5</v>
      </c>
      <c r="U62" s="689">
        <v>1</v>
      </c>
    </row>
    <row r="63" spans="1:21" ht="14.4" customHeight="1" x14ac:dyDescent="0.3">
      <c r="A63" s="649">
        <v>50</v>
      </c>
      <c r="B63" s="650" t="s">
        <v>574</v>
      </c>
      <c r="C63" s="650">
        <v>89301501</v>
      </c>
      <c r="D63" s="729" t="s">
        <v>3862</v>
      </c>
      <c r="E63" s="730" t="s">
        <v>2746</v>
      </c>
      <c r="F63" s="650" t="s">
        <v>2737</v>
      </c>
      <c r="G63" s="650" t="s">
        <v>2783</v>
      </c>
      <c r="H63" s="650" t="s">
        <v>1428</v>
      </c>
      <c r="I63" s="650" t="s">
        <v>1510</v>
      </c>
      <c r="J63" s="650" t="s">
        <v>1511</v>
      </c>
      <c r="K63" s="650" t="s">
        <v>2611</v>
      </c>
      <c r="L63" s="651">
        <v>53.16</v>
      </c>
      <c r="M63" s="651">
        <v>53.16</v>
      </c>
      <c r="N63" s="650">
        <v>1</v>
      </c>
      <c r="O63" s="731">
        <v>0.5</v>
      </c>
      <c r="P63" s="651"/>
      <c r="Q63" s="666">
        <v>0</v>
      </c>
      <c r="R63" s="650"/>
      <c r="S63" s="666">
        <v>0</v>
      </c>
      <c r="T63" s="731"/>
      <c r="U63" s="689">
        <v>0</v>
      </c>
    </row>
    <row r="64" spans="1:21" ht="14.4" customHeight="1" x14ac:dyDescent="0.3">
      <c r="A64" s="649">
        <v>50</v>
      </c>
      <c r="B64" s="650" t="s">
        <v>574</v>
      </c>
      <c r="C64" s="650">
        <v>89301501</v>
      </c>
      <c r="D64" s="729" t="s">
        <v>3862</v>
      </c>
      <c r="E64" s="730" t="s">
        <v>2746</v>
      </c>
      <c r="F64" s="650" t="s">
        <v>2737</v>
      </c>
      <c r="G64" s="650" t="s">
        <v>2786</v>
      </c>
      <c r="H64" s="650" t="s">
        <v>575</v>
      </c>
      <c r="I64" s="650" t="s">
        <v>2850</v>
      </c>
      <c r="J64" s="650" t="s">
        <v>2790</v>
      </c>
      <c r="K64" s="650" t="s">
        <v>1086</v>
      </c>
      <c r="L64" s="651">
        <v>0</v>
      </c>
      <c r="M64" s="651">
        <v>0</v>
      </c>
      <c r="N64" s="650">
        <v>1</v>
      </c>
      <c r="O64" s="731">
        <v>0.5</v>
      </c>
      <c r="P64" s="651"/>
      <c r="Q64" s="666"/>
      <c r="R64" s="650"/>
      <c r="S64" s="666">
        <v>0</v>
      </c>
      <c r="T64" s="731"/>
      <c r="U64" s="689">
        <v>0</v>
      </c>
    </row>
    <row r="65" spans="1:21" ht="14.4" customHeight="1" x14ac:dyDescent="0.3">
      <c r="A65" s="649">
        <v>50</v>
      </c>
      <c r="B65" s="650" t="s">
        <v>574</v>
      </c>
      <c r="C65" s="650">
        <v>89301501</v>
      </c>
      <c r="D65" s="729" t="s">
        <v>3862</v>
      </c>
      <c r="E65" s="730" t="s">
        <v>2746</v>
      </c>
      <c r="F65" s="650" t="s">
        <v>2737</v>
      </c>
      <c r="G65" s="650" t="s">
        <v>2786</v>
      </c>
      <c r="H65" s="650" t="s">
        <v>575</v>
      </c>
      <c r="I65" s="650" t="s">
        <v>2787</v>
      </c>
      <c r="J65" s="650" t="s">
        <v>786</v>
      </c>
      <c r="K65" s="650" t="s">
        <v>2788</v>
      </c>
      <c r="L65" s="651">
        <v>23.4</v>
      </c>
      <c r="M65" s="651">
        <v>93.6</v>
      </c>
      <c r="N65" s="650">
        <v>4</v>
      </c>
      <c r="O65" s="731">
        <v>2</v>
      </c>
      <c r="P65" s="651">
        <v>46.8</v>
      </c>
      <c r="Q65" s="666">
        <v>0.5</v>
      </c>
      <c r="R65" s="650">
        <v>2</v>
      </c>
      <c r="S65" s="666">
        <v>0.5</v>
      </c>
      <c r="T65" s="731">
        <v>1</v>
      </c>
      <c r="U65" s="689">
        <v>0.5</v>
      </c>
    </row>
    <row r="66" spans="1:21" ht="14.4" customHeight="1" x14ac:dyDescent="0.3">
      <c r="A66" s="649">
        <v>50</v>
      </c>
      <c r="B66" s="650" t="s">
        <v>574</v>
      </c>
      <c r="C66" s="650">
        <v>89301501</v>
      </c>
      <c r="D66" s="729" t="s">
        <v>3862</v>
      </c>
      <c r="E66" s="730" t="s">
        <v>2746</v>
      </c>
      <c r="F66" s="650" t="s">
        <v>2737</v>
      </c>
      <c r="G66" s="650" t="s">
        <v>2786</v>
      </c>
      <c r="H66" s="650" t="s">
        <v>575</v>
      </c>
      <c r="I66" s="650" t="s">
        <v>2851</v>
      </c>
      <c r="J66" s="650" t="s">
        <v>786</v>
      </c>
      <c r="K66" s="650" t="s">
        <v>2852</v>
      </c>
      <c r="L66" s="651">
        <v>0</v>
      </c>
      <c r="M66" s="651">
        <v>0</v>
      </c>
      <c r="N66" s="650">
        <v>1</v>
      </c>
      <c r="O66" s="731">
        <v>0.5</v>
      </c>
      <c r="P66" s="651"/>
      <c r="Q66" s="666"/>
      <c r="R66" s="650"/>
      <c r="S66" s="666">
        <v>0</v>
      </c>
      <c r="T66" s="731"/>
      <c r="U66" s="689">
        <v>0</v>
      </c>
    </row>
    <row r="67" spans="1:21" ht="14.4" customHeight="1" x14ac:dyDescent="0.3">
      <c r="A67" s="649">
        <v>50</v>
      </c>
      <c r="B67" s="650" t="s">
        <v>574</v>
      </c>
      <c r="C67" s="650">
        <v>89301501</v>
      </c>
      <c r="D67" s="729" t="s">
        <v>3862</v>
      </c>
      <c r="E67" s="730" t="s">
        <v>2746</v>
      </c>
      <c r="F67" s="650" t="s">
        <v>2737</v>
      </c>
      <c r="G67" s="650" t="s">
        <v>2786</v>
      </c>
      <c r="H67" s="650" t="s">
        <v>575</v>
      </c>
      <c r="I67" s="650" t="s">
        <v>858</v>
      </c>
      <c r="J67" s="650" t="s">
        <v>1223</v>
      </c>
      <c r="K67" s="650" t="s">
        <v>2853</v>
      </c>
      <c r="L67" s="651">
        <v>33.68</v>
      </c>
      <c r="M67" s="651">
        <v>101.03999999999999</v>
      </c>
      <c r="N67" s="650">
        <v>3</v>
      </c>
      <c r="O67" s="731">
        <v>1.5</v>
      </c>
      <c r="P67" s="651"/>
      <c r="Q67" s="666">
        <v>0</v>
      </c>
      <c r="R67" s="650"/>
      <c r="S67" s="666">
        <v>0</v>
      </c>
      <c r="T67" s="731"/>
      <c r="U67" s="689">
        <v>0</v>
      </c>
    </row>
    <row r="68" spans="1:21" ht="14.4" customHeight="1" x14ac:dyDescent="0.3">
      <c r="A68" s="649">
        <v>50</v>
      </c>
      <c r="B68" s="650" t="s">
        <v>574</v>
      </c>
      <c r="C68" s="650">
        <v>89301501</v>
      </c>
      <c r="D68" s="729" t="s">
        <v>3862</v>
      </c>
      <c r="E68" s="730" t="s">
        <v>2746</v>
      </c>
      <c r="F68" s="650" t="s">
        <v>2737</v>
      </c>
      <c r="G68" s="650" t="s">
        <v>2794</v>
      </c>
      <c r="H68" s="650" t="s">
        <v>1428</v>
      </c>
      <c r="I68" s="650" t="s">
        <v>1526</v>
      </c>
      <c r="J68" s="650" t="s">
        <v>1527</v>
      </c>
      <c r="K68" s="650" t="s">
        <v>1482</v>
      </c>
      <c r="L68" s="651">
        <v>1749.69</v>
      </c>
      <c r="M68" s="651">
        <v>1749.69</v>
      </c>
      <c r="N68" s="650">
        <v>1</v>
      </c>
      <c r="O68" s="731">
        <v>0.5</v>
      </c>
      <c r="P68" s="651"/>
      <c r="Q68" s="666">
        <v>0</v>
      </c>
      <c r="R68" s="650"/>
      <c r="S68" s="666">
        <v>0</v>
      </c>
      <c r="T68" s="731"/>
      <c r="U68" s="689">
        <v>0</v>
      </c>
    </row>
    <row r="69" spans="1:21" ht="14.4" customHeight="1" x14ac:dyDescent="0.3">
      <c r="A69" s="649">
        <v>50</v>
      </c>
      <c r="B69" s="650" t="s">
        <v>574</v>
      </c>
      <c r="C69" s="650">
        <v>89301501</v>
      </c>
      <c r="D69" s="729" t="s">
        <v>3862</v>
      </c>
      <c r="E69" s="730" t="s">
        <v>2746</v>
      </c>
      <c r="F69" s="650" t="s">
        <v>2737</v>
      </c>
      <c r="G69" s="650" t="s">
        <v>2794</v>
      </c>
      <c r="H69" s="650" t="s">
        <v>1428</v>
      </c>
      <c r="I69" s="650" t="s">
        <v>1530</v>
      </c>
      <c r="J69" s="650" t="s">
        <v>1527</v>
      </c>
      <c r="K69" s="650" t="s">
        <v>1485</v>
      </c>
      <c r="L69" s="651">
        <v>2332.92</v>
      </c>
      <c r="M69" s="651">
        <v>4665.84</v>
      </c>
      <c r="N69" s="650">
        <v>2</v>
      </c>
      <c r="O69" s="731">
        <v>1</v>
      </c>
      <c r="P69" s="651">
        <v>2332.92</v>
      </c>
      <c r="Q69" s="666">
        <v>0.5</v>
      </c>
      <c r="R69" s="650">
        <v>1</v>
      </c>
      <c r="S69" s="666">
        <v>0.5</v>
      </c>
      <c r="T69" s="731">
        <v>0.5</v>
      </c>
      <c r="U69" s="689">
        <v>0.5</v>
      </c>
    </row>
    <row r="70" spans="1:21" ht="14.4" customHeight="1" x14ac:dyDescent="0.3">
      <c r="A70" s="649">
        <v>50</v>
      </c>
      <c r="B70" s="650" t="s">
        <v>574</v>
      </c>
      <c r="C70" s="650">
        <v>89301501</v>
      </c>
      <c r="D70" s="729" t="s">
        <v>3862</v>
      </c>
      <c r="E70" s="730" t="s">
        <v>2746</v>
      </c>
      <c r="F70" s="650" t="s">
        <v>2737</v>
      </c>
      <c r="G70" s="650" t="s">
        <v>2794</v>
      </c>
      <c r="H70" s="650" t="s">
        <v>1428</v>
      </c>
      <c r="I70" s="650" t="s">
        <v>1533</v>
      </c>
      <c r="J70" s="650" t="s">
        <v>1527</v>
      </c>
      <c r="K70" s="650" t="s">
        <v>1488</v>
      </c>
      <c r="L70" s="651">
        <v>2916.16</v>
      </c>
      <c r="M70" s="651">
        <v>14580.8</v>
      </c>
      <c r="N70" s="650">
        <v>5</v>
      </c>
      <c r="O70" s="731">
        <v>3.5</v>
      </c>
      <c r="P70" s="651">
        <v>2916.16</v>
      </c>
      <c r="Q70" s="666">
        <v>0.2</v>
      </c>
      <c r="R70" s="650">
        <v>1</v>
      </c>
      <c r="S70" s="666">
        <v>0.2</v>
      </c>
      <c r="T70" s="731">
        <v>0.5</v>
      </c>
      <c r="U70" s="689">
        <v>0.14285714285714285</v>
      </c>
    </row>
    <row r="71" spans="1:21" ht="14.4" customHeight="1" x14ac:dyDescent="0.3">
      <c r="A71" s="649">
        <v>50</v>
      </c>
      <c r="B71" s="650" t="s">
        <v>574</v>
      </c>
      <c r="C71" s="650">
        <v>89301501</v>
      </c>
      <c r="D71" s="729" t="s">
        <v>3862</v>
      </c>
      <c r="E71" s="730" t="s">
        <v>2746</v>
      </c>
      <c r="F71" s="650" t="s">
        <v>2737</v>
      </c>
      <c r="G71" s="650" t="s">
        <v>2854</v>
      </c>
      <c r="H71" s="650" t="s">
        <v>1428</v>
      </c>
      <c r="I71" s="650" t="s">
        <v>1640</v>
      </c>
      <c r="J71" s="650" t="s">
        <v>1641</v>
      </c>
      <c r="K71" s="650" t="s">
        <v>1642</v>
      </c>
      <c r="L71" s="651">
        <v>55.38</v>
      </c>
      <c r="M71" s="651">
        <v>332.28000000000003</v>
      </c>
      <c r="N71" s="650">
        <v>6</v>
      </c>
      <c r="O71" s="731">
        <v>3</v>
      </c>
      <c r="P71" s="651"/>
      <c r="Q71" s="666">
        <v>0</v>
      </c>
      <c r="R71" s="650"/>
      <c r="S71" s="666">
        <v>0</v>
      </c>
      <c r="T71" s="731"/>
      <c r="U71" s="689">
        <v>0</v>
      </c>
    </row>
    <row r="72" spans="1:21" ht="14.4" customHeight="1" x14ac:dyDescent="0.3">
      <c r="A72" s="649">
        <v>50</v>
      </c>
      <c r="B72" s="650" t="s">
        <v>574</v>
      </c>
      <c r="C72" s="650">
        <v>89301501</v>
      </c>
      <c r="D72" s="729" t="s">
        <v>3862</v>
      </c>
      <c r="E72" s="730" t="s">
        <v>2746</v>
      </c>
      <c r="F72" s="650" t="s">
        <v>2737</v>
      </c>
      <c r="G72" s="650" t="s">
        <v>2855</v>
      </c>
      <c r="H72" s="650" t="s">
        <v>575</v>
      </c>
      <c r="I72" s="650" t="s">
        <v>716</v>
      </c>
      <c r="J72" s="650" t="s">
        <v>2856</v>
      </c>
      <c r="K72" s="650" t="s">
        <v>1854</v>
      </c>
      <c r="L72" s="651">
        <v>0</v>
      </c>
      <c r="M72" s="651">
        <v>0</v>
      </c>
      <c r="N72" s="650">
        <v>2</v>
      </c>
      <c r="O72" s="731">
        <v>0.5</v>
      </c>
      <c r="P72" s="651"/>
      <c r="Q72" s="666"/>
      <c r="R72" s="650"/>
      <c r="S72" s="666">
        <v>0</v>
      </c>
      <c r="T72" s="731"/>
      <c r="U72" s="689">
        <v>0</v>
      </c>
    </row>
    <row r="73" spans="1:21" ht="14.4" customHeight="1" x14ac:dyDescent="0.3">
      <c r="A73" s="649">
        <v>50</v>
      </c>
      <c r="B73" s="650" t="s">
        <v>574</v>
      </c>
      <c r="C73" s="650">
        <v>89301501</v>
      </c>
      <c r="D73" s="729" t="s">
        <v>3862</v>
      </c>
      <c r="E73" s="730" t="s">
        <v>2746</v>
      </c>
      <c r="F73" s="650" t="s">
        <v>2737</v>
      </c>
      <c r="G73" s="650" t="s">
        <v>2857</v>
      </c>
      <c r="H73" s="650" t="s">
        <v>1428</v>
      </c>
      <c r="I73" s="650" t="s">
        <v>1496</v>
      </c>
      <c r="J73" s="650" t="s">
        <v>1430</v>
      </c>
      <c r="K73" s="650" t="s">
        <v>2596</v>
      </c>
      <c r="L73" s="651">
        <v>48.98</v>
      </c>
      <c r="M73" s="651">
        <v>48.98</v>
      </c>
      <c r="N73" s="650">
        <v>1</v>
      </c>
      <c r="O73" s="731">
        <v>0.5</v>
      </c>
      <c r="P73" s="651"/>
      <c r="Q73" s="666">
        <v>0</v>
      </c>
      <c r="R73" s="650"/>
      <c r="S73" s="666">
        <v>0</v>
      </c>
      <c r="T73" s="731"/>
      <c r="U73" s="689">
        <v>0</v>
      </c>
    </row>
    <row r="74" spans="1:21" ht="14.4" customHeight="1" x14ac:dyDescent="0.3">
      <c r="A74" s="649">
        <v>50</v>
      </c>
      <c r="B74" s="650" t="s">
        <v>574</v>
      </c>
      <c r="C74" s="650">
        <v>89301501</v>
      </c>
      <c r="D74" s="729" t="s">
        <v>3862</v>
      </c>
      <c r="E74" s="730" t="s">
        <v>2746</v>
      </c>
      <c r="F74" s="650" t="s">
        <v>2737</v>
      </c>
      <c r="G74" s="650" t="s">
        <v>2857</v>
      </c>
      <c r="H74" s="650" t="s">
        <v>1428</v>
      </c>
      <c r="I74" s="650" t="s">
        <v>1499</v>
      </c>
      <c r="J74" s="650" t="s">
        <v>1500</v>
      </c>
      <c r="K74" s="650" t="s">
        <v>2597</v>
      </c>
      <c r="L74" s="651">
        <v>97.97</v>
      </c>
      <c r="M74" s="651">
        <v>293.90999999999997</v>
      </c>
      <c r="N74" s="650">
        <v>3</v>
      </c>
      <c r="O74" s="731">
        <v>2.5</v>
      </c>
      <c r="P74" s="651"/>
      <c r="Q74" s="666">
        <v>0</v>
      </c>
      <c r="R74" s="650"/>
      <c r="S74" s="666">
        <v>0</v>
      </c>
      <c r="T74" s="731"/>
      <c r="U74" s="689">
        <v>0</v>
      </c>
    </row>
    <row r="75" spans="1:21" ht="14.4" customHeight="1" x14ac:dyDescent="0.3">
      <c r="A75" s="649">
        <v>50</v>
      </c>
      <c r="B75" s="650" t="s">
        <v>574</v>
      </c>
      <c r="C75" s="650">
        <v>89301501</v>
      </c>
      <c r="D75" s="729" t="s">
        <v>3862</v>
      </c>
      <c r="E75" s="730" t="s">
        <v>2746</v>
      </c>
      <c r="F75" s="650" t="s">
        <v>2737</v>
      </c>
      <c r="G75" s="650" t="s">
        <v>2857</v>
      </c>
      <c r="H75" s="650" t="s">
        <v>1428</v>
      </c>
      <c r="I75" s="650" t="s">
        <v>2858</v>
      </c>
      <c r="J75" s="650" t="s">
        <v>1500</v>
      </c>
      <c r="K75" s="650" t="s">
        <v>2859</v>
      </c>
      <c r="L75" s="651">
        <v>0</v>
      </c>
      <c r="M75" s="651">
        <v>0</v>
      </c>
      <c r="N75" s="650">
        <v>1</v>
      </c>
      <c r="O75" s="731">
        <v>0.5</v>
      </c>
      <c r="P75" s="651"/>
      <c r="Q75" s="666"/>
      <c r="R75" s="650"/>
      <c r="S75" s="666">
        <v>0</v>
      </c>
      <c r="T75" s="731"/>
      <c r="U75" s="689">
        <v>0</v>
      </c>
    </row>
    <row r="76" spans="1:21" ht="14.4" customHeight="1" x14ac:dyDescent="0.3">
      <c r="A76" s="649">
        <v>50</v>
      </c>
      <c r="B76" s="650" t="s">
        <v>574</v>
      </c>
      <c r="C76" s="650">
        <v>89301501</v>
      </c>
      <c r="D76" s="729" t="s">
        <v>3862</v>
      </c>
      <c r="E76" s="730" t="s">
        <v>2746</v>
      </c>
      <c r="F76" s="650" t="s">
        <v>2737</v>
      </c>
      <c r="G76" s="650" t="s">
        <v>2795</v>
      </c>
      <c r="H76" s="650" t="s">
        <v>575</v>
      </c>
      <c r="I76" s="650" t="s">
        <v>997</v>
      </c>
      <c r="J76" s="650" t="s">
        <v>998</v>
      </c>
      <c r="K76" s="650" t="s">
        <v>999</v>
      </c>
      <c r="L76" s="651">
        <v>67.42</v>
      </c>
      <c r="M76" s="651">
        <v>269.68</v>
      </c>
      <c r="N76" s="650">
        <v>4</v>
      </c>
      <c r="O76" s="731">
        <v>3</v>
      </c>
      <c r="P76" s="651"/>
      <c r="Q76" s="666">
        <v>0</v>
      </c>
      <c r="R76" s="650"/>
      <c r="S76" s="666">
        <v>0</v>
      </c>
      <c r="T76" s="731"/>
      <c r="U76" s="689">
        <v>0</v>
      </c>
    </row>
    <row r="77" spans="1:21" ht="14.4" customHeight="1" x14ac:dyDescent="0.3">
      <c r="A77" s="649">
        <v>50</v>
      </c>
      <c r="B77" s="650" t="s">
        <v>574</v>
      </c>
      <c r="C77" s="650">
        <v>89301501</v>
      </c>
      <c r="D77" s="729" t="s">
        <v>3862</v>
      </c>
      <c r="E77" s="730" t="s">
        <v>2746</v>
      </c>
      <c r="F77" s="650" t="s">
        <v>2737</v>
      </c>
      <c r="G77" s="650" t="s">
        <v>2795</v>
      </c>
      <c r="H77" s="650" t="s">
        <v>575</v>
      </c>
      <c r="I77" s="650" t="s">
        <v>2860</v>
      </c>
      <c r="J77" s="650" t="s">
        <v>2797</v>
      </c>
      <c r="K77" s="650" t="s">
        <v>2694</v>
      </c>
      <c r="L77" s="651">
        <v>134.83000000000001</v>
      </c>
      <c r="M77" s="651">
        <v>134.83000000000001</v>
      </c>
      <c r="N77" s="650">
        <v>1</v>
      </c>
      <c r="O77" s="731">
        <v>0.5</v>
      </c>
      <c r="P77" s="651"/>
      <c r="Q77" s="666">
        <v>0</v>
      </c>
      <c r="R77" s="650"/>
      <c r="S77" s="666">
        <v>0</v>
      </c>
      <c r="T77" s="731"/>
      <c r="U77" s="689">
        <v>0</v>
      </c>
    </row>
    <row r="78" spans="1:21" ht="14.4" customHeight="1" x14ac:dyDescent="0.3">
      <c r="A78" s="649">
        <v>50</v>
      </c>
      <c r="B78" s="650" t="s">
        <v>574</v>
      </c>
      <c r="C78" s="650">
        <v>89301501</v>
      </c>
      <c r="D78" s="729" t="s">
        <v>3862</v>
      </c>
      <c r="E78" s="730" t="s">
        <v>2746</v>
      </c>
      <c r="F78" s="650" t="s">
        <v>2737</v>
      </c>
      <c r="G78" s="650" t="s">
        <v>2795</v>
      </c>
      <c r="H78" s="650" t="s">
        <v>1428</v>
      </c>
      <c r="I78" s="650" t="s">
        <v>2861</v>
      </c>
      <c r="J78" s="650" t="s">
        <v>2862</v>
      </c>
      <c r="K78" s="650" t="s">
        <v>608</v>
      </c>
      <c r="L78" s="651">
        <v>50.47</v>
      </c>
      <c r="M78" s="651">
        <v>100.94</v>
      </c>
      <c r="N78" s="650">
        <v>2</v>
      </c>
      <c r="O78" s="731">
        <v>1</v>
      </c>
      <c r="P78" s="651"/>
      <c r="Q78" s="666">
        <v>0</v>
      </c>
      <c r="R78" s="650"/>
      <c r="S78" s="666">
        <v>0</v>
      </c>
      <c r="T78" s="731"/>
      <c r="U78" s="689">
        <v>0</v>
      </c>
    </row>
    <row r="79" spans="1:21" ht="14.4" customHeight="1" x14ac:dyDescent="0.3">
      <c r="A79" s="649">
        <v>50</v>
      </c>
      <c r="B79" s="650" t="s">
        <v>574</v>
      </c>
      <c r="C79" s="650">
        <v>89301501</v>
      </c>
      <c r="D79" s="729" t="s">
        <v>3862</v>
      </c>
      <c r="E79" s="730" t="s">
        <v>2746</v>
      </c>
      <c r="F79" s="650" t="s">
        <v>2737</v>
      </c>
      <c r="G79" s="650" t="s">
        <v>2798</v>
      </c>
      <c r="H79" s="650" t="s">
        <v>575</v>
      </c>
      <c r="I79" s="650" t="s">
        <v>1198</v>
      </c>
      <c r="J79" s="650" t="s">
        <v>1199</v>
      </c>
      <c r="K79" s="650" t="s">
        <v>1196</v>
      </c>
      <c r="L79" s="651">
        <v>214.07</v>
      </c>
      <c r="M79" s="651">
        <v>214.07</v>
      </c>
      <c r="N79" s="650">
        <v>1</v>
      </c>
      <c r="O79" s="731">
        <v>0.5</v>
      </c>
      <c r="P79" s="651"/>
      <c r="Q79" s="666">
        <v>0</v>
      </c>
      <c r="R79" s="650"/>
      <c r="S79" s="666">
        <v>0</v>
      </c>
      <c r="T79" s="731"/>
      <c r="U79" s="689">
        <v>0</v>
      </c>
    </row>
    <row r="80" spans="1:21" ht="14.4" customHeight="1" x14ac:dyDescent="0.3">
      <c r="A80" s="649">
        <v>50</v>
      </c>
      <c r="B80" s="650" t="s">
        <v>574</v>
      </c>
      <c r="C80" s="650">
        <v>89301501</v>
      </c>
      <c r="D80" s="729" t="s">
        <v>3862</v>
      </c>
      <c r="E80" s="730" t="s">
        <v>2746</v>
      </c>
      <c r="F80" s="650" t="s">
        <v>2737</v>
      </c>
      <c r="G80" s="650" t="s">
        <v>2863</v>
      </c>
      <c r="H80" s="650" t="s">
        <v>1428</v>
      </c>
      <c r="I80" s="650" t="s">
        <v>2864</v>
      </c>
      <c r="J80" s="650" t="s">
        <v>2865</v>
      </c>
      <c r="K80" s="650" t="s">
        <v>2866</v>
      </c>
      <c r="L80" s="651">
        <v>448.37</v>
      </c>
      <c r="M80" s="651">
        <v>448.37</v>
      </c>
      <c r="N80" s="650">
        <v>1</v>
      </c>
      <c r="O80" s="731">
        <v>1</v>
      </c>
      <c r="P80" s="651"/>
      <c r="Q80" s="666">
        <v>0</v>
      </c>
      <c r="R80" s="650"/>
      <c r="S80" s="666">
        <v>0</v>
      </c>
      <c r="T80" s="731"/>
      <c r="U80" s="689">
        <v>0</v>
      </c>
    </row>
    <row r="81" spans="1:21" ht="14.4" customHeight="1" x14ac:dyDescent="0.3">
      <c r="A81" s="649">
        <v>50</v>
      </c>
      <c r="B81" s="650" t="s">
        <v>574</v>
      </c>
      <c r="C81" s="650">
        <v>89301501</v>
      </c>
      <c r="D81" s="729" t="s">
        <v>3862</v>
      </c>
      <c r="E81" s="730" t="s">
        <v>2746</v>
      </c>
      <c r="F81" s="650" t="s">
        <v>2737</v>
      </c>
      <c r="G81" s="650" t="s">
        <v>2803</v>
      </c>
      <c r="H81" s="650" t="s">
        <v>1428</v>
      </c>
      <c r="I81" s="650" t="s">
        <v>1458</v>
      </c>
      <c r="J81" s="650" t="s">
        <v>2637</v>
      </c>
      <c r="K81" s="650" t="s">
        <v>1074</v>
      </c>
      <c r="L81" s="651">
        <v>134.83000000000001</v>
      </c>
      <c r="M81" s="651">
        <v>269.66000000000003</v>
      </c>
      <c r="N81" s="650">
        <v>2</v>
      </c>
      <c r="O81" s="731">
        <v>1</v>
      </c>
      <c r="P81" s="651"/>
      <c r="Q81" s="666">
        <v>0</v>
      </c>
      <c r="R81" s="650"/>
      <c r="S81" s="666">
        <v>0</v>
      </c>
      <c r="T81" s="731"/>
      <c r="U81" s="689">
        <v>0</v>
      </c>
    </row>
    <row r="82" spans="1:21" ht="14.4" customHeight="1" x14ac:dyDescent="0.3">
      <c r="A82" s="649">
        <v>50</v>
      </c>
      <c r="B82" s="650" t="s">
        <v>574</v>
      </c>
      <c r="C82" s="650">
        <v>89301501</v>
      </c>
      <c r="D82" s="729" t="s">
        <v>3862</v>
      </c>
      <c r="E82" s="730" t="s">
        <v>2746</v>
      </c>
      <c r="F82" s="650" t="s">
        <v>2737</v>
      </c>
      <c r="G82" s="650" t="s">
        <v>2803</v>
      </c>
      <c r="H82" s="650" t="s">
        <v>1428</v>
      </c>
      <c r="I82" s="650" t="s">
        <v>1458</v>
      </c>
      <c r="J82" s="650" t="s">
        <v>2637</v>
      </c>
      <c r="K82" s="650" t="s">
        <v>1074</v>
      </c>
      <c r="L82" s="651">
        <v>100.92</v>
      </c>
      <c r="M82" s="651">
        <v>201.84</v>
      </c>
      <c r="N82" s="650">
        <v>2</v>
      </c>
      <c r="O82" s="731">
        <v>1</v>
      </c>
      <c r="P82" s="651"/>
      <c r="Q82" s="666">
        <v>0</v>
      </c>
      <c r="R82" s="650"/>
      <c r="S82" s="666">
        <v>0</v>
      </c>
      <c r="T82" s="731"/>
      <c r="U82" s="689">
        <v>0</v>
      </c>
    </row>
    <row r="83" spans="1:21" ht="14.4" customHeight="1" x14ac:dyDescent="0.3">
      <c r="A83" s="649">
        <v>50</v>
      </c>
      <c r="B83" s="650" t="s">
        <v>574</v>
      </c>
      <c r="C83" s="650">
        <v>89301501</v>
      </c>
      <c r="D83" s="729" t="s">
        <v>3862</v>
      </c>
      <c r="E83" s="730" t="s">
        <v>2746</v>
      </c>
      <c r="F83" s="650" t="s">
        <v>2737</v>
      </c>
      <c r="G83" s="650" t="s">
        <v>2803</v>
      </c>
      <c r="H83" s="650" t="s">
        <v>1428</v>
      </c>
      <c r="I83" s="650" t="s">
        <v>2867</v>
      </c>
      <c r="J83" s="650" t="s">
        <v>1436</v>
      </c>
      <c r="K83" s="650" t="s">
        <v>2777</v>
      </c>
      <c r="L83" s="651">
        <v>33.72</v>
      </c>
      <c r="M83" s="651">
        <v>168.6</v>
      </c>
      <c r="N83" s="650">
        <v>5</v>
      </c>
      <c r="O83" s="731">
        <v>3</v>
      </c>
      <c r="P83" s="651">
        <v>33.72</v>
      </c>
      <c r="Q83" s="666">
        <v>0.2</v>
      </c>
      <c r="R83" s="650">
        <v>1</v>
      </c>
      <c r="S83" s="666">
        <v>0.2</v>
      </c>
      <c r="T83" s="731">
        <v>0.5</v>
      </c>
      <c r="U83" s="689">
        <v>0.16666666666666666</v>
      </c>
    </row>
    <row r="84" spans="1:21" ht="14.4" customHeight="1" x14ac:dyDescent="0.3">
      <c r="A84" s="649">
        <v>50</v>
      </c>
      <c r="B84" s="650" t="s">
        <v>574</v>
      </c>
      <c r="C84" s="650">
        <v>89301501</v>
      </c>
      <c r="D84" s="729" t="s">
        <v>3862</v>
      </c>
      <c r="E84" s="730" t="s">
        <v>2746</v>
      </c>
      <c r="F84" s="650" t="s">
        <v>2737</v>
      </c>
      <c r="G84" s="650" t="s">
        <v>2803</v>
      </c>
      <c r="H84" s="650" t="s">
        <v>1428</v>
      </c>
      <c r="I84" s="650" t="s">
        <v>1518</v>
      </c>
      <c r="J84" s="650" t="s">
        <v>2638</v>
      </c>
      <c r="K84" s="650" t="s">
        <v>995</v>
      </c>
      <c r="L84" s="651">
        <v>67.42</v>
      </c>
      <c r="M84" s="651">
        <v>202.26</v>
      </c>
      <c r="N84" s="650">
        <v>3</v>
      </c>
      <c r="O84" s="731">
        <v>2</v>
      </c>
      <c r="P84" s="651"/>
      <c r="Q84" s="666">
        <v>0</v>
      </c>
      <c r="R84" s="650"/>
      <c r="S84" s="666">
        <v>0</v>
      </c>
      <c r="T84" s="731"/>
      <c r="U84" s="689">
        <v>0</v>
      </c>
    </row>
    <row r="85" spans="1:21" ht="14.4" customHeight="1" x14ac:dyDescent="0.3">
      <c r="A85" s="649">
        <v>50</v>
      </c>
      <c r="B85" s="650" t="s">
        <v>574</v>
      </c>
      <c r="C85" s="650">
        <v>89301501</v>
      </c>
      <c r="D85" s="729" t="s">
        <v>3862</v>
      </c>
      <c r="E85" s="730" t="s">
        <v>2746</v>
      </c>
      <c r="F85" s="650" t="s">
        <v>2737</v>
      </c>
      <c r="G85" s="650" t="s">
        <v>2803</v>
      </c>
      <c r="H85" s="650" t="s">
        <v>575</v>
      </c>
      <c r="I85" s="650" t="s">
        <v>2868</v>
      </c>
      <c r="J85" s="650" t="s">
        <v>2869</v>
      </c>
      <c r="K85" s="650" t="s">
        <v>2777</v>
      </c>
      <c r="L85" s="651">
        <v>33.72</v>
      </c>
      <c r="M85" s="651">
        <v>33.72</v>
      </c>
      <c r="N85" s="650">
        <v>1</v>
      </c>
      <c r="O85" s="731">
        <v>0.5</v>
      </c>
      <c r="P85" s="651"/>
      <c r="Q85" s="666">
        <v>0</v>
      </c>
      <c r="R85" s="650"/>
      <c r="S85" s="666">
        <v>0</v>
      </c>
      <c r="T85" s="731"/>
      <c r="U85" s="689">
        <v>0</v>
      </c>
    </row>
    <row r="86" spans="1:21" ht="14.4" customHeight="1" x14ac:dyDescent="0.3">
      <c r="A86" s="649">
        <v>50</v>
      </c>
      <c r="B86" s="650" t="s">
        <v>574</v>
      </c>
      <c r="C86" s="650">
        <v>89301501</v>
      </c>
      <c r="D86" s="729" t="s">
        <v>3862</v>
      </c>
      <c r="E86" s="730" t="s">
        <v>2746</v>
      </c>
      <c r="F86" s="650" t="s">
        <v>2737</v>
      </c>
      <c r="G86" s="650" t="s">
        <v>2870</v>
      </c>
      <c r="H86" s="650" t="s">
        <v>1428</v>
      </c>
      <c r="I86" s="650" t="s">
        <v>2871</v>
      </c>
      <c r="J86" s="650" t="s">
        <v>1637</v>
      </c>
      <c r="K86" s="650" t="s">
        <v>2646</v>
      </c>
      <c r="L86" s="651">
        <v>312.54000000000002</v>
      </c>
      <c r="M86" s="651">
        <v>312.54000000000002</v>
      </c>
      <c r="N86" s="650">
        <v>1</v>
      </c>
      <c r="O86" s="731">
        <v>0.5</v>
      </c>
      <c r="P86" s="651"/>
      <c r="Q86" s="666">
        <v>0</v>
      </c>
      <c r="R86" s="650"/>
      <c r="S86" s="666">
        <v>0</v>
      </c>
      <c r="T86" s="731"/>
      <c r="U86" s="689">
        <v>0</v>
      </c>
    </row>
    <row r="87" spans="1:21" ht="14.4" customHeight="1" x14ac:dyDescent="0.3">
      <c r="A87" s="649">
        <v>50</v>
      </c>
      <c r="B87" s="650" t="s">
        <v>574</v>
      </c>
      <c r="C87" s="650">
        <v>89301501</v>
      </c>
      <c r="D87" s="729" t="s">
        <v>3862</v>
      </c>
      <c r="E87" s="730" t="s">
        <v>2746</v>
      </c>
      <c r="F87" s="650" t="s">
        <v>2737</v>
      </c>
      <c r="G87" s="650" t="s">
        <v>2805</v>
      </c>
      <c r="H87" s="650" t="s">
        <v>575</v>
      </c>
      <c r="I87" s="650" t="s">
        <v>2872</v>
      </c>
      <c r="J87" s="650" t="s">
        <v>1061</v>
      </c>
      <c r="K87" s="650" t="s">
        <v>2873</v>
      </c>
      <c r="L87" s="651">
        <v>0</v>
      </c>
      <c r="M87" s="651">
        <v>0</v>
      </c>
      <c r="N87" s="650">
        <v>2</v>
      </c>
      <c r="O87" s="731">
        <v>1</v>
      </c>
      <c r="P87" s="651"/>
      <c r="Q87" s="666"/>
      <c r="R87" s="650"/>
      <c r="S87" s="666">
        <v>0</v>
      </c>
      <c r="T87" s="731"/>
      <c r="U87" s="689">
        <v>0</v>
      </c>
    </row>
    <row r="88" spans="1:21" ht="14.4" customHeight="1" x14ac:dyDescent="0.3">
      <c r="A88" s="649">
        <v>50</v>
      </c>
      <c r="B88" s="650" t="s">
        <v>574</v>
      </c>
      <c r="C88" s="650">
        <v>89301501</v>
      </c>
      <c r="D88" s="729" t="s">
        <v>3862</v>
      </c>
      <c r="E88" s="730" t="s">
        <v>2746</v>
      </c>
      <c r="F88" s="650" t="s">
        <v>2737</v>
      </c>
      <c r="G88" s="650" t="s">
        <v>2805</v>
      </c>
      <c r="H88" s="650" t="s">
        <v>575</v>
      </c>
      <c r="I88" s="650" t="s">
        <v>1961</v>
      </c>
      <c r="J88" s="650" t="s">
        <v>1061</v>
      </c>
      <c r="K88" s="650" t="s">
        <v>2806</v>
      </c>
      <c r="L88" s="651">
        <v>112.13</v>
      </c>
      <c r="M88" s="651">
        <v>112.13</v>
      </c>
      <c r="N88" s="650">
        <v>1</v>
      </c>
      <c r="O88" s="731">
        <v>0.5</v>
      </c>
      <c r="P88" s="651">
        <v>112.13</v>
      </c>
      <c r="Q88" s="666">
        <v>1</v>
      </c>
      <c r="R88" s="650">
        <v>1</v>
      </c>
      <c r="S88" s="666">
        <v>1</v>
      </c>
      <c r="T88" s="731">
        <v>0.5</v>
      </c>
      <c r="U88" s="689">
        <v>1</v>
      </c>
    </row>
    <row r="89" spans="1:21" ht="14.4" customHeight="1" x14ac:dyDescent="0.3">
      <c r="A89" s="649">
        <v>50</v>
      </c>
      <c r="B89" s="650" t="s">
        <v>574</v>
      </c>
      <c r="C89" s="650">
        <v>89301501</v>
      </c>
      <c r="D89" s="729" t="s">
        <v>3862</v>
      </c>
      <c r="E89" s="730" t="s">
        <v>2746</v>
      </c>
      <c r="F89" s="650" t="s">
        <v>2737</v>
      </c>
      <c r="G89" s="650" t="s">
        <v>2874</v>
      </c>
      <c r="H89" s="650" t="s">
        <v>1428</v>
      </c>
      <c r="I89" s="650" t="s">
        <v>1607</v>
      </c>
      <c r="J89" s="650" t="s">
        <v>1608</v>
      </c>
      <c r="K89" s="650" t="s">
        <v>2699</v>
      </c>
      <c r="L89" s="651">
        <v>94.8</v>
      </c>
      <c r="M89" s="651">
        <v>94.8</v>
      </c>
      <c r="N89" s="650">
        <v>1</v>
      </c>
      <c r="O89" s="731">
        <v>0.5</v>
      </c>
      <c r="P89" s="651"/>
      <c r="Q89" s="666">
        <v>0</v>
      </c>
      <c r="R89" s="650"/>
      <c r="S89" s="666">
        <v>0</v>
      </c>
      <c r="T89" s="731"/>
      <c r="U89" s="689">
        <v>0</v>
      </c>
    </row>
    <row r="90" spans="1:21" ht="14.4" customHeight="1" x14ac:dyDescent="0.3">
      <c r="A90" s="649">
        <v>50</v>
      </c>
      <c r="B90" s="650" t="s">
        <v>574</v>
      </c>
      <c r="C90" s="650">
        <v>89301501</v>
      </c>
      <c r="D90" s="729" t="s">
        <v>3862</v>
      </c>
      <c r="E90" s="730" t="s">
        <v>2746</v>
      </c>
      <c r="F90" s="650" t="s">
        <v>2737</v>
      </c>
      <c r="G90" s="650" t="s">
        <v>2875</v>
      </c>
      <c r="H90" s="650" t="s">
        <v>1428</v>
      </c>
      <c r="I90" s="650" t="s">
        <v>1677</v>
      </c>
      <c r="J90" s="650" t="s">
        <v>2696</v>
      </c>
      <c r="K90" s="650" t="s">
        <v>2697</v>
      </c>
      <c r="L90" s="651">
        <v>201.75</v>
      </c>
      <c r="M90" s="651">
        <v>201.75</v>
      </c>
      <c r="N90" s="650">
        <v>1</v>
      </c>
      <c r="O90" s="731">
        <v>0.5</v>
      </c>
      <c r="P90" s="651"/>
      <c r="Q90" s="666">
        <v>0</v>
      </c>
      <c r="R90" s="650"/>
      <c r="S90" s="666">
        <v>0</v>
      </c>
      <c r="T90" s="731"/>
      <c r="U90" s="689">
        <v>0</v>
      </c>
    </row>
    <row r="91" spans="1:21" ht="14.4" customHeight="1" x14ac:dyDescent="0.3">
      <c r="A91" s="649">
        <v>50</v>
      </c>
      <c r="B91" s="650" t="s">
        <v>574</v>
      </c>
      <c r="C91" s="650">
        <v>89301501</v>
      </c>
      <c r="D91" s="729" t="s">
        <v>3862</v>
      </c>
      <c r="E91" s="730" t="s">
        <v>2746</v>
      </c>
      <c r="F91" s="650" t="s">
        <v>2737</v>
      </c>
      <c r="G91" s="650" t="s">
        <v>2876</v>
      </c>
      <c r="H91" s="650" t="s">
        <v>575</v>
      </c>
      <c r="I91" s="650" t="s">
        <v>781</v>
      </c>
      <c r="J91" s="650" t="s">
        <v>782</v>
      </c>
      <c r="K91" s="650" t="s">
        <v>2877</v>
      </c>
      <c r="L91" s="651">
        <v>219.94</v>
      </c>
      <c r="M91" s="651">
        <v>219.94</v>
      </c>
      <c r="N91" s="650">
        <v>1</v>
      </c>
      <c r="O91" s="731">
        <v>0.5</v>
      </c>
      <c r="P91" s="651">
        <v>219.94</v>
      </c>
      <c r="Q91" s="666">
        <v>1</v>
      </c>
      <c r="R91" s="650">
        <v>1</v>
      </c>
      <c r="S91" s="666">
        <v>1</v>
      </c>
      <c r="T91" s="731">
        <v>0.5</v>
      </c>
      <c r="U91" s="689">
        <v>1</v>
      </c>
    </row>
    <row r="92" spans="1:21" ht="14.4" customHeight="1" x14ac:dyDescent="0.3">
      <c r="A92" s="649">
        <v>50</v>
      </c>
      <c r="B92" s="650" t="s">
        <v>574</v>
      </c>
      <c r="C92" s="650">
        <v>89301501</v>
      </c>
      <c r="D92" s="729" t="s">
        <v>3862</v>
      </c>
      <c r="E92" s="730" t="s">
        <v>2746</v>
      </c>
      <c r="F92" s="650" t="s">
        <v>2737</v>
      </c>
      <c r="G92" s="650" t="s">
        <v>2876</v>
      </c>
      <c r="H92" s="650" t="s">
        <v>575</v>
      </c>
      <c r="I92" s="650" t="s">
        <v>2878</v>
      </c>
      <c r="J92" s="650" t="s">
        <v>782</v>
      </c>
      <c r="K92" s="650" t="s">
        <v>2879</v>
      </c>
      <c r="L92" s="651">
        <v>43.99</v>
      </c>
      <c r="M92" s="651">
        <v>307.93</v>
      </c>
      <c r="N92" s="650">
        <v>7</v>
      </c>
      <c r="O92" s="731">
        <v>4</v>
      </c>
      <c r="P92" s="651"/>
      <c r="Q92" s="666">
        <v>0</v>
      </c>
      <c r="R92" s="650"/>
      <c r="S92" s="666">
        <v>0</v>
      </c>
      <c r="T92" s="731"/>
      <c r="U92" s="689">
        <v>0</v>
      </c>
    </row>
    <row r="93" spans="1:21" ht="14.4" customHeight="1" x14ac:dyDescent="0.3">
      <c r="A93" s="649">
        <v>50</v>
      </c>
      <c r="B93" s="650" t="s">
        <v>574</v>
      </c>
      <c r="C93" s="650">
        <v>89301501</v>
      </c>
      <c r="D93" s="729" t="s">
        <v>3862</v>
      </c>
      <c r="E93" s="730" t="s">
        <v>2746</v>
      </c>
      <c r="F93" s="650" t="s">
        <v>2737</v>
      </c>
      <c r="G93" s="650" t="s">
        <v>2880</v>
      </c>
      <c r="H93" s="650" t="s">
        <v>575</v>
      </c>
      <c r="I93" s="650" t="s">
        <v>2881</v>
      </c>
      <c r="J93" s="650" t="s">
        <v>2372</v>
      </c>
      <c r="K93" s="650" t="s">
        <v>2882</v>
      </c>
      <c r="L93" s="651">
        <v>23.46</v>
      </c>
      <c r="M93" s="651">
        <v>23.46</v>
      </c>
      <c r="N93" s="650">
        <v>1</v>
      </c>
      <c r="O93" s="731">
        <v>0.5</v>
      </c>
      <c r="P93" s="651"/>
      <c r="Q93" s="666">
        <v>0</v>
      </c>
      <c r="R93" s="650"/>
      <c r="S93" s="666">
        <v>0</v>
      </c>
      <c r="T93" s="731"/>
      <c r="U93" s="689">
        <v>0</v>
      </c>
    </row>
    <row r="94" spans="1:21" ht="14.4" customHeight="1" x14ac:dyDescent="0.3">
      <c r="A94" s="649">
        <v>50</v>
      </c>
      <c r="B94" s="650" t="s">
        <v>574</v>
      </c>
      <c r="C94" s="650">
        <v>89301501</v>
      </c>
      <c r="D94" s="729" t="s">
        <v>3862</v>
      </c>
      <c r="E94" s="730" t="s">
        <v>2746</v>
      </c>
      <c r="F94" s="650" t="s">
        <v>2737</v>
      </c>
      <c r="G94" s="650" t="s">
        <v>2880</v>
      </c>
      <c r="H94" s="650" t="s">
        <v>575</v>
      </c>
      <c r="I94" s="650" t="s">
        <v>1754</v>
      </c>
      <c r="J94" s="650" t="s">
        <v>1755</v>
      </c>
      <c r="K94" s="650" t="s">
        <v>2882</v>
      </c>
      <c r="L94" s="651">
        <v>23.46</v>
      </c>
      <c r="M94" s="651">
        <v>23.46</v>
      </c>
      <c r="N94" s="650">
        <v>1</v>
      </c>
      <c r="O94" s="731">
        <v>1</v>
      </c>
      <c r="P94" s="651"/>
      <c r="Q94" s="666">
        <v>0</v>
      </c>
      <c r="R94" s="650"/>
      <c r="S94" s="666">
        <v>0</v>
      </c>
      <c r="T94" s="731"/>
      <c r="U94" s="689">
        <v>0</v>
      </c>
    </row>
    <row r="95" spans="1:21" ht="14.4" customHeight="1" x14ac:dyDescent="0.3">
      <c r="A95" s="649">
        <v>50</v>
      </c>
      <c r="B95" s="650" t="s">
        <v>574</v>
      </c>
      <c r="C95" s="650">
        <v>89301501</v>
      </c>
      <c r="D95" s="729" t="s">
        <v>3862</v>
      </c>
      <c r="E95" s="730" t="s">
        <v>2746</v>
      </c>
      <c r="F95" s="650" t="s">
        <v>2737</v>
      </c>
      <c r="G95" s="650" t="s">
        <v>2883</v>
      </c>
      <c r="H95" s="650" t="s">
        <v>575</v>
      </c>
      <c r="I95" s="650" t="s">
        <v>1758</v>
      </c>
      <c r="J95" s="650" t="s">
        <v>1759</v>
      </c>
      <c r="K95" s="650" t="s">
        <v>2884</v>
      </c>
      <c r="L95" s="651">
        <v>194.73</v>
      </c>
      <c r="M95" s="651">
        <v>194.73</v>
      </c>
      <c r="N95" s="650">
        <v>1</v>
      </c>
      <c r="O95" s="731">
        <v>1</v>
      </c>
      <c r="P95" s="651"/>
      <c r="Q95" s="666">
        <v>0</v>
      </c>
      <c r="R95" s="650"/>
      <c r="S95" s="666">
        <v>0</v>
      </c>
      <c r="T95" s="731"/>
      <c r="U95" s="689">
        <v>0</v>
      </c>
    </row>
    <row r="96" spans="1:21" ht="14.4" customHeight="1" x14ac:dyDescent="0.3">
      <c r="A96" s="649">
        <v>50</v>
      </c>
      <c r="B96" s="650" t="s">
        <v>574</v>
      </c>
      <c r="C96" s="650">
        <v>89301501</v>
      </c>
      <c r="D96" s="729" t="s">
        <v>3862</v>
      </c>
      <c r="E96" s="730" t="s">
        <v>2746</v>
      </c>
      <c r="F96" s="650" t="s">
        <v>2737</v>
      </c>
      <c r="G96" s="650" t="s">
        <v>2885</v>
      </c>
      <c r="H96" s="650" t="s">
        <v>575</v>
      </c>
      <c r="I96" s="650" t="s">
        <v>797</v>
      </c>
      <c r="J96" s="650" t="s">
        <v>798</v>
      </c>
      <c r="K96" s="650" t="s">
        <v>1788</v>
      </c>
      <c r="L96" s="651">
        <v>49.34</v>
      </c>
      <c r="M96" s="651">
        <v>49.34</v>
      </c>
      <c r="N96" s="650">
        <v>1</v>
      </c>
      <c r="O96" s="731">
        <v>0.5</v>
      </c>
      <c r="P96" s="651"/>
      <c r="Q96" s="666">
        <v>0</v>
      </c>
      <c r="R96" s="650"/>
      <c r="S96" s="666">
        <v>0</v>
      </c>
      <c r="T96" s="731"/>
      <c r="U96" s="689">
        <v>0</v>
      </c>
    </row>
    <row r="97" spans="1:21" ht="14.4" customHeight="1" x14ac:dyDescent="0.3">
      <c r="A97" s="649">
        <v>50</v>
      </c>
      <c r="B97" s="650" t="s">
        <v>574</v>
      </c>
      <c r="C97" s="650">
        <v>89301501</v>
      </c>
      <c r="D97" s="729" t="s">
        <v>3862</v>
      </c>
      <c r="E97" s="730" t="s">
        <v>2746</v>
      </c>
      <c r="F97" s="650" t="s">
        <v>2737</v>
      </c>
      <c r="G97" s="650" t="s">
        <v>2886</v>
      </c>
      <c r="H97" s="650" t="s">
        <v>575</v>
      </c>
      <c r="I97" s="650" t="s">
        <v>1207</v>
      </c>
      <c r="J97" s="650" t="s">
        <v>1138</v>
      </c>
      <c r="K97" s="650" t="s">
        <v>1078</v>
      </c>
      <c r="L97" s="651">
        <v>60.97</v>
      </c>
      <c r="M97" s="651">
        <v>60.97</v>
      </c>
      <c r="N97" s="650">
        <v>1</v>
      </c>
      <c r="O97" s="731">
        <v>0.5</v>
      </c>
      <c r="P97" s="651"/>
      <c r="Q97" s="666">
        <v>0</v>
      </c>
      <c r="R97" s="650"/>
      <c r="S97" s="666">
        <v>0</v>
      </c>
      <c r="T97" s="731"/>
      <c r="U97" s="689">
        <v>0</v>
      </c>
    </row>
    <row r="98" spans="1:21" ht="14.4" customHeight="1" x14ac:dyDescent="0.3">
      <c r="A98" s="649">
        <v>50</v>
      </c>
      <c r="B98" s="650" t="s">
        <v>574</v>
      </c>
      <c r="C98" s="650">
        <v>89301501</v>
      </c>
      <c r="D98" s="729" t="s">
        <v>3862</v>
      </c>
      <c r="E98" s="730" t="s">
        <v>2746</v>
      </c>
      <c r="F98" s="650" t="s">
        <v>2737</v>
      </c>
      <c r="G98" s="650" t="s">
        <v>2887</v>
      </c>
      <c r="H98" s="650" t="s">
        <v>575</v>
      </c>
      <c r="I98" s="650" t="s">
        <v>2888</v>
      </c>
      <c r="J98" s="650" t="s">
        <v>879</v>
      </c>
      <c r="K98" s="650" t="s">
        <v>880</v>
      </c>
      <c r="L98" s="651">
        <v>91.88</v>
      </c>
      <c r="M98" s="651">
        <v>91.88</v>
      </c>
      <c r="N98" s="650">
        <v>1</v>
      </c>
      <c r="O98" s="731">
        <v>0.5</v>
      </c>
      <c r="P98" s="651"/>
      <c r="Q98" s="666">
        <v>0</v>
      </c>
      <c r="R98" s="650"/>
      <c r="S98" s="666">
        <v>0</v>
      </c>
      <c r="T98" s="731"/>
      <c r="U98" s="689">
        <v>0</v>
      </c>
    </row>
    <row r="99" spans="1:21" ht="14.4" customHeight="1" x14ac:dyDescent="0.3">
      <c r="A99" s="649">
        <v>50</v>
      </c>
      <c r="B99" s="650" t="s">
        <v>574</v>
      </c>
      <c r="C99" s="650">
        <v>89301501</v>
      </c>
      <c r="D99" s="729" t="s">
        <v>3862</v>
      </c>
      <c r="E99" s="730" t="s">
        <v>2746</v>
      </c>
      <c r="F99" s="650" t="s">
        <v>2737</v>
      </c>
      <c r="G99" s="650" t="s">
        <v>2887</v>
      </c>
      <c r="H99" s="650" t="s">
        <v>575</v>
      </c>
      <c r="I99" s="650" t="s">
        <v>874</v>
      </c>
      <c r="J99" s="650" t="s">
        <v>875</v>
      </c>
      <c r="K99" s="650" t="s">
        <v>876</v>
      </c>
      <c r="L99" s="651">
        <v>45.94</v>
      </c>
      <c r="M99" s="651">
        <v>137.82</v>
      </c>
      <c r="N99" s="650">
        <v>3</v>
      </c>
      <c r="O99" s="731">
        <v>2</v>
      </c>
      <c r="P99" s="651"/>
      <c r="Q99" s="666">
        <v>0</v>
      </c>
      <c r="R99" s="650"/>
      <c r="S99" s="666">
        <v>0</v>
      </c>
      <c r="T99" s="731"/>
      <c r="U99" s="689">
        <v>0</v>
      </c>
    </row>
    <row r="100" spans="1:21" ht="14.4" customHeight="1" x14ac:dyDescent="0.3">
      <c r="A100" s="649">
        <v>50</v>
      </c>
      <c r="B100" s="650" t="s">
        <v>574</v>
      </c>
      <c r="C100" s="650">
        <v>89301501</v>
      </c>
      <c r="D100" s="729" t="s">
        <v>3862</v>
      </c>
      <c r="E100" s="730" t="s">
        <v>2746</v>
      </c>
      <c r="F100" s="650" t="s">
        <v>2737</v>
      </c>
      <c r="G100" s="650" t="s">
        <v>2889</v>
      </c>
      <c r="H100" s="650" t="s">
        <v>1428</v>
      </c>
      <c r="I100" s="650" t="s">
        <v>2890</v>
      </c>
      <c r="J100" s="650" t="s">
        <v>2891</v>
      </c>
      <c r="K100" s="650" t="s">
        <v>2892</v>
      </c>
      <c r="L100" s="651">
        <v>525.88</v>
      </c>
      <c r="M100" s="651">
        <v>525.88</v>
      </c>
      <c r="N100" s="650">
        <v>1</v>
      </c>
      <c r="O100" s="731">
        <v>0.5</v>
      </c>
      <c r="P100" s="651"/>
      <c r="Q100" s="666">
        <v>0</v>
      </c>
      <c r="R100" s="650"/>
      <c r="S100" s="666">
        <v>0</v>
      </c>
      <c r="T100" s="731"/>
      <c r="U100" s="689">
        <v>0</v>
      </c>
    </row>
    <row r="101" spans="1:21" ht="14.4" customHeight="1" x14ac:dyDescent="0.3">
      <c r="A101" s="649">
        <v>50</v>
      </c>
      <c r="B101" s="650" t="s">
        <v>574</v>
      </c>
      <c r="C101" s="650">
        <v>89301501</v>
      </c>
      <c r="D101" s="729" t="s">
        <v>3862</v>
      </c>
      <c r="E101" s="730" t="s">
        <v>2746</v>
      </c>
      <c r="F101" s="650" t="s">
        <v>2737</v>
      </c>
      <c r="G101" s="650" t="s">
        <v>2807</v>
      </c>
      <c r="H101" s="650" t="s">
        <v>1428</v>
      </c>
      <c r="I101" s="650" t="s">
        <v>2893</v>
      </c>
      <c r="J101" s="650" t="s">
        <v>1550</v>
      </c>
      <c r="K101" s="650" t="s">
        <v>2894</v>
      </c>
      <c r="L101" s="651">
        <v>66.02</v>
      </c>
      <c r="M101" s="651">
        <v>66.02</v>
      </c>
      <c r="N101" s="650">
        <v>1</v>
      </c>
      <c r="O101" s="731">
        <v>0.5</v>
      </c>
      <c r="P101" s="651"/>
      <c r="Q101" s="666">
        <v>0</v>
      </c>
      <c r="R101" s="650"/>
      <c r="S101" s="666">
        <v>0</v>
      </c>
      <c r="T101" s="731"/>
      <c r="U101" s="689">
        <v>0</v>
      </c>
    </row>
    <row r="102" spans="1:21" ht="14.4" customHeight="1" x14ac:dyDescent="0.3">
      <c r="A102" s="649">
        <v>50</v>
      </c>
      <c r="B102" s="650" t="s">
        <v>574</v>
      </c>
      <c r="C102" s="650">
        <v>89301501</v>
      </c>
      <c r="D102" s="729" t="s">
        <v>3862</v>
      </c>
      <c r="E102" s="730" t="s">
        <v>2746</v>
      </c>
      <c r="F102" s="650" t="s">
        <v>2737</v>
      </c>
      <c r="G102" s="650" t="s">
        <v>2807</v>
      </c>
      <c r="H102" s="650" t="s">
        <v>1428</v>
      </c>
      <c r="I102" s="650" t="s">
        <v>2893</v>
      </c>
      <c r="J102" s="650" t="s">
        <v>1550</v>
      </c>
      <c r="K102" s="650" t="s">
        <v>2894</v>
      </c>
      <c r="L102" s="651">
        <v>49.01</v>
      </c>
      <c r="M102" s="651">
        <v>147.03</v>
      </c>
      <c r="N102" s="650">
        <v>3</v>
      </c>
      <c r="O102" s="731">
        <v>1.5</v>
      </c>
      <c r="P102" s="651">
        <v>98.02</v>
      </c>
      <c r="Q102" s="666">
        <v>0.66666666666666663</v>
      </c>
      <c r="R102" s="650">
        <v>2</v>
      </c>
      <c r="S102" s="666">
        <v>0.66666666666666663</v>
      </c>
      <c r="T102" s="731">
        <v>1</v>
      </c>
      <c r="U102" s="689">
        <v>0.66666666666666663</v>
      </c>
    </row>
    <row r="103" spans="1:21" ht="14.4" customHeight="1" x14ac:dyDescent="0.3">
      <c r="A103" s="649">
        <v>50</v>
      </c>
      <c r="B103" s="650" t="s">
        <v>574</v>
      </c>
      <c r="C103" s="650">
        <v>89301501</v>
      </c>
      <c r="D103" s="729" t="s">
        <v>3862</v>
      </c>
      <c r="E103" s="730" t="s">
        <v>2746</v>
      </c>
      <c r="F103" s="650" t="s">
        <v>2737</v>
      </c>
      <c r="G103" s="650" t="s">
        <v>2807</v>
      </c>
      <c r="H103" s="650" t="s">
        <v>1428</v>
      </c>
      <c r="I103" s="650" t="s">
        <v>2895</v>
      </c>
      <c r="J103" s="650" t="s">
        <v>2896</v>
      </c>
      <c r="K103" s="650" t="s">
        <v>2897</v>
      </c>
      <c r="L103" s="651">
        <v>96.58</v>
      </c>
      <c r="M103" s="651">
        <v>96.58</v>
      </c>
      <c r="N103" s="650">
        <v>1</v>
      </c>
      <c r="O103" s="731">
        <v>1</v>
      </c>
      <c r="P103" s="651"/>
      <c r="Q103" s="666">
        <v>0</v>
      </c>
      <c r="R103" s="650"/>
      <c r="S103" s="666">
        <v>0</v>
      </c>
      <c r="T103" s="731"/>
      <c r="U103" s="689">
        <v>0</v>
      </c>
    </row>
    <row r="104" spans="1:21" ht="14.4" customHeight="1" x14ac:dyDescent="0.3">
      <c r="A104" s="649">
        <v>50</v>
      </c>
      <c r="B104" s="650" t="s">
        <v>574</v>
      </c>
      <c r="C104" s="650">
        <v>89301501</v>
      </c>
      <c r="D104" s="729" t="s">
        <v>3862</v>
      </c>
      <c r="E104" s="730" t="s">
        <v>2746</v>
      </c>
      <c r="F104" s="650" t="s">
        <v>2737</v>
      </c>
      <c r="G104" s="650" t="s">
        <v>2807</v>
      </c>
      <c r="H104" s="650" t="s">
        <v>1428</v>
      </c>
      <c r="I104" s="650" t="s">
        <v>1633</v>
      </c>
      <c r="J104" s="650" t="s">
        <v>2615</v>
      </c>
      <c r="K104" s="650" t="s">
        <v>2616</v>
      </c>
      <c r="L104" s="651">
        <v>126.09</v>
      </c>
      <c r="M104" s="651">
        <v>378.27</v>
      </c>
      <c r="N104" s="650">
        <v>3</v>
      </c>
      <c r="O104" s="731">
        <v>1.5</v>
      </c>
      <c r="P104" s="651"/>
      <c r="Q104" s="666">
        <v>0</v>
      </c>
      <c r="R104" s="650"/>
      <c r="S104" s="666">
        <v>0</v>
      </c>
      <c r="T104" s="731"/>
      <c r="U104" s="689">
        <v>0</v>
      </c>
    </row>
    <row r="105" spans="1:21" ht="14.4" customHeight="1" x14ac:dyDescent="0.3">
      <c r="A105" s="649">
        <v>50</v>
      </c>
      <c r="B105" s="650" t="s">
        <v>574</v>
      </c>
      <c r="C105" s="650">
        <v>89301501</v>
      </c>
      <c r="D105" s="729" t="s">
        <v>3862</v>
      </c>
      <c r="E105" s="730" t="s">
        <v>2746</v>
      </c>
      <c r="F105" s="650" t="s">
        <v>2737</v>
      </c>
      <c r="G105" s="650" t="s">
        <v>2807</v>
      </c>
      <c r="H105" s="650" t="s">
        <v>1428</v>
      </c>
      <c r="I105" s="650" t="s">
        <v>1561</v>
      </c>
      <c r="J105" s="650" t="s">
        <v>2617</v>
      </c>
      <c r="K105" s="650" t="s">
        <v>1971</v>
      </c>
      <c r="L105" s="651">
        <v>193.14</v>
      </c>
      <c r="M105" s="651">
        <v>1158.8399999999999</v>
      </c>
      <c r="N105" s="650">
        <v>6</v>
      </c>
      <c r="O105" s="731">
        <v>3.5</v>
      </c>
      <c r="P105" s="651">
        <v>193.14</v>
      </c>
      <c r="Q105" s="666">
        <v>0.16666666666666666</v>
      </c>
      <c r="R105" s="650">
        <v>1</v>
      </c>
      <c r="S105" s="666">
        <v>0.16666666666666666</v>
      </c>
      <c r="T105" s="731">
        <v>1</v>
      </c>
      <c r="U105" s="689">
        <v>0.2857142857142857</v>
      </c>
    </row>
    <row r="106" spans="1:21" ht="14.4" customHeight="1" x14ac:dyDescent="0.3">
      <c r="A106" s="649">
        <v>50</v>
      </c>
      <c r="B106" s="650" t="s">
        <v>574</v>
      </c>
      <c r="C106" s="650">
        <v>89301501</v>
      </c>
      <c r="D106" s="729" t="s">
        <v>3862</v>
      </c>
      <c r="E106" s="730" t="s">
        <v>2747</v>
      </c>
      <c r="F106" s="650" t="s">
        <v>2737</v>
      </c>
      <c r="G106" s="650" t="s">
        <v>2759</v>
      </c>
      <c r="H106" s="650" t="s">
        <v>1428</v>
      </c>
      <c r="I106" s="650" t="s">
        <v>1447</v>
      </c>
      <c r="J106" s="650" t="s">
        <v>1448</v>
      </c>
      <c r="K106" s="650" t="s">
        <v>2625</v>
      </c>
      <c r="L106" s="651">
        <v>75.28</v>
      </c>
      <c r="M106" s="651">
        <v>828.07999999999981</v>
      </c>
      <c r="N106" s="650">
        <v>11</v>
      </c>
      <c r="O106" s="731">
        <v>5.5</v>
      </c>
      <c r="P106" s="651">
        <v>75.28</v>
      </c>
      <c r="Q106" s="666">
        <v>9.0909090909090925E-2</v>
      </c>
      <c r="R106" s="650">
        <v>1</v>
      </c>
      <c r="S106" s="666">
        <v>9.0909090909090912E-2</v>
      </c>
      <c r="T106" s="731">
        <v>0.5</v>
      </c>
      <c r="U106" s="689">
        <v>9.0909090909090912E-2</v>
      </c>
    </row>
    <row r="107" spans="1:21" ht="14.4" customHeight="1" x14ac:dyDescent="0.3">
      <c r="A107" s="649">
        <v>50</v>
      </c>
      <c r="B107" s="650" t="s">
        <v>574</v>
      </c>
      <c r="C107" s="650">
        <v>89301501</v>
      </c>
      <c r="D107" s="729" t="s">
        <v>3862</v>
      </c>
      <c r="E107" s="730" t="s">
        <v>2747</v>
      </c>
      <c r="F107" s="650" t="s">
        <v>2737</v>
      </c>
      <c r="G107" s="650" t="s">
        <v>2759</v>
      </c>
      <c r="H107" s="650" t="s">
        <v>1428</v>
      </c>
      <c r="I107" s="650" t="s">
        <v>1451</v>
      </c>
      <c r="J107" s="650" t="s">
        <v>1448</v>
      </c>
      <c r="K107" s="650" t="s">
        <v>2626</v>
      </c>
      <c r="L107" s="651">
        <v>150.55000000000001</v>
      </c>
      <c r="M107" s="651">
        <v>150.55000000000001</v>
      </c>
      <c r="N107" s="650">
        <v>1</v>
      </c>
      <c r="O107" s="731">
        <v>0.5</v>
      </c>
      <c r="P107" s="651">
        <v>150.55000000000001</v>
      </c>
      <c r="Q107" s="666">
        <v>1</v>
      </c>
      <c r="R107" s="650">
        <v>1</v>
      </c>
      <c r="S107" s="666">
        <v>1</v>
      </c>
      <c r="T107" s="731">
        <v>0.5</v>
      </c>
      <c r="U107" s="689">
        <v>1</v>
      </c>
    </row>
    <row r="108" spans="1:21" ht="14.4" customHeight="1" x14ac:dyDescent="0.3">
      <c r="A108" s="649">
        <v>50</v>
      </c>
      <c r="B108" s="650" t="s">
        <v>574</v>
      </c>
      <c r="C108" s="650">
        <v>89301501</v>
      </c>
      <c r="D108" s="729" t="s">
        <v>3862</v>
      </c>
      <c r="E108" s="730" t="s">
        <v>2747</v>
      </c>
      <c r="F108" s="650" t="s">
        <v>2737</v>
      </c>
      <c r="G108" s="650" t="s">
        <v>2760</v>
      </c>
      <c r="H108" s="650" t="s">
        <v>575</v>
      </c>
      <c r="I108" s="650" t="s">
        <v>2898</v>
      </c>
      <c r="J108" s="650" t="s">
        <v>1073</v>
      </c>
      <c r="K108" s="650" t="s">
        <v>1074</v>
      </c>
      <c r="L108" s="651">
        <v>81.209999999999994</v>
      </c>
      <c r="M108" s="651">
        <v>81.209999999999994</v>
      </c>
      <c r="N108" s="650">
        <v>1</v>
      </c>
      <c r="O108" s="731">
        <v>0.5</v>
      </c>
      <c r="P108" s="651"/>
      <c r="Q108" s="666">
        <v>0</v>
      </c>
      <c r="R108" s="650"/>
      <c r="S108" s="666">
        <v>0</v>
      </c>
      <c r="T108" s="731"/>
      <c r="U108" s="689">
        <v>0</v>
      </c>
    </row>
    <row r="109" spans="1:21" ht="14.4" customHeight="1" x14ac:dyDescent="0.3">
      <c r="A109" s="649">
        <v>50</v>
      </c>
      <c r="B109" s="650" t="s">
        <v>574</v>
      </c>
      <c r="C109" s="650">
        <v>89301501</v>
      </c>
      <c r="D109" s="729" t="s">
        <v>3862</v>
      </c>
      <c r="E109" s="730" t="s">
        <v>2747</v>
      </c>
      <c r="F109" s="650" t="s">
        <v>2737</v>
      </c>
      <c r="G109" s="650" t="s">
        <v>2760</v>
      </c>
      <c r="H109" s="650" t="s">
        <v>575</v>
      </c>
      <c r="I109" s="650" t="s">
        <v>2899</v>
      </c>
      <c r="J109" s="650" t="s">
        <v>1070</v>
      </c>
      <c r="K109" s="650" t="s">
        <v>995</v>
      </c>
      <c r="L109" s="651">
        <v>0</v>
      </c>
      <c r="M109" s="651">
        <v>0</v>
      </c>
      <c r="N109" s="650">
        <v>1</v>
      </c>
      <c r="O109" s="731">
        <v>1</v>
      </c>
      <c r="P109" s="651"/>
      <c r="Q109" s="666"/>
      <c r="R109" s="650"/>
      <c r="S109" s="666">
        <v>0</v>
      </c>
      <c r="T109" s="731"/>
      <c r="U109" s="689">
        <v>0</v>
      </c>
    </row>
    <row r="110" spans="1:21" ht="14.4" customHeight="1" x14ac:dyDescent="0.3">
      <c r="A110" s="649">
        <v>50</v>
      </c>
      <c r="B110" s="650" t="s">
        <v>574</v>
      </c>
      <c r="C110" s="650">
        <v>89301501</v>
      </c>
      <c r="D110" s="729" t="s">
        <v>3862</v>
      </c>
      <c r="E110" s="730" t="s">
        <v>2747</v>
      </c>
      <c r="F110" s="650" t="s">
        <v>2737</v>
      </c>
      <c r="G110" s="650" t="s">
        <v>2812</v>
      </c>
      <c r="H110" s="650" t="s">
        <v>575</v>
      </c>
      <c r="I110" s="650" t="s">
        <v>1750</v>
      </c>
      <c r="J110" s="650" t="s">
        <v>2659</v>
      </c>
      <c r="K110" s="650" t="s">
        <v>2660</v>
      </c>
      <c r="L110" s="651">
        <v>333.31</v>
      </c>
      <c r="M110" s="651">
        <v>333.31</v>
      </c>
      <c r="N110" s="650">
        <v>1</v>
      </c>
      <c r="O110" s="731">
        <v>1</v>
      </c>
      <c r="P110" s="651"/>
      <c r="Q110" s="666">
        <v>0</v>
      </c>
      <c r="R110" s="650"/>
      <c r="S110" s="666">
        <v>0</v>
      </c>
      <c r="T110" s="731"/>
      <c r="U110" s="689">
        <v>0</v>
      </c>
    </row>
    <row r="111" spans="1:21" ht="14.4" customHeight="1" x14ac:dyDescent="0.3">
      <c r="A111" s="649">
        <v>50</v>
      </c>
      <c r="B111" s="650" t="s">
        <v>574</v>
      </c>
      <c r="C111" s="650">
        <v>89301501</v>
      </c>
      <c r="D111" s="729" t="s">
        <v>3862</v>
      </c>
      <c r="E111" s="730" t="s">
        <v>2747</v>
      </c>
      <c r="F111" s="650" t="s">
        <v>2737</v>
      </c>
      <c r="G111" s="650" t="s">
        <v>2762</v>
      </c>
      <c r="H111" s="650" t="s">
        <v>1428</v>
      </c>
      <c r="I111" s="650" t="s">
        <v>2813</v>
      </c>
      <c r="J111" s="650" t="s">
        <v>2814</v>
      </c>
      <c r="K111" s="650" t="s">
        <v>2815</v>
      </c>
      <c r="L111" s="651">
        <v>312.54000000000002</v>
      </c>
      <c r="M111" s="651">
        <v>312.54000000000002</v>
      </c>
      <c r="N111" s="650">
        <v>1</v>
      </c>
      <c r="O111" s="731">
        <v>0.5</v>
      </c>
      <c r="P111" s="651"/>
      <c r="Q111" s="666">
        <v>0</v>
      </c>
      <c r="R111" s="650"/>
      <c r="S111" s="666">
        <v>0</v>
      </c>
      <c r="T111" s="731"/>
      <c r="U111" s="689">
        <v>0</v>
      </c>
    </row>
    <row r="112" spans="1:21" ht="14.4" customHeight="1" x14ac:dyDescent="0.3">
      <c r="A112" s="649">
        <v>50</v>
      </c>
      <c r="B112" s="650" t="s">
        <v>574</v>
      </c>
      <c r="C112" s="650">
        <v>89301501</v>
      </c>
      <c r="D112" s="729" t="s">
        <v>3862</v>
      </c>
      <c r="E112" s="730" t="s">
        <v>2747</v>
      </c>
      <c r="F112" s="650" t="s">
        <v>2737</v>
      </c>
      <c r="G112" s="650" t="s">
        <v>2762</v>
      </c>
      <c r="H112" s="650" t="s">
        <v>1428</v>
      </c>
      <c r="I112" s="650" t="s">
        <v>1553</v>
      </c>
      <c r="J112" s="650" t="s">
        <v>1558</v>
      </c>
      <c r="K112" s="650" t="s">
        <v>1597</v>
      </c>
      <c r="L112" s="651">
        <v>130.59</v>
      </c>
      <c r="M112" s="651">
        <v>522.36</v>
      </c>
      <c r="N112" s="650">
        <v>4</v>
      </c>
      <c r="O112" s="731">
        <v>2</v>
      </c>
      <c r="P112" s="651"/>
      <c r="Q112" s="666">
        <v>0</v>
      </c>
      <c r="R112" s="650"/>
      <c r="S112" s="666">
        <v>0</v>
      </c>
      <c r="T112" s="731"/>
      <c r="U112" s="689">
        <v>0</v>
      </c>
    </row>
    <row r="113" spans="1:21" ht="14.4" customHeight="1" x14ac:dyDescent="0.3">
      <c r="A113" s="649">
        <v>50</v>
      </c>
      <c r="B113" s="650" t="s">
        <v>574</v>
      </c>
      <c r="C113" s="650">
        <v>89301501</v>
      </c>
      <c r="D113" s="729" t="s">
        <v>3862</v>
      </c>
      <c r="E113" s="730" t="s">
        <v>2747</v>
      </c>
      <c r="F113" s="650" t="s">
        <v>2737</v>
      </c>
      <c r="G113" s="650" t="s">
        <v>2762</v>
      </c>
      <c r="H113" s="650" t="s">
        <v>1428</v>
      </c>
      <c r="I113" s="650" t="s">
        <v>1557</v>
      </c>
      <c r="J113" s="650" t="s">
        <v>1558</v>
      </c>
      <c r="K113" s="650" t="s">
        <v>2645</v>
      </c>
      <c r="L113" s="651">
        <v>435.3</v>
      </c>
      <c r="M113" s="651">
        <v>435.3</v>
      </c>
      <c r="N113" s="650">
        <v>1</v>
      </c>
      <c r="O113" s="731">
        <v>1</v>
      </c>
      <c r="P113" s="651"/>
      <c r="Q113" s="666">
        <v>0</v>
      </c>
      <c r="R113" s="650"/>
      <c r="S113" s="666">
        <v>0</v>
      </c>
      <c r="T113" s="731"/>
      <c r="U113" s="689">
        <v>0</v>
      </c>
    </row>
    <row r="114" spans="1:21" ht="14.4" customHeight="1" x14ac:dyDescent="0.3">
      <c r="A114" s="649">
        <v>50</v>
      </c>
      <c r="B114" s="650" t="s">
        <v>574</v>
      </c>
      <c r="C114" s="650">
        <v>89301501</v>
      </c>
      <c r="D114" s="729" t="s">
        <v>3862</v>
      </c>
      <c r="E114" s="730" t="s">
        <v>2747</v>
      </c>
      <c r="F114" s="650" t="s">
        <v>2737</v>
      </c>
      <c r="G114" s="650" t="s">
        <v>2762</v>
      </c>
      <c r="H114" s="650" t="s">
        <v>1428</v>
      </c>
      <c r="I114" s="650" t="s">
        <v>1625</v>
      </c>
      <c r="J114" s="650" t="s">
        <v>1630</v>
      </c>
      <c r="K114" s="650" t="s">
        <v>2646</v>
      </c>
      <c r="L114" s="651">
        <v>201.88</v>
      </c>
      <c r="M114" s="651">
        <v>605.64</v>
      </c>
      <c r="N114" s="650">
        <v>3</v>
      </c>
      <c r="O114" s="731">
        <v>2</v>
      </c>
      <c r="P114" s="651"/>
      <c r="Q114" s="666">
        <v>0</v>
      </c>
      <c r="R114" s="650"/>
      <c r="S114" s="666">
        <v>0</v>
      </c>
      <c r="T114" s="731"/>
      <c r="U114" s="689">
        <v>0</v>
      </c>
    </row>
    <row r="115" spans="1:21" ht="14.4" customHeight="1" x14ac:dyDescent="0.3">
      <c r="A115" s="649">
        <v>50</v>
      </c>
      <c r="B115" s="650" t="s">
        <v>574</v>
      </c>
      <c r="C115" s="650">
        <v>89301501</v>
      </c>
      <c r="D115" s="729" t="s">
        <v>3862</v>
      </c>
      <c r="E115" s="730" t="s">
        <v>2747</v>
      </c>
      <c r="F115" s="650" t="s">
        <v>2737</v>
      </c>
      <c r="G115" s="650" t="s">
        <v>2762</v>
      </c>
      <c r="H115" s="650" t="s">
        <v>1428</v>
      </c>
      <c r="I115" s="650" t="s">
        <v>1629</v>
      </c>
      <c r="J115" s="650" t="s">
        <v>1630</v>
      </c>
      <c r="K115" s="650" t="s">
        <v>2647</v>
      </c>
      <c r="L115" s="651">
        <v>672.94</v>
      </c>
      <c r="M115" s="651">
        <v>2018.8200000000002</v>
      </c>
      <c r="N115" s="650">
        <v>3</v>
      </c>
      <c r="O115" s="731">
        <v>1.5</v>
      </c>
      <c r="P115" s="651"/>
      <c r="Q115" s="666">
        <v>0</v>
      </c>
      <c r="R115" s="650"/>
      <c r="S115" s="666">
        <v>0</v>
      </c>
      <c r="T115" s="731"/>
      <c r="U115" s="689">
        <v>0</v>
      </c>
    </row>
    <row r="116" spans="1:21" ht="14.4" customHeight="1" x14ac:dyDescent="0.3">
      <c r="A116" s="649">
        <v>50</v>
      </c>
      <c r="B116" s="650" t="s">
        <v>574</v>
      </c>
      <c r="C116" s="650">
        <v>89301501</v>
      </c>
      <c r="D116" s="729" t="s">
        <v>3862</v>
      </c>
      <c r="E116" s="730" t="s">
        <v>2747</v>
      </c>
      <c r="F116" s="650" t="s">
        <v>2737</v>
      </c>
      <c r="G116" s="650" t="s">
        <v>2762</v>
      </c>
      <c r="H116" s="650" t="s">
        <v>1428</v>
      </c>
      <c r="I116" s="650" t="s">
        <v>2900</v>
      </c>
      <c r="J116" s="650" t="s">
        <v>2814</v>
      </c>
      <c r="K116" s="650" t="s">
        <v>2815</v>
      </c>
      <c r="L116" s="651">
        <v>312.54000000000002</v>
      </c>
      <c r="M116" s="651">
        <v>937.62000000000012</v>
      </c>
      <c r="N116" s="650">
        <v>3</v>
      </c>
      <c r="O116" s="731">
        <v>2</v>
      </c>
      <c r="P116" s="651"/>
      <c r="Q116" s="666">
        <v>0</v>
      </c>
      <c r="R116" s="650"/>
      <c r="S116" s="666">
        <v>0</v>
      </c>
      <c r="T116" s="731"/>
      <c r="U116" s="689">
        <v>0</v>
      </c>
    </row>
    <row r="117" spans="1:21" ht="14.4" customHeight="1" x14ac:dyDescent="0.3">
      <c r="A117" s="649">
        <v>50</v>
      </c>
      <c r="B117" s="650" t="s">
        <v>574</v>
      </c>
      <c r="C117" s="650">
        <v>89301501</v>
      </c>
      <c r="D117" s="729" t="s">
        <v>3862</v>
      </c>
      <c r="E117" s="730" t="s">
        <v>2747</v>
      </c>
      <c r="F117" s="650" t="s">
        <v>2737</v>
      </c>
      <c r="G117" s="650" t="s">
        <v>2901</v>
      </c>
      <c r="H117" s="650" t="s">
        <v>1428</v>
      </c>
      <c r="I117" s="650" t="s">
        <v>1503</v>
      </c>
      <c r="J117" s="650" t="s">
        <v>1504</v>
      </c>
      <c r="K117" s="650" t="s">
        <v>1505</v>
      </c>
      <c r="L117" s="651">
        <v>41.89</v>
      </c>
      <c r="M117" s="651">
        <v>41.89</v>
      </c>
      <c r="N117" s="650">
        <v>1</v>
      </c>
      <c r="O117" s="731">
        <v>0.5</v>
      </c>
      <c r="P117" s="651"/>
      <c r="Q117" s="666">
        <v>0</v>
      </c>
      <c r="R117" s="650"/>
      <c r="S117" s="666">
        <v>0</v>
      </c>
      <c r="T117" s="731"/>
      <c r="U117" s="689">
        <v>0</v>
      </c>
    </row>
    <row r="118" spans="1:21" ht="14.4" customHeight="1" x14ac:dyDescent="0.3">
      <c r="A118" s="649">
        <v>50</v>
      </c>
      <c r="B118" s="650" t="s">
        <v>574</v>
      </c>
      <c r="C118" s="650">
        <v>89301501</v>
      </c>
      <c r="D118" s="729" t="s">
        <v>3862</v>
      </c>
      <c r="E118" s="730" t="s">
        <v>2747</v>
      </c>
      <c r="F118" s="650" t="s">
        <v>2737</v>
      </c>
      <c r="G118" s="650" t="s">
        <v>2763</v>
      </c>
      <c r="H118" s="650" t="s">
        <v>1428</v>
      </c>
      <c r="I118" s="650" t="s">
        <v>1493</v>
      </c>
      <c r="J118" s="650" t="s">
        <v>1494</v>
      </c>
      <c r="K118" s="650" t="s">
        <v>999</v>
      </c>
      <c r="L118" s="651">
        <v>44.89</v>
      </c>
      <c r="M118" s="651">
        <v>987.57999999999981</v>
      </c>
      <c r="N118" s="650">
        <v>22</v>
      </c>
      <c r="O118" s="731">
        <v>12.5</v>
      </c>
      <c r="P118" s="651">
        <v>89.78</v>
      </c>
      <c r="Q118" s="666">
        <v>9.0909090909090925E-2</v>
      </c>
      <c r="R118" s="650">
        <v>2</v>
      </c>
      <c r="S118" s="666">
        <v>9.0909090909090912E-2</v>
      </c>
      <c r="T118" s="731">
        <v>1.5</v>
      </c>
      <c r="U118" s="689">
        <v>0.12</v>
      </c>
    </row>
    <row r="119" spans="1:21" ht="14.4" customHeight="1" x14ac:dyDescent="0.3">
      <c r="A119" s="649">
        <v>50</v>
      </c>
      <c r="B119" s="650" t="s">
        <v>574</v>
      </c>
      <c r="C119" s="650">
        <v>89301501</v>
      </c>
      <c r="D119" s="729" t="s">
        <v>3862</v>
      </c>
      <c r="E119" s="730" t="s">
        <v>2747</v>
      </c>
      <c r="F119" s="650" t="s">
        <v>2737</v>
      </c>
      <c r="G119" s="650" t="s">
        <v>2763</v>
      </c>
      <c r="H119" s="650" t="s">
        <v>1428</v>
      </c>
      <c r="I119" s="650" t="s">
        <v>2248</v>
      </c>
      <c r="J119" s="650" t="s">
        <v>2249</v>
      </c>
      <c r="K119" s="650" t="s">
        <v>2250</v>
      </c>
      <c r="L119" s="651">
        <v>60.02</v>
      </c>
      <c r="M119" s="651">
        <v>180.06</v>
      </c>
      <c r="N119" s="650">
        <v>3</v>
      </c>
      <c r="O119" s="731">
        <v>1.5</v>
      </c>
      <c r="P119" s="651">
        <v>60.02</v>
      </c>
      <c r="Q119" s="666">
        <v>0.33333333333333337</v>
      </c>
      <c r="R119" s="650">
        <v>1</v>
      </c>
      <c r="S119" s="666">
        <v>0.33333333333333331</v>
      </c>
      <c r="T119" s="731">
        <v>0.5</v>
      </c>
      <c r="U119" s="689">
        <v>0.33333333333333331</v>
      </c>
    </row>
    <row r="120" spans="1:21" ht="14.4" customHeight="1" x14ac:dyDescent="0.3">
      <c r="A120" s="649">
        <v>50</v>
      </c>
      <c r="B120" s="650" t="s">
        <v>574</v>
      </c>
      <c r="C120" s="650">
        <v>89301501</v>
      </c>
      <c r="D120" s="729" t="s">
        <v>3862</v>
      </c>
      <c r="E120" s="730" t="s">
        <v>2747</v>
      </c>
      <c r="F120" s="650" t="s">
        <v>2737</v>
      </c>
      <c r="G120" s="650" t="s">
        <v>2902</v>
      </c>
      <c r="H120" s="650" t="s">
        <v>575</v>
      </c>
      <c r="I120" s="650" t="s">
        <v>906</v>
      </c>
      <c r="J120" s="650" t="s">
        <v>2903</v>
      </c>
      <c r="K120" s="650" t="s">
        <v>1581</v>
      </c>
      <c r="L120" s="651">
        <v>0</v>
      </c>
      <c r="M120" s="651">
        <v>0</v>
      </c>
      <c r="N120" s="650">
        <v>1</v>
      </c>
      <c r="O120" s="731">
        <v>0.5</v>
      </c>
      <c r="P120" s="651"/>
      <c r="Q120" s="666"/>
      <c r="R120" s="650"/>
      <c r="S120" s="666">
        <v>0</v>
      </c>
      <c r="T120" s="731"/>
      <c r="U120" s="689">
        <v>0</v>
      </c>
    </row>
    <row r="121" spans="1:21" ht="14.4" customHeight="1" x14ac:dyDescent="0.3">
      <c r="A121" s="649">
        <v>50</v>
      </c>
      <c r="B121" s="650" t="s">
        <v>574</v>
      </c>
      <c r="C121" s="650">
        <v>89301501</v>
      </c>
      <c r="D121" s="729" t="s">
        <v>3862</v>
      </c>
      <c r="E121" s="730" t="s">
        <v>2747</v>
      </c>
      <c r="F121" s="650" t="s">
        <v>2737</v>
      </c>
      <c r="G121" s="650" t="s">
        <v>2764</v>
      </c>
      <c r="H121" s="650" t="s">
        <v>1428</v>
      </c>
      <c r="I121" s="650" t="s">
        <v>1823</v>
      </c>
      <c r="J121" s="650" t="s">
        <v>1824</v>
      </c>
      <c r="K121" s="650" t="s">
        <v>2666</v>
      </c>
      <c r="L121" s="651">
        <v>69.86</v>
      </c>
      <c r="M121" s="651">
        <v>69.86</v>
      </c>
      <c r="N121" s="650">
        <v>1</v>
      </c>
      <c r="O121" s="731">
        <v>0.5</v>
      </c>
      <c r="P121" s="651">
        <v>69.86</v>
      </c>
      <c r="Q121" s="666">
        <v>1</v>
      </c>
      <c r="R121" s="650">
        <v>1</v>
      </c>
      <c r="S121" s="666">
        <v>1</v>
      </c>
      <c r="T121" s="731">
        <v>0.5</v>
      </c>
      <c r="U121" s="689">
        <v>1</v>
      </c>
    </row>
    <row r="122" spans="1:21" ht="14.4" customHeight="1" x14ac:dyDescent="0.3">
      <c r="A122" s="649">
        <v>50</v>
      </c>
      <c r="B122" s="650" t="s">
        <v>574</v>
      </c>
      <c r="C122" s="650">
        <v>89301501</v>
      </c>
      <c r="D122" s="729" t="s">
        <v>3862</v>
      </c>
      <c r="E122" s="730" t="s">
        <v>2747</v>
      </c>
      <c r="F122" s="650" t="s">
        <v>2737</v>
      </c>
      <c r="G122" s="650" t="s">
        <v>2904</v>
      </c>
      <c r="H122" s="650" t="s">
        <v>575</v>
      </c>
      <c r="I122" s="650" t="s">
        <v>2905</v>
      </c>
      <c r="J122" s="650" t="s">
        <v>2906</v>
      </c>
      <c r="K122" s="650" t="s">
        <v>2907</v>
      </c>
      <c r="L122" s="651">
        <v>1242.49</v>
      </c>
      <c r="M122" s="651">
        <v>1242.49</v>
      </c>
      <c r="N122" s="650">
        <v>1</v>
      </c>
      <c r="O122" s="731">
        <v>1</v>
      </c>
      <c r="P122" s="651"/>
      <c r="Q122" s="666">
        <v>0</v>
      </c>
      <c r="R122" s="650"/>
      <c r="S122" s="666">
        <v>0</v>
      </c>
      <c r="T122" s="731"/>
      <c r="U122" s="689">
        <v>0</v>
      </c>
    </row>
    <row r="123" spans="1:21" ht="14.4" customHeight="1" x14ac:dyDescent="0.3">
      <c r="A123" s="649">
        <v>50</v>
      </c>
      <c r="B123" s="650" t="s">
        <v>574</v>
      </c>
      <c r="C123" s="650">
        <v>89301501</v>
      </c>
      <c r="D123" s="729" t="s">
        <v>3862</v>
      </c>
      <c r="E123" s="730" t="s">
        <v>2747</v>
      </c>
      <c r="F123" s="650" t="s">
        <v>2737</v>
      </c>
      <c r="G123" s="650" t="s">
        <v>2823</v>
      </c>
      <c r="H123" s="650" t="s">
        <v>575</v>
      </c>
      <c r="I123" s="650" t="s">
        <v>2827</v>
      </c>
      <c r="J123" s="650" t="s">
        <v>2828</v>
      </c>
      <c r="K123" s="650" t="s">
        <v>2829</v>
      </c>
      <c r="L123" s="651">
        <v>0</v>
      </c>
      <c r="M123" s="651">
        <v>0</v>
      </c>
      <c r="N123" s="650">
        <v>6</v>
      </c>
      <c r="O123" s="731">
        <v>3</v>
      </c>
      <c r="P123" s="651">
        <v>0</v>
      </c>
      <c r="Q123" s="666"/>
      <c r="R123" s="650">
        <v>1</v>
      </c>
      <c r="S123" s="666">
        <v>0.16666666666666666</v>
      </c>
      <c r="T123" s="731">
        <v>0.5</v>
      </c>
      <c r="U123" s="689">
        <v>0.16666666666666666</v>
      </c>
    </row>
    <row r="124" spans="1:21" ht="14.4" customHeight="1" x14ac:dyDescent="0.3">
      <c r="A124" s="649">
        <v>50</v>
      </c>
      <c r="B124" s="650" t="s">
        <v>574</v>
      </c>
      <c r="C124" s="650">
        <v>89301501</v>
      </c>
      <c r="D124" s="729" t="s">
        <v>3862</v>
      </c>
      <c r="E124" s="730" t="s">
        <v>2747</v>
      </c>
      <c r="F124" s="650" t="s">
        <v>2737</v>
      </c>
      <c r="G124" s="650" t="s">
        <v>2823</v>
      </c>
      <c r="H124" s="650" t="s">
        <v>575</v>
      </c>
      <c r="I124" s="650" t="s">
        <v>962</v>
      </c>
      <c r="J124" s="650" t="s">
        <v>2828</v>
      </c>
      <c r="K124" s="650" t="s">
        <v>2830</v>
      </c>
      <c r="L124" s="651">
        <v>66.599999999999994</v>
      </c>
      <c r="M124" s="651">
        <v>66.599999999999994</v>
      </c>
      <c r="N124" s="650">
        <v>1</v>
      </c>
      <c r="O124" s="731">
        <v>0.5</v>
      </c>
      <c r="P124" s="651"/>
      <c r="Q124" s="666">
        <v>0</v>
      </c>
      <c r="R124" s="650"/>
      <c r="S124" s="666">
        <v>0</v>
      </c>
      <c r="T124" s="731"/>
      <c r="U124" s="689">
        <v>0</v>
      </c>
    </row>
    <row r="125" spans="1:21" ht="14.4" customHeight="1" x14ac:dyDescent="0.3">
      <c r="A125" s="649">
        <v>50</v>
      </c>
      <c r="B125" s="650" t="s">
        <v>574</v>
      </c>
      <c r="C125" s="650">
        <v>89301501</v>
      </c>
      <c r="D125" s="729" t="s">
        <v>3862</v>
      </c>
      <c r="E125" s="730" t="s">
        <v>2747</v>
      </c>
      <c r="F125" s="650" t="s">
        <v>2737</v>
      </c>
      <c r="G125" s="650" t="s">
        <v>2771</v>
      </c>
      <c r="H125" s="650" t="s">
        <v>1428</v>
      </c>
      <c r="I125" s="650" t="s">
        <v>1579</v>
      </c>
      <c r="J125" s="650" t="s">
        <v>1580</v>
      </c>
      <c r="K125" s="650" t="s">
        <v>1581</v>
      </c>
      <c r="L125" s="651">
        <v>58.29</v>
      </c>
      <c r="M125" s="651">
        <v>58.29</v>
      </c>
      <c r="N125" s="650">
        <v>1</v>
      </c>
      <c r="O125" s="731">
        <v>0.5</v>
      </c>
      <c r="P125" s="651"/>
      <c r="Q125" s="666">
        <v>0</v>
      </c>
      <c r="R125" s="650"/>
      <c r="S125" s="666">
        <v>0</v>
      </c>
      <c r="T125" s="731"/>
      <c r="U125" s="689">
        <v>0</v>
      </c>
    </row>
    <row r="126" spans="1:21" ht="14.4" customHeight="1" x14ac:dyDescent="0.3">
      <c r="A126" s="649">
        <v>50</v>
      </c>
      <c r="B126" s="650" t="s">
        <v>574</v>
      </c>
      <c r="C126" s="650">
        <v>89301501</v>
      </c>
      <c r="D126" s="729" t="s">
        <v>3862</v>
      </c>
      <c r="E126" s="730" t="s">
        <v>2747</v>
      </c>
      <c r="F126" s="650" t="s">
        <v>2737</v>
      </c>
      <c r="G126" s="650" t="s">
        <v>2831</v>
      </c>
      <c r="H126" s="650" t="s">
        <v>575</v>
      </c>
      <c r="I126" s="650" t="s">
        <v>2832</v>
      </c>
      <c r="J126" s="650" t="s">
        <v>2833</v>
      </c>
      <c r="K126" s="650" t="s">
        <v>817</v>
      </c>
      <c r="L126" s="651">
        <v>56.23</v>
      </c>
      <c r="M126" s="651">
        <v>56.23</v>
      </c>
      <c r="N126" s="650">
        <v>1</v>
      </c>
      <c r="O126" s="731">
        <v>0.5</v>
      </c>
      <c r="P126" s="651"/>
      <c r="Q126" s="666">
        <v>0</v>
      </c>
      <c r="R126" s="650"/>
      <c r="S126" s="666">
        <v>0</v>
      </c>
      <c r="T126" s="731"/>
      <c r="U126" s="689">
        <v>0</v>
      </c>
    </row>
    <row r="127" spans="1:21" ht="14.4" customHeight="1" x14ac:dyDescent="0.3">
      <c r="A127" s="649">
        <v>50</v>
      </c>
      <c r="B127" s="650" t="s">
        <v>574</v>
      </c>
      <c r="C127" s="650">
        <v>89301501</v>
      </c>
      <c r="D127" s="729" t="s">
        <v>3862</v>
      </c>
      <c r="E127" s="730" t="s">
        <v>2747</v>
      </c>
      <c r="F127" s="650" t="s">
        <v>2737</v>
      </c>
      <c r="G127" s="650" t="s">
        <v>2831</v>
      </c>
      <c r="H127" s="650" t="s">
        <v>575</v>
      </c>
      <c r="I127" s="650" t="s">
        <v>2834</v>
      </c>
      <c r="J127" s="650" t="s">
        <v>816</v>
      </c>
      <c r="K127" s="650" t="s">
        <v>1067</v>
      </c>
      <c r="L127" s="651">
        <v>0</v>
      </c>
      <c r="M127" s="651">
        <v>0</v>
      </c>
      <c r="N127" s="650">
        <v>4</v>
      </c>
      <c r="O127" s="731">
        <v>2.5</v>
      </c>
      <c r="P127" s="651"/>
      <c r="Q127" s="666"/>
      <c r="R127" s="650"/>
      <c r="S127" s="666">
        <v>0</v>
      </c>
      <c r="T127" s="731"/>
      <c r="U127" s="689">
        <v>0</v>
      </c>
    </row>
    <row r="128" spans="1:21" ht="14.4" customHeight="1" x14ac:dyDescent="0.3">
      <c r="A128" s="649">
        <v>50</v>
      </c>
      <c r="B128" s="650" t="s">
        <v>574</v>
      </c>
      <c r="C128" s="650">
        <v>89301501</v>
      </c>
      <c r="D128" s="729" t="s">
        <v>3862</v>
      </c>
      <c r="E128" s="730" t="s">
        <v>2747</v>
      </c>
      <c r="F128" s="650" t="s">
        <v>2737</v>
      </c>
      <c r="G128" s="650" t="s">
        <v>2831</v>
      </c>
      <c r="H128" s="650" t="s">
        <v>575</v>
      </c>
      <c r="I128" s="650" t="s">
        <v>815</v>
      </c>
      <c r="J128" s="650" t="s">
        <v>816</v>
      </c>
      <c r="K128" s="650" t="s">
        <v>817</v>
      </c>
      <c r="L128" s="651">
        <v>42.18</v>
      </c>
      <c r="M128" s="651">
        <v>42.18</v>
      </c>
      <c r="N128" s="650">
        <v>1</v>
      </c>
      <c r="O128" s="731">
        <v>0.5</v>
      </c>
      <c r="P128" s="651"/>
      <c r="Q128" s="666">
        <v>0</v>
      </c>
      <c r="R128" s="650"/>
      <c r="S128" s="666">
        <v>0</v>
      </c>
      <c r="T128" s="731"/>
      <c r="U128" s="689">
        <v>0</v>
      </c>
    </row>
    <row r="129" spans="1:21" ht="14.4" customHeight="1" x14ac:dyDescent="0.3">
      <c r="A129" s="649">
        <v>50</v>
      </c>
      <c r="B129" s="650" t="s">
        <v>574</v>
      </c>
      <c r="C129" s="650">
        <v>89301501</v>
      </c>
      <c r="D129" s="729" t="s">
        <v>3862</v>
      </c>
      <c r="E129" s="730" t="s">
        <v>2747</v>
      </c>
      <c r="F129" s="650" t="s">
        <v>2737</v>
      </c>
      <c r="G129" s="650" t="s">
        <v>2831</v>
      </c>
      <c r="H129" s="650" t="s">
        <v>575</v>
      </c>
      <c r="I129" s="650" t="s">
        <v>1954</v>
      </c>
      <c r="J129" s="650" t="s">
        <v>1955</v>
      </c>
      <c r="K129" s="650" t="s">
        <v>1196</v>
      </c>
      <c r="L129" s="651">
        <v>33.729999999999997</v>
      </c>
      <c r="M129" s="651">
        <v>33.729999999999997</v>
      </c>
      <c r="N129" s="650">
        <v>1</v>
      </c>
      <c r="O129" s="731">
        <v>0.5</v>
      </c>
      <c r="P129" s="651"/>
      <c r="Q129" s="666">
        <v>0</v>
      </c>
      <c r="R129" s="650"/>
      <c r="S129" s="666">
        <v>0</v>
      </c>
      <c r="T129" s="731"/>
      <c r="U129" s="689">
        <v>0</v>
      </c>
    </row>
    <row r="130" spans="1:21" ht="14.4" customHeight="1" x14ac:dyDescent="0.3">
      <c r="A130" s="649">
        <v>50</v>
      </c>
      <c r="B130" s="650" t="s">
        <v>574</v>
      </c>
      <c r="C130" s="650">
        <v>89301501</v>
      </c>
      <c r="D130" s="729" t="s">
        <v>3862</v>
      </c>
      <c r="E130" s="730" t="s">
        <v>2747</v>
      </c>
      <c r="F130" s="650" t="s">
        <v>2737</v>
      </c>
      <c r="G130" s="650" t="s">
        <v>2835</v>
      </c>
      <c r="H130" s="650" t="s">
        <v>575</v>
      </c>
      <c r="I130" s="650" t="s">
        <v>2908</v>
      </c>
      <c r="J130" s="650" t="s">
        <v>1015</v>
      </c>
      <c r="K130" s="650" t="s">
        <v>1016</v>
      </c>
      <c r="L130" s="651">
        <v>24.22</v>
      </c>
      <c r="M130" s="651">
        <v>24.22</v>
      </c>
      <c r="N130" s="650">
        <v>1</v>
      </c>
      <c r="O130" s="731">
        <v>0.5</v>
      </c>
      <c r="P130" s="651"/>
      <c r="Q130" s="666">
        <v>0</v>
      </c>
      <c r="R130" s="650"/>
      <c r="S130" s="666">
        <v>0</v>
      </c>
      <c r="T130" s="731"/>
      <c r="U130" s="689">
        <v>0</v>
      </c>
    </row>
    <row r="131" spans="1:21" ht="14.4" customHeight="1" x14ac:dyDescent="0.3">
      <c r="A131" s="649">
        <v>50</v>
      </c>
      <c r="B131" s="650" t="s">
        <v>574</v>
      </c>
      <c r="C131" s="650">
        <v>89301501</v>
      </c>
      <c r="D131" s="729" t="s">
        <v>3862</v>
      </c>
      <c r="E131" s="730" t="s">
        <v>2747</v>
      </c>
      <c r="F131" s="650" t="s">
        <v>2737</v>
      </c>
      <c r="G131" s="650" t="s">
        <v>2909</v>
      </c>
      <c r="H131" s="650" t="s">
        <v>575</v>
      </c>
      <c r="I131" s="650" t="s">
        <v>793</v>
      </c>
      <c r="J131" s="650" t="s">
        <v>794</v>
      </c>
      <c r="K131" s="650" t="s">
        <v>2910</v>
      </c>
      <c r="L131" s="651">
        <v>175.73</v>
      </c>
      <c r="M131" s="651">
        <v>175.73</v>
      </c>
      <c r="N131" s="650">
        <v>1</v>
      </c>
      <c r="O131" s="731">
        <v>0.5</v>
      </c>
      <c r="P131" s="651"/>
      <c r="Q131" s="666">
        <v>0</v>
      </c>
      <c r="R131" s="650"/>
      <c r="S131" s="666">
        <v>0</v>
      </c>
      <c r="T131" s="731"/>
      <c r="U131" s="689">
        <v>0</v>
      </c>
    </row>
    <row r="132" spans="1:21" ht="14.4" customHeight="1" x14ac:dyDescent="0.3">
      <c r="A132" s="649">
        <v>50</v>
      </c>
      <c r="B132" s="650" t="s">
        <v>574</v>
      </c>
      <c r="C132" s="650">
        <v>89301501</v>
      </c>
      <c r="D132" s="729" t="s">
        <v>3862</v>
      </c>
      <c r="E132" s="730" t="s">
        <v>2747</v>
      </c>
      <c r="F132" s="650" t="s">
        <v>2737</v>
      </c>
      <c r="G132" s="650" t="s">
        <v>2911</v>
      </c>
      <c r="H132" s="650" t="s">
        <v>575</v>
      </c>
      <c r="I132" s="650" t="s">
        <v>2912</v>
      </c>
      <c r="J132" s="650" t="s">
        <v>2913</v>
      </c>
      <c r="K132" s="650" t="s">
        <v>2914</v>
      </c>
      <c r="L132" s="651">
        <v>0</v>
      </c>
      <c r="M132" s="651">
        <v>0</v>
      </c>
      <c r="N132" s="650">
        <v>1</v>
      </c>
      <c r="O132" s="731">
        <v>0.5</v>
      </c>
      <c r="P132" s="651"/>
      <c r="Q132" s="666"/>
      <c r="R132" s="650"/>
      <c r="S132" s="666">
        <v>0</v>
      </c>
      <c r="T132" s="731"/>
      <c r="U132" s="689">
        <v>0</v>
      </c>
    </row>
    <row r="133" spans="1:21" ht="14.4" customHeight="1" x14ac:dyDescent="0.3">
      <c r="A133" s="649">
        <v>50</v>
      </c>
      <c r="B133" s="650" t="s">
        <v>574</v>
      </c>
      <c r="C133" s="650">
        <v>89301501</v>
      </c>
      <c r="D133" s="729" t="s">
        <v>3862</v>
      </c>
      <c r="E133" s="730" t="s">
        <v>2747</v>
      </c>
      <c r="F133" s="650" t="s">
        <v>2737</v>
      </c>
      <c r="G133" s="650" t="s">
        <v>2915</v>
      </c>
      <c r="H133" s="650" t="s">
        <v>575</v>
      </c>
      <c r="I133" s="650" t="s">
        <v>2916</v>
      </c>
      <c r="J133" s="650" t="s">
        <v>2917</v>
      </c>
      <c r="K133" s="650"/>
      <c r="L133" s="651">
        <v>0</v>
      </c>
      <c r="M133" s="651">
        <v>0</v>
      </c>
      <c r="N133" s="650">
        <v>1</v>
      </c>
      <c r="O133" s="731">
        <v>0.5</v>
      </c>
      <c r="P133" s="651"/>
      <c r="Q133" s="666"/>
      <c r="R133" s="650"/>
      <c r="S133" s="666">
        <v>0</v>
      </c>
      <c r="T133" s="731"/>
      <c r="U133" s="689">
        <v>0</v>
      </c>
    </row>
    <row r="134" spans="1:21" ht="14.4" customHeight="1" x14ac:dyDescent="0.3">
      <c r="A134" s="649">
        <v>50</v>
      </c>
      <c r="B134" s="650" t="s">
        <v>574</v>
      </c>
      <c r="C134" s="650">
        <v>89301501</v>
      </c>
      <c r="D134" s="729" t="s">
        <v>3862</v>
      </c>
      <c r="E134" s="730" t="s">
        <v>2747</v>
      </c>
      <c r="F134" s="650" t="s">
        <v>2737</v>
      </c>
      <c r="G134" s="650" t="s">
        <v>2918</v>
      </c>
      <c r="H134" s="650" t="s">
        <v>575</v>
      </c>
      <c r="I134" s="650" t="s">
        <v>2919</v>
      </c>
      <c r="J134" s="650" t="s">
        <v>2920</v>
      </c>
      <c r="K134" s="650" t="s">
        <v>2921</v>
      </c>
      <c r="L134" s="651">
        <v>134.15</v>
      </c>
      <c r="M134" s="651">
        <v>134.15</v>
      </c>
      <c r="N134" s="650">
        <v>1</v>
      </c>
      <c r="O134" s="731">
        <v>0.5</v>
      </c>
      <c r="P134" s="651"/>
      <c r="Q134" s="666">
        <v>0</v>
      </c>
      <c r="R134" s="650"/>
      <c r="S134" s="666">
        <v>0</v>
      </c>
      <c r="T134" s="731"/>
      <c r="U134" s="689">
        <v>0</v>
      </c>
    </row>
    <row r="135" spans="1:21" ht="14.4" customHeight="1" x14ac:dyDescent="0.3">
      <c r="A135" s="649">
        <v>50</v>
      </c>
      <c r="B135" s="650" t="s">
        <v>574</v>
      </c>
      <c r="C135" s="650">
        <v>89301501</v>
      </c>
      <c r="D135" s="729" t="s">
        <v>3862</v>
      </c>
      <c r="E135" s="730" t="s">
        <v>2747</v>
      </c>
      <c r="F135" s="650" t="s">
        <v>2737</v>
      </c>
      <c r="G135" s="650" t="s">
        <v>2918</v>
      </c>
      <c r="H135" s="650" t="s">
        <v>575</v>
      </c>
      <c r="I135" s="650" t="s">
        <v>2922</v>
      </c>
      <c r="J135" s="650" t="s">
        <v>2920</v>
      </c>
      <c r="K135" s="650" t="s">
        <v>2923</v>
      </c>
      <c r="L135" s="651">
        <v>0</v>
      </c>
      <c r="M135" s="651">
        <v>0</v>
      </c>
      <c r="N135" s="650">
        <v>1</v>
      </c>
      <c r="O135" s="731">
        <v>0.5</v>
      </c>
      <c r="P135" s="651"/>
      <c r="Q135" s="666"/>
      <c r="R135" s="650"/>
      <c r="S135" s="666">
        <v>0</v>
      </c>
      <c r="T135" s="731"/>
      <c r="U135" s="689">
        <v>0</v>
      </c>
    </row>
    <row r="136" spans="1:21" ht="14.4" customHeight="1" x14ac:dyDescent="0.3">
      <c r="A136" s="649">
        <v>50</v>
      </c>
      <c r="B136" s="650" t="s">
        <v>574</v>
      </c>
      <c r="C136" s="650">
        <v>89301501</v>
      </c>
      <c r="D136" s="729" t="s">
        <v>3862</v>
      </c>
      <c r="E136" s="730" t="s">
        <v>2747</v>
      </c>
      <c r="F136" s="650" t="s">
        <v>2737</v>
      </c>
      <c r="G136" s="650" t="s">
        <v>2836</v>
      </c>
      <c r="H136" s="650" t="s">
        <v>1428</v>
      </c>
      <c r="I136" s="650" t="s">
        <v>1587</v>
      </c>
      <c r="J136" s="650" t="s">
        <v>1588</v>
      </c>
      <c r="K136" s="650" t="s">
        <v>1589</v>
      </c>
      <c r="L136" s="651">
        <v>25.07</v>
      </c>
      <c r="M136" s="651">
        <v>25.07</v>
      </c>
      <c r="N136" s="650">
        <v>1</v>
      </c>
      <c r="O136" s="731">
        <v>0.5</v>
      </c>
      <c r="P136" s="651">
        <v>25.07</v>
      </c>
      <c r="Q136" s="666">
        <v>1</v>
      </c>
      <c r="R136" s="650">
        <v>1</v>
      </c>
      <c r="S136" s="666">
        <v>1</v>
      </c>
      <c r="T136" s="731">
        <v>0.5</v>
      </c>
      <c r="U136" s="689">
        <v>1</v>
      </c>
    </row>
    <row r="137" spans="1:21" ht="14.4" customHeight="1" x14ac:dyDescent="0.3">
      <c r="A137" s="649">
        <v>50</v>
      </c>
      <c r="B137" s="650" t="s">
        <v>574</v>
      </c>
      <c r="C137" s="650">
        <v>89301501</v>
      </c>
      <c r="D137" s="729" t="s">
        <v>3862</v>
      </c>
      <c r="E137" s="730" t="s">
        <v>2747</v>
      </c>
      <c r="F137" s="650" t="s">
        <v>2737</v>
      </c>
      <c r="G137" s="650" t="s">
        <v>2778</v>
      </c>
      <c r="H137" s="650" t="s">
        <v>575</v>
      </c>
      <c r="I137" s="650" t="s">
        <v>2924</v>
      </c>
      <c r="J137" s="650" t="s">
        <v>2925</v>
      </c>
      <c r="K137" s="650" t="s">
        <v>2926</v>
      </c>
      <c r="L137" s="651">
        <v>313.98</v>
      </c>
      <c r="M137" s="651">
        <v>313.98</v>
      </c>
      <c r="N137" s="650">
        <v>1</v>
      </c>
      <c r="O137" s="731">
        <v>0.5</v>
      </c>
      <c r="P137" s="651"/>
      <c r="Q137" s="666">
        <v>0</v>
      </c>
      <c r="R137" s="650"/>
      <c r="S137" s="666">
        <v>0</v>
      </c>
      <c r="T137" s="731"/>
      <c r="U137" s="689">
        <v>0</v>
      </c>
    </row>
    <row r="138" spans="1:21" ht="14.4" customHeight="1" x14ac:dyDescent="0.3">
      <c r="A138" s="649">
        <v>50</v>
      </c>
      <c r="B138" s="650" t="s">
        <v>574</v>
      </c>
      <c r="C138" s="650">
        <v>89301501</v>
      </c>
      <c r="D138" s="729" t="s">
        <v>3862</v>
      </c>
      <c r="E138" s="730" t="s">
        <v>2747</v>
      </c>
      <c r="F138" s="650" t="s">
        <v>2737</v>
      </c>
      <c r="G138" s="650" t="s">
        <v>2778</v>
      </c>
      <c r="H138" s="650" t="s">
        <v>1428</v>
      </c>
      <c r="I138" s="650" t="s">
        <v>1701</v>
      </c>
      <c r="J138" s="650" t="s">
        <v>1702</v>
      </c>
      <c r="K138" s="650" t="s">
        <v>1703</v>
      </c>
      <c r="L138" s="651">
        <v>97.68</v>
      </c>
      <c r="M138" s="651">
        <v>293.04000000000002</v>
      </c>
      <c r="N138" s="650">
        <v>3</v>
      </c>
      <c r="O138" s="731">
        <v>1.5</v>
      </c>
      <c r="P138" s="651"/>
      <c r="Q138" s="666">
        <v>0</v>
      </c>
      <c r="R138" s="650"/>
      <c r="S138" s="666">
        <v>0</v>
      </c>
      <c r="T138" s="731"/>
      <c r="U138" s="689">
        <v>0</v>
      </c>
    </row>
    <row r="139" spans="1:21" ht="14.4" customHeight="1" x14ac:dyDescent="0.3">
      <c r="A139" s="649">
        <v>50</v>
      </c>
      <c r="B139" s="650" t="s">
        <v>574</v>
      </c>
      <c r="C139" s="650">
        <v>89301501</v>
      </c>
      <c r="D139" s="729" t="s">
        <v>3862</v>
      </c>
      <c r="E139" s="730" t="s">
        <v>2747</v>
      </c>
      <c r="F139" s="650" t="s">
        <v>2737</v>
      </c>
      <c r="G139" s="650" t="s">
        <v>2778</v>
      </c>
      <c r="H139" s="650" t="s">
        <v>575</v>
      </c>
      <c r="I139" s="650" t="s">
        <v>598</v>
      </c>
      <c r="J139" s="650" t="s">
        <v>599</v>
      </c>
      <c r="K139" s="650" t="s">
        <v>600</v>
      </c>
      <c r="L139" s="651">
        <v>104.66</v>
      </c>
      <c r="M139" s="651">
        <v>418.64</v>
      </c>
      <c r="N139" s="650">
        <v>4</v>
      </c>
      <c r="O139" s="731">
        <v>2.5</v>
      </c>
      <c r="P139" s="651"/>
      <c r="Q139" s="666">
        <v>0</v>
      </c>
      <c r="R139" s="650"/>
      <c r="S139" s="666">
        <v>0</v>
      </c>
      <c r="T139" s="731"/>
      <c r="U139" s="689">
        <v>0</v>
      </c>
    </row>
    <row r="140" spans="1:21" ht="14.4" customHeight="1" x14ac:dyDescent="0.3">
      <c r="A140" s="649">
        <v>50</v>
      </c>
      <c r="B140" s="650" t="s">
        <v>574</v>
      </c>
      <c r="C140" s="650">
        <v>89301501</v>
      </c>
      <c r="D140" s="729" t="s">
        <v>3862</v>
      </c>
      <c r="E140" s="730" t="s">
        <v>2747</v>
      </c>
      <c r="F140" s="650" t="s">
        <v>2737</v>
      </c>
      <c r="G140" s="650" t="s">
        <v>2778</v>
      </c>
      <c r="H140" s="650" t="s">
        <v>575</v>
      </c>
      <c r="I140" s="650" t="s">
        <v>2927</v>
      </c>
      <c r="J140" s="650" t="s">
        <v>2928</v>
      </c>
      <c r="K140" s="650" t="s">
        <v>600</v>
      </c>
      <c r="L140" s="651">
        <v>414.86</v>
      </c>
      <c r="M140" s="651">
        <v>829.72</v>
      </c>
      <c r="N140" s="650">
        <v>2</v>
      </c>
      <c r="O140" s="731">
        <v>1</v>
      </c>
      <c r="P140" s="651"/>
      <c r="Q140" s="666">
        <v>0</v>
      </c>
      <c r="R140" s="650"/>
      <c r="S140" s="666">
        <v>0</v>
      </c>
      <c r="T140" s="731"/>
      <c r="U140" s="689">
        <v>0</v>
      </c>
    </row>
    <row r="141" spans="1:21" ht="14.4" customHeight="1" x14ac:dyDescent="0.3">
      <c r="A141" s="649">
        <v>50</v>
      </c>
      <c r="B141" s="650" t="s">
        <v>574</v>
      </c>
      <c r="C141" s="650">
        <v>89301501</v>
      </c>
      <c r="D141" s="729" t="s">
        <v>3862</v>
      </c>
      <c r="E141" s="730" t="s">
        <v>2747</v>
      </c>
      <c r="F141" s="650" t="s">
        <v>2737</v>
      </c>
      <c r="G141" s="650" t="s">
        <v>2778</v>
      </c>
      <c r="H141" s="650" t="s">
        <v>575</v>
      </c>
      <c r="I141" s="650" t="s">
        <v>2929</v>
      </c>
      <c r="J141" s="650" t="s">
        <v>2928</v>
      </c>
      <c r="K141" s="650" t="s">
        <v>2930</v>
      </c>
      <c r="L141" s="651">
        <v>0</v>
      </c>
      <c r="M141" s="651">
        <v>0</v>
      </c>
      <c r="N141" s="650">
        <v>1</v>
      </c>
      <c r="O141" s="731">
        <v>0.5</v>
      </c>
      <c r="P141" s="651"/>
      <c r="Q141" s="666"/>
      <c r="R141" s="650"/>
      <c r="S141" s="666">
        <v>0</v>
      </c>
      <c r="T141" s="731"/>
      <c r="U141" s="689">
        <v>0</v>
      </c>
    </row>
    <row r="142" spans="1:21" ht="14.4" customHeight="1" x14ac:dyDescent="0.3">
      <c r="A142" s="649">
        <v>50</v>
      </c>
      <c r="B142" s="650" t="s">
        <v>574</v>
      </c>
      <c r="C142" s="650">
        <v>89301501</v>
      </c>
      <c r="D142" s="729" t="s">
        <v>3862</v>
      </c>
      <c r="E142" s="730" t="s">
        <v>2747</v>
      </c>
      <c r="F142" s="650" t="s">
        <v>2737</v>
      </c>
      <c r="G142" s="650" t="s">
        <v>2778</v>
      </c>
      <c r="H142" s="650" t="s">
        <v>575</v>
      </c>
      <c r="I142" s="650" t="s">
        <v>2931</v>
      </c>
      <c r="J142" s="650" t="s">
        <v>2928</v>
      </c>
      <c r="K142" s="650" t="s">
        <v>2932</v>
      </c>
      <c r="L142" s="651">
        <v>0</v>
      </c>
      <c r="M142" s="651">
        <v>0</v>
      </c>
      <c r="N142" s="650">
        <v>1</v>
      </c>
      <c r="O142" s="731">
        <v>0.5</v>
      </c>
      <c r="P142" s="651"/>
      <c r="Q142" s="666"/>
      <c r="R142" s="650"/>
      <c r="S142" s="666">
        <v>0</v>
      </c>
      <c r="T142" s="731"/>
      <c r="U142" s="689">
        <v>0</v>
      </c>
    </row>
    <row r="143" spans="1:21" ht="14.4" customHeight="1" x14ac:dyDescent="0.3">
      <c r="A143" s="649">
        <v>50</v>
      </c>
      <c r="B143" s="650" t="s">
        <v>574</v>
      </c>
      <c r="C143" s="650">
        <v>89301501</v>
      </c>
      <c r="D143" s="729" t="s">
        <v>3862</v>
      </c>
      <c r="E143" s="730" t="s">
        <v>2747</v>
      </c>
      <c r="F143" s="650" t="s">
        <v>2737</v>
      </c>
      <c r="G143" s="650" t="s">
        <v>2778</v>
      </c>
      <c r="H143" s="650" t="s">
        <v>1428</v>
      </c>
      <c r="I143" s="650" t="s">
        <v>2838</v>
      </c>
      <c r="J143" s="650" t="s">
        <v>1702</v>
      </c>
      <c r="K143" s="650" t="s">
        <v>2839</v>
      </c>
      <c r="L143" s="651">
        <v>195.36</v>
      </c>
      <c r="M143" s="651">
        <v>390.72</v>
      </c>
      <c r="N143" s="650">
        <v>2</v>
      </c>
      <c r="O143" s="731">
        <v>1</v>
      </c>
      <c r="P143" s="651"/>
      <c r="Q143" s="666">
        <v>0</v>
      </c>
      <c r="R143" s="650"/>
      <c r="S143" s="666">
        <v>0</v>
      </c>
      <c r="T143" s="731"/>
      <c r="U143" s="689">
        <v>0</v>
      </c>
    </row>
    <row r="144" spans="1:21" ht="14.4" customHeight="1" x14ac:dyDescent="0.3">
      <c r="A144" s="649">
        <v>50</v>
      </c>
      <c r="B144" s="650" t="s">
        <v>574</v>
      </c>
      <c r="C144" s="650">
        <v>89301501</v>
      </c>
      <c r="D144" s="729" t="s">
        <v>3862</v>
      </c>
      <c r="E144" s="730" t="s">
        <v>2747</v>
      </c>
      <c r="F144" s="650" t="s">
        <v>2737</v>
      </c>
      <c r="G144" s="650" t="s">
        <v>2779</v>
      </c>
      <c r="H144" s="650" t="s">
        <v>575</v>
      </c>
      <c r="I144" s="650" t="s">
        <v>2840</v>
      </c>
      <c r="J144" s="650" t="s">
        <v>2781</v>
      </c>
      <c r="K144" s="650" t="s">
        <v>2683</v>
      </c>
      <c r="L144" s="651">
        <v>0</v>
      </c>
      <c r="M144" s="651">
        <v>0</v>
      </c>
      <c r="N144" s="650">
        <v>5</v>
      </c>
      <c r="O144" s="731">
        <v>2.5</v>
      </c>
      <c r="P144" s="651"/>
      <c r="Q144" s="666"/>
      <c r="R144" s="650"/>
      <c r="S144" s="666">
        <v>0</v>
      </c>
      <c r="T144" s="731"/>
      <c r="U144" s="689">
        <v>0</v>
      </c>
    </row>
    <row r="145" spans="1:21" ht="14.4" customHeight="1" x14ac:dyDescent="0.3">
      <c r="A145" s="649">
        <v>50</v>
      </c>
      <c r="B145" s="650" t="s">
        <v>574</v>
      </c>
      <c r="C145" s="650">
        <v>89301501</v>
      </c>
      <c r="D145" s="729" t="s">
        <v>3862</v>
      </c>
      <c r="E145" s="730" t="s">
        <v>2747</v>
      </c>
      <c r="F145" s="650" t="s">
        <v>2737</v>
      </c>
      <c r="G145" s="650" t="s">
        <v>2779</v>
      </c>
      <c r="H145" s="650" t="s">
        <v>575</v>
      </c>
      <c r="I145" s="650" t="s">
        <v>1064</v>
      </c>
      <c r="J145" s="650" t="s">
        <v>1053</v>
      </c>
      <c r="K145" s="650" t="s">
        <v>817</v>
      </c>
      <c r="L145" s="651">
        <v>30.65</v>
      </c>
      <c r="M145" s="651">
        <v>122.6</v>
      </c>
      <c r="N145" s="650">
        <v>4</v>
      </c>
      <c r="O145" s="731">
        <v>2</v>
      </c>
      <c r="P145" s="651"/>
      <c r="Q145" s="666">
        <v>0</v>
      </c>
      <c r="R145" s="650"/>
      <c r="S145" s="666">
        <v>0</v>
      </c>
      <c r="T145" s="731"/>
      <c r="U145" s="689">
        <v>0</v>
      </c>
    </row>
    <row r="146" spans="1:21" ht="14.4" customHeight="1" x14ac:dyDescent="0.3">
      <c r="A146" s="649">
        <v>50</v>
      </c>
      <c r="B146" s="650" t="s">
        <v>574</v>
      </c>
      <c r="C146" s="650">
        <v>89301501</v>
      </c>
      <c r="D146" s="729" t="s">
        <v>3862</v>
      </c>
      <c r="E146" s="730" t="s">
        <v>2747</v>
      </c>
      <c r="F146" s="650" t="s">
        <v>2737</v>
      </c>
      <c r="G146" s="650" t="s">
        <v>2779</v>
      </c>
      <c r="H146" s="650" t="s">
        <v>575</v>
      </c>
      <c r="I146" s="650" t="s">
        <v>1052</v>
      </c>
      <c r="J146" s="650" t="s">
        <v>1053</v>
      </c>
      <c r="K146" s="650" t="s">
        <v>1054</v>
      </c>
      <c r="L146" s="651">
        <v>61.29</v>
      </c>
      <c r="M146" s="651">
        <v>61.29</v>
      </c>
      <c r="N146" s="650">
        <v>1</v>
      </c>
      <c r="O146" s="731">
        <v>0.5</v>
      </c>
      <c r="P146" s="651"/>
      <c r="Q146" s="666">
        <v>0</v>
      </c>
      <c r="R146" s="650"/>
      <c r="S146" s="666">
        <v>0</v>
      </c>
      <c r="T146" s="731"/>
      <c r="U146" s="689">
        <v>0</v>
      </c>
    </row>
    <row r="147" spans="1:21" ht="14.4" customHeight="1" x14ac:dyDescent="0.3">
      <c r="A147" s="649">
        <v>50</v>
      </c>
      <c r="B147" s="650" t="s">
        <v>574</v>
      </c>
      <c r="C147" s="650">
        <v>89301501</v>
      </c>
      <c r="D147" s="729" t="s">
        <v>3862</v>
      </c>
      <c r="E147" s="730" t="s">
        <v>2747</v>
      </c>
      <c r="F147" s="650" t="s">
        <v>2737</v>
      </c>
      <c r="G147" s="650" t="s">
        <v>2779</v>
      </c>
      <c r="H147" s="650" t="s">
        <v>575</v>
      </c>
      <c r="I147" s="650" t="s">
        <v>2780</v>
      </c>
      <c r="J147" s="650" t="s">
        <v>2781</v>
      </c>
      <c r="K147" s="650" t="s">
        <v>2782</v>
      </c>
      <c r="L147" s="651">
        <v>0</v>
      </c>
      <c r="M147" s="651">
        <v>0</v>
      </c>
      <c r="N147" s="650">
        <v>1</v>
      </c>
      <c r="O147" s="731">
        <v>0.5</v>
      </c>
      <c r="P147" s="651"/>
      <c r="Q147" s="666"/>
      <c r="R147" s="650"/>
      <c r="S147" s="666">
        <v>0</v>
      </c>
      <c r="T147" s="731"/>
      <c r="U147" s="689">
        <v>0</v>
      </c>
    </row>
    <row r="148" spans="1:21" ht="14.4" customHeight="1" x14ac:dyDescent="0.3">
      <c r="A148" s="649">
        <v>50</v>
      </c>
      <c r="B148" s="650" t="s">
        <v>574</v>
      </c>
      <c r="C148" s="650">
        <v>89301501</v>
      </c>
      <c r="D148" s="729" t="s">
        <v>3862</v>
      </c>
      <c r="E148" s="730" t="s">
        <v>2747</v>
      </c>
      <c r="F148" s="650" t="s">
        <v>2737</v>
      </c>
      <c r="G148" s="650" t="s">
        <v>2779</v>
      </c>
      <c r="H148" s="650" t="s">
        <v>575</v>
      </c>
      <c r="I148" s="650" t="s">
        <v>1066</v>
      </c>
      <c r="J148" s="650" t="s">
        <v>1053</v>
      </c>
      <c r="K148" s="650" t="s">
        <v>1067</v>
      </c>
      <c r="L148" s="651">
        <v>12.26</v>
      </c>
      <c r="M148" s="651">
        <v>24.52</v>
      </c>
      <c r="N148" s="650">
        <v>2</v>
      </c>
      <c r="O148" s="731">
        <v>1</v>
      </c>
      <c r="P148" s="651">
        <v>12.26</v>
      </c>
      <c r="Q148" s="666">
        <v>0.5</v>
      </c>
      <c r="R148" s="650">
        <v>1</v>
      </c>
      <c r="S148" s="666">
        <v>0.5</v>
      </c>
      <c r="T148" s="731">
        <v>0.5</v>
      </c>
      <c r="U148" s="689">
        <v>0.5</v>
      </c>
    </row>
    <row r="149" spans="1:21" ht="14.4" customHeight="1" x14ac:dyDescent="0.3">
      <c r="A149" s="649">
        <v>50</v>
      </c>
      <c r="B149" s="650" t="s">
        <v>574</v>
      </c>
      <c r="C149" s="650">
        <v>89301501</v>
      </c>
      <c r="D149" s="729" t="s">
        <v>3862</v>
      </c>
      <c r="E149" s="730" t="s">
        <v>2747</v>
      </c>
      <c r="F149" s="650" t="s">
        <v>2737</v>
      </c>
      <c r="G149" s="650" t="s">
        <v>2779</v>
      </c>
      <c r="H149" s="650" t="s">
        <v>575</v>
      </c>
      <c r="I149" s="650" t="s">
        <v>2841</v>
      </c>
      <c r="J149" s="650" t="s">
        <v>2781</v>
      </c>
      <c r="K149" s="650" t="s">
        <v>2842</v>
      </c>
      <c r="L149" s="651">
        <v>34.31</v>
      </c>
      <c r="M149" s="651">
        <v>34.31</v>
      </c>
      <c r="N149" s="650">
        <v>1</v>
      </c>
      <c r="O149" s="731">
        <v>0.5</v>
      </c>
      <c r="P149" s="651"/>
      <c r="Q149" s="666">
        <v>0</v>
      </c>
      <c r="R149" s="650"/>
      <c r="S149" s="666">
        <v>0</v>
      </c>
      <c r="T149" s="731"/>
      <c r="U149" s="689">
        <v>0</v>
      </c>
    </row>
    <row r="150" spans="1:21" ht="14.4" customHeight="1" x14ac:dyDescent="0.3">
      <c r="A150" s="649">
        <v>50</v>
      </c>
      <c r="B150" s="650" t="s">
        <v>574</v>
      </c>
      <c r="C150" s="650">
        <v>89301501</v>
      </c>
      <c r="D150" s="729" t="s">
        <v>3862</v>
      </c>
      <c r="E150" s="730" t="s">
        <v>2747</v>
      </c>
      <c r="F150" s="650" t="s">
        <v>2737</v>
      </c>
      <c r="G150" s="650" t="s">
        <v>2779</v>
      </c>
      <c r="H150" s="650" t="s">
        <v>575</v>
      </c>
      <c r="I150" s="650" t="s">
        <v>2933</v>
      </c>
      <c r="J150" s="650" t="s">
        <v>2934</v>
      </c>
      <c r="K150" s="650" t="s">
        <v>1042</v>
      </c>
      <c r="L150" s="651">
        <v>0</v>
      </c>
      <c r="M150" s="651">
        <v>0</v>
      </c>
      <c r="N150" s="650">
        <v>1</v>
      </c>
      <c r="O150" s="731">
        <v>1</v>
      </c>
      <c r="P150" s="651"/>
      <c r="Q150" s="666"/>
      <c r="R150" s="650"/>
      <c r="S150" s="666">
        <v>0</v>
      </c>
      <c r="T150" s="731"/>
      <c r="U150" s="689">
        <v>0</v>
      </c>
    </row>
    <row r="151" spans="1:21" ht="14.4" customHeight="1" x14ac:dyDescent="0.3">
      <c r="A151" s="649">
        <v>50</v>
      </c>
      <c r="B151" s="650" t="s">
        <v>574</v>
      </c>
      <c r="C151" s="650">
        <v>89301501</v>
      </c>
      <c r="D151" s="729" t="s">
        <v>3862</v>
      </c>
      <c r="E151" s="730" t="s">
        <v>2747</v>
      </c>
      <c r="F151" s="650" t="s">
        <v>2737</v>
      </c>
      <c r="G151" s="650" t="s">
        <v>2935</v>
      </c>
      <c r="H151" s="650" t="s">
        <v>1428</v>
      </c>
      <c r="I151" s="650" t="s">
        <v>2936</v>
      </c>
      <c r="J151" s="650" t="s">
        <v>1570</v>
      </c>
      <c r="K151" s="650" t="s">
        <v>1571</v>
      </c>
      <c r="L151" s="651">
        <v>71.86</v>
      </c>
      <c r="M151" s="651">
        <v>71.86</v>
      </c>
      <c r="N151" s="650">
        <v>1</v>
      </c>
      <c r="O151" s="731">
        <v>0.5</v>
      </c>
      <c r="P151" s="651"/>
      <c r="Q151" s="666">
        <v>0</v>
      </c>
      <c r="R151" s="650"/>
      <c r="S151" s="666">
        <v>0</v>
      </c>
      <c r="T151" s="731"/>
      <c r="U151" s="689">
        <v>0</v>
      </c>
    </row>
    <row r="152" spans="1:21" ht="14.4" customHeight="1" x14ac:dyDescent="0.3">
      <c r="A152" s="649">
        <v>50</v>
      </c>
      <c r="B152" s="650" t="s">
        <v>574</v>
      </c>
      <c r="C152" s="650">
        <v>89301501</v>
      </c>
      <c r="D152" s="729" t="s">
        <v>3862</v>
      </c>
      <c r="E152" s="730" t="s">
        <v>2747</v>
      </c>
      <c r="F152" s="650" t="s">
        <v>2737</v>
      </c>
      <c r="G152" s="650" t="s">
        <v>2783</v>
      </c>
      <c r="H152" s="650" t="s">
        <v>1428</v>
      </c>
      <c r="I152" s="650" t="s">
        <v>2849</v>
      </c>
      <c r="J152" s="650" t="s">
        <v>1705</v>
      </c>
      <c r="K152" s="650" t="s">
        <v>1706</v>
      </c>
      <c r="L152" s="651">
        <v>106.3</v>
      </c>
      <c r="M152" s="651">
        <v>106.3</v>
      </c>
      <c r="N152" s="650">
        <v>1</v>
      </c>
      <c r="O152" s="731">
        <v>0.5</v>
      </c>
      <c r="P152" s="651"/>
      <c r="Q152" s="666">
        <v>0</v>
      </c>
      <c r="R152" s="650"/>
      <c r="S152" s="666">
        <v>0</v>
      </c>
      <c r="T152" s="731"/>
      <c r="U152" s="689">
        <v>0</v>
      </c>
    </row>
    <row r="153" spans="1:21" ht="14.4" customHeight="1" x14ac:dyDescent="0.3">
      <c r="A153" s="649">
        <v>50</v>
      </c>
      <c r="B153" s="650" t="s">
        <v>574</v>
      </c>
      <c r="C153" s="650">
        <v>89301501</v>
      </c>
      <c r="D153" s="729" t="s">
        <v>3862</v>
      </c>
      <c r="E153" s="730" t="s">
        <v>2747</v>
      </c>
      <c r="F153" s="650" t="s">
        <v>2737</v>
      </c>
      <c r="G153" s="650" t="s">
        <v>2786</v>
      </c>
      <c r="H153" s="650" t="s">
        <v>575</v>
      </c>
      <c r="I153" s="650" t="s">
        <v>2792</v>
      </c>
      <c r="J153" s="650" t="s">
        <v>1223</v>
      </c>
      <c r="K153" s="650" t="s">
        <v>2793</v>
      </c>
      <c r="L153" s="651">
        <v>0</v>
      </c>
      <c r="M153" s="651">
        <v>0</v>
      </c>
      <c r="N153" s="650">
        <v>1</v>
      </c>
      <c r="O153" s="731">
        <v>0.5</v>
      </c>
      <c r="P153" s="651"/>
      <c r="Q153" s="666"/>
      <c r="R153" s="650"/>
      <c r="S153" s="666">
        <v>0</v>
      </c>
      <c r="T153" s="731"/>
      <c r="U153" s="689">
        <v>0</v>
      </c>
    </row>
    <row r="154" spans="1:21" ht="14.4" customHeight="1" x14ac:dyDescent="0.3">
      <c r="A154" s="649">
        <v>50</v>
      </c>
      <c r="B154" s="650" t="s">
        <v>574</v>
      </c>
      <c r="C154" s="650">
        <v>89301501</v>
      </c>
      <c r="D154" s="729" t="s">
        <v>3862</v>
      </c>
      <c r="E154" s="730" t="s">
        <v>2747</v>
      </c>
      <c r="F154" s="650" t="s">
        <v>2737</v>
      </c>
      <c r="G154" s="650" t="s">
        <v>2786</v>
      </c>
      <c r="H154" s="650" t="s">
        <v>575</v>
      </c>
      <c r="I154" s="650" t="s">
        <v>2937</v>
      </c>
      <c r="J154" s="650" t="s">
        <v>2790</v>
      </c>
      <c r="K154" s="650" t="s">
        <v>2938</v>
      </c>
      <c r="L154" s="651">
        <v>149.62</v>
      </c>
      <c r="M154" s="651">
        <v>149.62</v>
      </c>
      <c r="N154" s="650">
        <v>1</v>
      </c>
      <c r="O154" s="731">
        <v>1</v>
      </c>
      <c r="P154" s="651"/>
      <c r="Q154" s="666">
        <v>0</v>
      </c>
      <c r="R154" s="650"/>
      <c r="S154" s="666">
        <v>0</v>
      </c>
      <c r="T154" s="731"/>
      <c r="U154" s="689">
        <v>0</v>
      </c>
    </row>
    <row r="155" spans="1:21" ht="14.4" customHeight="1" x14ac:dyDescent="0.3">
      <c r="A155" s="649">
        <v>50</v>
      </c>
      <c r="B155" s="650" t="s">
        <v>574</v>
      </c>
      <c r="C155" s="650">
        <v>89301501</v>
      </c>
      <c r="D155" s="729" t="s">
        <v>3862</v>
      </c>
      <c r="E155" s="730" t="s">
        <v>2747</v>
      </c>
      <c r="F155" s="650" t="s">
        <v>2737</v>
      </c>
      <c r="G155" s="650" t="s">
        <v>2786</v>
      </c>
      <c r="H155" s="650" t="s">
        <v>575</v>
      </c>
      <c r="I155" s="650" t="s">
        <v>858</v>
      </c>
      <c r="J155" s="650" t="s">
        <v>1223</v>
      </c>
      <c r="K155" s="650" t="s">
        <v>2853</v>
      </c>
      <c r="L155" s="651">
        <v>33.68</v>
      </c>
      <c r="M155" s="651">
        <v>33.68</v>
      </c>
      <c r="N155" s="650">
        <v>1</v>
      </c>
      <c r="O155" s="731">
        <v>0.5</v>
      </c>
      <c r="P155" s="651"/>
      <c r="Q155" s="666">
        <v>0</v>
      </c>
      <c r="R155" s="650"/>
      <c r="S155" s="666">
        <v>0</v>
      </c>
      <c r="T155" s="731"/>
      <c r="U155" s="689">
        <v>0</v>
      </c>
    </row>
    <row r="156" spans="1:21" ht="14.4" customHeight="1" x14ac:dyDescent="0.3">
      <c r="A156" s="649">
        <v>50</v>
      </c>
      <c r="B156" s="650" t="s">
        <v>574</v>
      </c>
      <c r="C156" s="650">
        <v>89301501</v>
      </c>
      <c r="D156" s="729" t="s">
        <v>3862</v>
      </c>
      <c r="E156" s="730" t="s">
        <v>2747</v>
      </c>
      <c r="F156" s="650" t="s">
        <v>2737</v>
      </c>
      <c r="G156" s="650" t="s">
        <v>2794</v>
      </c>
      <c r="H156" s="650" t="s">
        <v>1428</v>
      </c>
      <c r="I156" s="650" t="s">
        <v>1526</v>
      </c>
      <c r="J156" s="650" t="s">
        <v>1527</v>
      </c>
      <c r="K156" s="650" t="s">
        <v>1482</v>
      </c>
      <c r="L156" s="651">
        <v>1749.69</v>
      </c>
      <c r="M156" s="651">
        <v>1749.69</v>
      </c>
      <c r="N156" s="650">
        <v>1</v>
      </c>
      <c r="O156" s="731">
        <v>0.5</v>
      </c>
      <c r="P156" s="651"/>
      <c r="Q156" s="666">
        <v>0</v>
      </c>
      <c r="R156" s="650"/>
      <c r="S156" s="666">
        <v>0</v>
      </c>
      <c r="T156" s="731"/>
      <c r="U156" s="689">
        <v>0</v>
      </c>
    </row>
    <row r="157" spans="1:21" ht="14.4" customHeight="1" x14ac:dyDescent="0.3">
      <c r="A157" s="649">
        <v>50</v>
      </c>
      <c r="B157" s="650" t="s">
        <v>574</v>
      </c>
      <c r="C157" s="650">
        <v>89301501</v>
      </c>
      <c r="D157" s="729" t="s">
        <v>3862</v>
      </c>
      <c r="E157" s="730" t="s">
        <v>2747</v>
      </c>
      <c r="F157" s="650" t="s">
        <v>2737</v>
      </c>
      <c r="G157" s="650" t="s">
        <v>2794</v>
      </c>
      <c r="H157" s="650" t="s">
        <v>1428</v>
      </c>
      <c r="I157" s="650" t="s">
        <v>1530</v>
      </c>
      <c r="J157" s="650" t="s">
        <v>1527</v>
      </c>
      <c r="K157" s="650" t="s">
        <v>1485</v>
      </c>
      <c r="L157" s="651">
        <v>2332.92</v>
      </c>
      <c r="M157" s="651">
        <v>4665.84</v>
      </c>
      <c r="N157" s="650">
        <v>2</v>
      </c>
      <c r="O157" s="731">
        <v>2</v>
      </c>
      <c r="P157" s="651">
        <v>2332.92</v>
      </c>
      <c r="Q157" s="666">
        <v>0.5</v>
      </c>
      <c r="R157" s="650">
        <v>1</v>
      </c>
      <c r="S157" s="666">
        <v>0.5</v>
      </c>
      <c r="T157" s="731">
        <v>1</v>
      </c>
      <c r="U157" s="689">
        <v>0.5</v>
      </c>
    </row>
    <row r="158" spans="1:21" ht="14.4" customHeight="1" x14ac:dyDescent="0.3">
      <c r="A158" s="649">
        <v>50</v>
      </c>
      <c r="B158" s="650" t="s">
        <v>574</v>
      </c>
      <c r="C158" s="650">
        <v>89301501</v>
      </c>
      <c r="D158" s="729" t="s">
        <v>3862</v>
      </c>
      <c r="E158" s="730" t="s">
        <v>2747</v>
      </c>
      <c r="F158" s="650" t="s">
        <v>2737</v>
      </c>
      <c r="G158" s="650" t="s">
        <v>2939</v>
      </c>
      <c r="H158" s="650" t="s">
        <v>575</v>
      </c>
      <c r="I158" s="650" t="s">
        <v>1100</v>
      </c>
      <c r="J158" s="650" t="s">
        <v>1101</v>
      </c>
      <c r="K158" s="650" t="s">
        <v>1102</v>
      </c>
      <c r="L158" s="651">
        <v>41.89</v>
      </c>
      <c r="M158" s="651">
        <v>41.89</v>
      </c>
      <c r="N158" s="650">
        <v>1</v>
      </c>
      <c r="O158" s="731">
        <v>0.5</v>
      </c>
      <c r="P158" s="651"/>
      <c r="Q158" s="666">
        <v>0</v>
      </c>
      <c r="R158" s="650"/>
      <c r="S158" s="666">
        <v>0</v>
      </c>
      <c r="T158" s="731"/>
      <c r="U158" s="689">
        <v>0</v>
      </c>
    </row>
    <row r="159" spans="1:21" ht="14.4" customHeight="1" x14ac:dyDescent="0.3">
      <c r="A159" s="649">
        <v>50</v>
      </c>
      <c r="B159" s="650" t="s">
        <v>574</v>
      </c>
      <c r="C159" s="650">
        <v>89301501</v>
      </c>
      <c r="D159" s="729" t="s">
        <v>3862</v>
      </c>
      <c r="E159" s="730" t="s">
        <v>2747</v>
      </c>
      <c r="F159" s="650" t="s">
        <v>2737</v>
      </c>
      <c r="G159" s="650" t="s">
        <v>2854</v>
      </c>
      <c r="H159" s="650" t="s">
        <v>1428</v>
      </c>
      <c r="I159" s="650" t="s">
        <v>1640</v>
      </c>
      <c r="J159" s="650" t="s">
        <v>1641</v>
      </c>
      <c r="K159" s="650" t="s">
        <v>1642</v>
      </c>
      <c r="L159" s="651">
        <v>55.38</v>
      </c>
      <c r="M159" s="651">
        <v>498.42</v>
      </c>
      <c r="N159" s="650">
        <v>9</v>
      </c>
      <c r="O159" s="731">
        <v>5</v>
      </c>
      <c r="P159" s="651">
        <v>110.76</v>
      </c>
      <c r="Q159" s="666">
        <v>0.22222222222222224</v>
      </c>
      <c r="R159" s="650">
        <v>2</v>
      </c>
      <c r="S159" s="666">
        <v>0.22222222222222221</v>
      </c>
      <c r="T159" s="731">
        <v>1.5</v>
      </c>
      <c r="U159" s="689">
        <v>0.3</v>
      </c>
    </row>
    <row r="160" spans="1:21" ht="14.4" customHeight="1" x14ac:dyDescent="0.3">
      <c r="A160" s="649">
        <v>50</v>
      </c>
      <c r="B160" s="650" t="s">
        <v>574</v>
      </c>
      <c r="C160" s="650">
        <v>89301501</v>
      </c>
      <c r="D160" s="729" t="s">
        <v>3862</v>
      </c>
      <c r="E160" s="730" t="s">
        <v>2747</v>
      </c>
      <c r="F160" s="650" t="s">
        <v>2737</v>
      </c>
      <c r="G160" s="650" t="s">
        <v>2940</v>
      </c>
      <c r="H160" s="650" t="s">
        <v>575</v>
      </c>
      <c r="I160" s="650" t="s">
        <v>2941</v>
      </c>
      <c r="J160" s="650" t="s">
        <v>2942</v>
      </c>
      <c r="K160" s="650" t="s">
        <v>2943</v>
      </c>
      <c r="L160" s="651">
        <v>97.97</v>
      </c>
      <c r="M160" s="651">
        <v>97.97</v>
      </c>
      <c r="N160" s="650">
        <v>1</v>
      </c>
      <c r="O160" s="731">
        <v>0.5</v>
      </c>
      <c r="P160" s="651"/>
      <c r="Q160" s="666">
        <v>0</v>
      </c>
      <c r="R160" s="650"/>
      <c r="S160" s="666">
        <v>0</v>
      </c>
      <c r="T160" s="731"/>
      <c r="U160" s="689">
        <v>0</v>
      </c>
    </row>
    <row r="161" spans="1:21" ht="14.4" customHeight="1" x14ac:dyDescent="0.3">
      <c r="A161" s="649">
        <v>50</v>
      </c>
      <c r="B161" s="650" t="s">
        <v>574</v>
      </c>
      <c r="C161" s="650">
        <v>89301501</v>
      </c>
      <c r="D161" s="729" t="s">
        <v>3862</v>
      </c>
      <c r="E161" s="730" t="s">
        <v>2747</v>
      </c>
      <c r="F161" s="650" t="s">
        <v>2737</v>
      </c>
      <c r="G161" s="650" t="s">
        <v>2940</v>
      </c>
      <c r="H161" s="650" t="s">
        <v>575</v>
      </c>
      <c r="I161" s="650" t="s">
        <v>2944</v>
      </c>
      <c r="J161" s="650" t="s">
        <v>2945</v>
      </c>
      <c r="K161" s="650" t="s">
        <v>2943</v>
      </c>
      <c r="L161" s="651">
        <v>97.97</v>
      </c>
      <c r="M161" s="651">
        <v>97.97</v>
      </c>
      <c r="N161" s="650">
        <v>1</v>
      </c>
      <c r="O161" s="731">
        <v>0.5</v>
      </c>
      <c r="P161" s="651"/>
      <c r="Q161" s="666">
        <v>0</v>
      </c>
      <c r="R161" s="650"/>
      <c r="S161" s="666">
        <v>0</v>
      </c>
      <c r="T161" s="731"/>
      <c r="U161" s="689">
        <v>0</v>
      </c>
    </row>
    <row r="162" spans="1:21" ht="14.4" customHeight="1" x14ac:dyDescent="0.3">
      <c r="A162" s="649">
        <v>50</v>
      </c>
      <c r="B162" s="650" t="s">
        <v>574</v>
      </c>
      <c r="C162" s="650">
        <v>89301501</v>
      </c>
      <c r="D162" s="729" t="s">
        <v>3862</v>
      </c>
      <c r="E162" s="730" t="s">
        <v>2747</v>
      </c>
      <c r="F162" s="650" t="s">
        <v>2737</v>
      </c>
      <c r="G162" s="650" t="s">
        <v>2857</v>
      </c>
      <c r="H162" s="650" t="s">
        <v>1428</v>
      </c>
      <c r="I162" s="650" t="s">
        <v>1496</v>
      </c>
      <c r="J162" s="650" t="s">
        <v>1430</v>
      </c>
      <c r="K162" s="650" t="s">
        <v>2596</v>
      </c>
      <c r="L162" s="651">
        <v>48.98</v>
      </c>
      <c r="M162" s="651">
        <v>48.98</v>
      </c>
      <c r="N162" s="650">
        <v>1</v>
      </c>
      <c r="O162" s="731">
        <v>0.5</v>
      </c>
      <c r="P162" s="651"/>
      <c r="Q162" s="666">
        <v>0</v>
      </c>
      <c r="R162" s="650"/>
      <c r="S162" s="666">
        <v>0</v>
      </c>
      <c r="T162" s="731"/>
      <c r="U162" s="689">
        <v>0</v>
      </c>
    </row>
    <row r="163" spans="1:21" ht="14.4" customHeight="1" x14ac:dyDescent="0.3">
      <c r="A163" s="649">
        <v>50</v>
      </c>
      <c r="B163" s="650" t="s">
        <v>574</v>
      </c>
      <c r="C163" s="650">
        <v>89301501</v>
      </c>
      <c r="D163" s="729" t="s">
        <v>3862</v>
      </c>
      <c r="E163" s="730" t="s">
        <v>2747</v>
      </c>
      <c r="F163" s="650" t="s">
        <v>2737</v>
      </c>
      <c r="G163" s="650" t="s">
        <v>2857</v>
      </c>
      <c r="H163" s="650" t="s">
        <v>1428</v>
      </c>
      <c r="I163" s="650" t="s">
        <v>2946</v>
      </c>
      <c r="J163" s="650" t="s">
        <v>1500</v>
      </c>
      <c r="K163" s="650" t="s">
        <v>2947</v>
      </c>
      <c r="L163" s="651">
        <v>0</v>
      </c>
      <c r="M163" s="651">
        <v>0</v>
      </c>
      <c r="N163" s="650">
        <v>1</v>
      </c>
      <c r="O163" s="731">
        <v>0.5</v>
      </c>
      <c r="P163" s="651"/>
      <c r="Q163" s="666"/>
      <c r="R163" s="650"/>
      <c r="S163" s="666">
        <v>0</v>
      </c>
      <c r="T163" s="731"/>
      <c r="U163" s="689">
        <v>0</v>
      </c>
    </row>
    <row r="164" spans="1:21" ht="14.4" customHeight="1" x14ac:dyDescent="0.3">
      <c r="A164" s="649">
        <v>50</v>
      </c>
      <c r="B164" s="650" t="s">
        <v>574</v>
      </c>
      <c r="C164" s="650">
        <v>89301501</v>
      </c>
      <c r="D164" s="729" t="s">
        <v>3862</v>
      </c>
      <c r="E164" s="730" t="s">
        <v>2747</v>
      </c>
      <c r="F164" s="650" t="s">
        <v>2737</v>
      </c>
      <c r="G164" s="650" t="s">
        <v>2795</v>
      </c>
      <c r="H164" s="650" t="s">
        <v>575</v>
      </c>
      <c r="I164" s="650" t="s">
        <v>997</v>
      </c>
      <c r="J164" s="650" t="s">
        <v>998</v>
      </c>
      <c r="K164" s="650" t="s">
        <v>999</v>
      </c>
      <c r="L164" s="651">
        <v>67.42</v>
      </c>
      <c r="M164" s="651">
        <v>134.84</v>
      </c>
      <c r="N164" s="650">
        <v>2</v>
      </c>
      <c r="O164" s="731">
        <v>1</v>
      </c>
      <c r="P164" s="651"/>
      <c r="Q164" s="666">
        <v>0</v>
      </c>
      <c r="R164" s="650"/>
      <c r="S164" s="666">
        <v>0</v>
      </c>
      <c r="T164" s="731"/>
      <c r="U164" s="689">
        <v>0</v>
      </c>
    </row>
    <row r="165" spans="1:21" ht="14.4" customHeight="1" x14ac:dyDescent="0.3">
      <c r="A165" s="649">
        <v>50</v>
      </c>
      <c r="B165" s="650" t="s">
        <v>574</v>
      </c>
      <c r="C165" s="650">
        <v>89301501</v>
      </c>
      <c r="D165" s="729" t="s">
        <v>3862</v>
      </c>
      <c r="E165" s="730" t="s">
        <v>2747</v>
      </c>
      <c r="F165" s="650" t="s">
        <v>2737</v>
      </c>
      <c r="G165" s="650" t="s">
        <v>2795</v>
      </c>
      <c r="H165" s="650" t="s">
        <v>1428</v>
      </c>
      <c r="I165" s="650" t="s">
        <v>2861</v>
      </c>
      <c r="J165" s="650" t="s">
        <v>2862</v>
      </c>
      <c r="K165" s="650" t="s">
        <v>608</v>
      </c>
      <c r="L165" s="651">
        <v>67.42</v>
      </c>
      <c r="M165" s="651">
        <v>67.42</v>
      </c>
      <c r="N165" s="650">
        <v>1</v>
      </c>
      <c r="O165" s="731">
        <v>0.5</v>
      </c>
      <c r="P165" s="651"/>
      <c r="Q165" s="666">
        <v>0</v>
      </c>
      <c r="R165" s="650"/>
      <c r="S165" s="666">
        <v>0</v>
      </c>
      <c r="T165" s="731"/>
      <c r="U165" s="689">
        <v>0</v>
      </c>
    </row>
    <row r="166" spans="1:21" ht="14.4" customHeight="1" x14ac:dyDescent="0.3">
      <c r="A166" s="649">
        <v>50</v>
      </c>
      <c r="B166" s="650" t="s">
        <v>574</v>
      </c>
      <c r="C166" s="650">
        <v>89301501</v>
      </c>
      <c r="D166" s="729" t="s">
        <v>3862</v>
      </c>
      <c r="E166" s="730" t="s">
        <v>2747</v>
      </c>
      <c r="F166" s="650" t="s">
        <v>2737</v>
      </c>
      <c r="G166" s="650" t="s">
        <v>2795</v>
      </c>
      <c r="H166" s="650" t="s">
        <v>1428</v>
      </c>
      <c r="I166" s="650" t="s">
        <v>2861</v>
      </c>
      <c r="J166" s="650" t="s">
        <v>2862</v>
      </c>
      <c r="K166" s="650" t="s">
        <v>608</v>
      </c>
      <c r="L166" s="651">
        <v>50.47</v>
      </c>
      <c r="M166" s="651">
        <v>50.47</v>
      </c>
      <c r="N166" s="650">
        <v>1</v>
      </c>
      <c r="O166" s="731">
        <v>0.5</v>
      </c>
      <c r="P166" s="651"/>
      <c r="Q166" s="666">
        <v>0</v>
      </c>
      <c r="R166" s="650"/>
      <c r="S166" s="666">
        <v>0</v>
      </c>
      <c r="T166" s="731"/>
      <c r="U166" s="689">
        <v>0</v>
      </c>
    </row>
    <row r="167" spans="1:21" ht="14.4" customHeight="1" x14ac:dyDescent="0.3">
      <c r="A167" s="649">
        <v>50</v>
      </c>
      <c r="B167" s="650" t="s">
        <v>574</v>
      </c>
      <c r="C167" s="650">
        <v>89301501</v>
      </c>
      <c r="D167" s="729" t="s">
        <v>3862</v>
      </c>
      <c r="E167" s="730" t="s">
        <v>2747</v>
      </c>
      <c r="F167" s="650" t="s">
        <v>2737</v>
      </c>
      <c r="G167" s="650" t="s">
        <v>2795</v>
      </c>
      <c r="H167" s="650" t="s">
        <v>1428</v>
      </c>
      <c r="I167" s="650" t="s">
        <v>2948</v>
      </c>
      <c r="J167" s="650" t="s">
        <v>2949</v>
      </c>
      <c r="K167" s="650" t="s">
        <v>2950</v>
      </c>
      <c r="L167" s="651">
        <v>100.92</v>
      </c>
      <c r="M167" s="651">
        <v>100.92</v>
      </c>
      <c r="N167" s="650">
        <v>1</v>
      </c>
      <c r="O167" s="731">
        <v>0.5</v>
      </c>
      <c r="P167" s="651"/>
      <c r="Q167" s="666">
        <v>0</v>
      </c>
      <c r="R167" s="650"/>
      <c r="S167" s="666">
        <v>0</v>
      </c>
      <c r="T167" s="731"/>
      <c r="U167" s="689">
        <v>0</v>
      </c>
    </row>
    <row r="168" spans="1:21" ht="14.4" customHeight="1" x14ac:dyDescent="0.3">
      <c r="A168" s="649">
        <v>50</v>
      </c>
      <c r="B168" s="650" t="s">
        <v>574</v>
      </c>
      <c r="C168" s="650">
        <v>89301501</v>
      </c>
      <c r="D168" s="729" t="s">
        <v>3862</v>
      </c>
      <c r="E168" s="730" t="s">
        <v>2747</v>
      </c>
      <c r="F168" s="650" t="s">
        <v>2737</v>
      </c>
      <c r="G168" s="650" t="s">
        <v>2803</v>
      </c>
      <c r="H168" s="650" t="s">
        <v>1428</v>
      </c>
      <c r="I168" s="650" t="s">
        <v>1458</v>
      </c>
      <c r="J168" s="650" t="s">
        <v>2637</v>
      </c>
      <c r="K168" s="650" t="s">
        <v>1074</v>
      </c>
      <c r="L168" s="651">
        <v>134.83000000000001</v>
      </c>
      <c r="M168" s="651">
        <v>539.32000000000005</v>
      </c>
      <c r="N168" s="650">
        <v>4</v>
      </c>
      <c r="O168" s="731">
        <v>2.5</v>
      </c>
      <c r="P168" s="651"/>
      <c r="Q168" s="666">
        <v>0</v>
      </c>
      <c r="R168" s="650"/>
      <c r="S168" s="666">
        <v>0</v>
      </c>
      <c r="T168" s="731"/>
      <c r="U168" s="689">
        <v>0</v>
      </c>
    </row>
    <row r="169" spans="1:21" ht="14.4" customHeight="1" x14ac:dyDescent="0.3">
      <c r="A169" s="649">
        <v>50</v>
      </c>
      <c r="B169" s="650" t="s">
        <v>574</v>
      </c>
      <c r="C169" s="650">
        <v>89301501</v>
      </c>
      <c r="D169" s="729" t="s">
        <v>3862</v>
      </c>
      <c r="E169" s="730" t="s">
        <v>2747</v>
      </c>
      <c r="F169" s="650" t="s">
        <v>2737</v>
      </c>
      <c r="G169" s="650" t="s">
        <v>2803</v>
      </c>
      <c r="H169" s="650" t="s">
        <v>1428</v>
      </c>
      <c r="I169" s="650" t="s">
        <v>1458</v>
      </c>
      <c r="J169" s="650" t="s">
        <v>2637</v>
      </c>
      <c r="K169" s="650" t="s">
        <v>1074</v>
      </c>
      <c r="L169" s="651">
        <v>100.92</v>
      </c>
      <c r="M169" s="651">
        <v>100.92</v>
      </c>
      <c r="N169" s="650">
        <v>1</v>
      </c>
      <c r="O169" s="731">
        <v>0.5</v>
      </c>
      <c r="P169" s="651"/>
      <c r="Q169" s="666">
        <v>0</v>
      </c>
      <c r="R169" s="650"/>
      <c r="S169" s="666">
        <v>0</v>
      </c>
      <c r="T169" s="731"/>
      <c r="U169" s="689">
        <v>0</v>
      </c>
    </row>
    <row r="170" spans="1:21" ht="14.4" customHeight="1" x14ac:dyDescent="0.3">
      <c r="A170" s="649">
        <v>50</v>
      </c>
      <c r="B170" s="650" t="s">
        <v>574</v>
      </c>
      <c r="C170" s="650">
        <v>89301501</v>
      </c>
      <c r="D170" s="729" t="s">
        <v>3862</v>
      </c>
      <c r="E170" s="730" t="s">
        <v>2747</v>
      </c>
      <c r="F170" s="650" t="s">
        <v>2737</v>
      </c>
      <c r="G170" s="650" t="s">
        <v>2803</v>
      </c>
      <c r="H170" s="650" t="s">
        <v>1428</v>
      </c>
      <c r="I170" s="650" t="s">
        <v>1435</v>
      </c>
      <c r="J170" s="650" t="s">
        <v>1436</v>
      </c>
      <c r="K170" s="650" t="s">
        <v>1437</v>
      </c>
      <c r="L170" s="651">
        <v>22.47</v>
      </c>
      <c r="M170" s="651">
        <v>44.94</v>
      </c>
      <c r="N170" s="650">
        <v>2</v>
      </c>
      <c r="O170" s="731">
        <v>1</v>
      </c>
      <c r="P170" s="651"/>
      <c r="Q170" s="666">
        <v>0</v>
      </c>
      <c r="R170" s="650"/>
      <c r="S170" s="666">
        <v>0</v>
      </c>
      <c r="T170" s="731"/>
      <c r="U170" s="689">
        <v>0</v>
      </c>
    </row>
    <row r="171" spans="1:21" ht="14.4" customHeight="1" x14ac:dyDescent="0.3">
      <c r="A171" s="649">
        <v>50</v>
      </c>
      <c r="B171" s="650" t="s">
        <v>574</v>
      </c>
      <c r="C171" s="650">
        <v>89301501</v>
      </c>
      <c r="D171" s="729" t="s">
        <v>3862</v>
      </c>
      <c r="E171" s="730" t="s">
        <v>2747</v>
      </c>
      <c r="F171" s="650" t="s">
        <v>2737</v>
      </c>
      <c r="G171" s="650" t="s">
        <v>2803</v>
      </c>
      <c r="H171" s="650" t="s">
        <v>1428</v>
      </c>
      <c r="I171" s="650" t="s">
        <v>2867</v>
      </c>
      <c r="J171" s="650" t="s">
        <v>1436</v>
      </c>
      <c r="K171" s="650" t="s">
        <v>2777</v>
      </c>
      <c r="L171" s="651">
        <v>33.72</v>
      </c>
      <c r="M171" s="651">
        <v>33.72</v>
      </c>
      <c r="N171" s="650">
        <v>1</v>
      </c>
      <c r="O171" s="731">
        <v>0.5</v>
      </c>
      <c r="P171" s="651"/>
      <c r="Q171" s="666">
        <v>0</v>
      </c>
      <c r="R171" s="650"/>
      <c r="S171" s="666">
        <v>0</v>
      </c>
      <c r="T171" s="731"/>
      <c r="U171" s="689">
        <v>0</v>
      </c>
    </row>
    <row r="172" spans="1:21" ht="14.4" customHeight="1" x14ac:dyDescent="0.3">
      <c r="A172" s="649">
        <v>50</v>
      </c>
      <c r="B172" s="650" t="s">
        <v>574</v>
      </c>
      <c r="C172" s="650">
        <v>89301501</v>
      </c>
      <c r="D172" s="729" t="s">
        <v>3862</v>
      </c>
      <c r="E172" s="730" t="s">
        <v>2747</v>
      </c>
      <c r="F172" s="650" t="s">
        <v>2737</v>
      </c>
      <c r="G172" s="650" t="s">
        <v>2803</v>
      </c>
      <c r="H172" s="650" t="s">
        <v>1428</v>
      </c>
      <c r="I172" s="650" t="s">
        <v>1518</v>
      </c>
      <c r="J172" s="650" t="s">
        <v>2638</v>
      </c>
      <c r="K172" s="650" t="s">
        <v>995</v>
      </c>
      <c r="L172" s="651">
        <v>67.42</v>
      </c>
      <c r="M172" s="651">
        <v>337.1</v>
      </c>
      <c r="N172" s="650">
        <v>5</v>
      </c>
      <c r="O172" s="731">
        <v>3</v>
      </c>
      <c r="P172" s="651"/>
      <c r="Q172" s="666">
        <v>0</v>
      </c>
      <c r="R172" s="650"/>
      <c r="S172" s="666">
        <v>0</v>
      </c>
      <c r="T172" s="731"/>
      <c r="U172" s="689">
        <v>0</v>
      </c>
    </row>
    <row r="173" spans="1:21" ht="14.4" customHeight="1" x14ac:dyDescent="0.3">
      <c r="A173" s="649">
        <v>50</v>
      </c>
      <c r="B173" s="650" t="s">
        <v>574</v>
      </c>
      <c r="C173" s="650">
        <v>89301501</v>
      </c>
      <c r="D173" s="729" t="s">
        <v>3862</v>
      </c>
      <c r="E173" s="730" t="s">
        <v>2747</v>
      </c>
      <c r="F173" s="650" t="s">
        <v>2737</v>
      </c>
      <c r="G173" s="650" t="s">
        <v>2803</v>
      </c>
      <c r="H173" s="650" t="s">
        <v>1428</v>
      </c>
      <c r="I173" s="650" t="s">
        <v>2951</v>
      </c>
      <c r="J173" s="650" t="s">
        <v>2638</v>
      </c>
      <c r="K173" s="650" t="s">
        <v>2897</v>
      </c>
      <c r="L173" s="651">
        <v>112.36</v>
      </c>
      <c r="M173" s="651">
        <v>112.36</v>
      </c>
      <c r="N173" s="650">
        <v>1</v>
      </c>
      <c r="O173" s="731">
        <v>0.5</v>
      </c>
      <c r="P173" s="651"/>
      <c r="Q173" s="666">
        <v>0</v>
      </c>
      <c r="R173" s="650"/>
      <c r="S173" s="666">
        <v>0</v>
      </c>
      <c r="T173" s="731"/>
      <c r="U173" s="689">
        <v>0</v>
      </c>
    </row>
    <row r="174" spans="1:21" ht="14.4" customHeight="1" x14ac:dyDescent="0.3">
      <c r="A174" s="649">
        <v>50</v>
      </c>
      <c r="B174" s="650" t="s">
        <v>574</v>
      </c>
      <c r="C174" s="650">
        <v>89301501</v>
      </c>
      <c r="D174" s="729" t="s">
        <v>3862</v>
      </c>
      <c r="E174" s="730" t="s">
        <v>2747</v>
      </c>
      <c r="F174" s="650" t="s">
        <v>2737</v>
      </c>
      <c r="G174" s="650" t="s">
        <v>2870</v>
      </c>
      <c r="H174" s="650" t="s">
        <v>1428</v>
      </c>
      <c r="I174" s="650" t="s">
        <v>2952</v>
      </c>
      <c r="J174" s="650" t="s">
        <v>2953</v>
      </c>
      <c r="K174" s="650" t="s">
        <v>2250</v>
      </c>
      <c r="L174" s="651">
        <v>130.59</v>
      </c>
      <c r="M174" s="651">
        <v>130.59</v>
      </c>
      <c r="N174" s="650">
        <v>1</v>
      </c>
      <c r="O174" s="731">
        <v>1</v>
      </c>
      <c r="P174" s="651">
        <v>130.59</v>
      </c>
      <c r="Q174" s="666">
        <v>1</v>
      </c>
      <c r="R174" s="650">
        <v>1</v>
      </c>
      <c r="S174" s="666">
        <v>1</v>
      </c>
      <c r="T174" s="731">
        <v>1</v>
      </c>
      <c r="U174" s="689">
        <v>1</v>
      </c>
    </row>
    <row r="175" spans="1:21" ht="14.4" customHeight="1" x14ac:dyDescent="0.3">
      <c r="A175" s="649">
        <v>50</v>
      </c>
      <c r="B175" s="650" t="s">
        <v>574</v>
      </c>
      <c r="C175" s="650">
        <v>89301501</v>
      </c>
      <c r="D175" s="729" t="s">
        <v>3862</v>
      </c>
      <c r="E175" s="730" t="s">
        <v>2747</v>
      </c>
      <c r="F175" s="650" t="s">
        <v>2737</v>
      </c>
      <c r="G175" s="650" t="s">
        <v>2870</v>
      </c>
      <c r="H175" s="650" t="s">
        <v>1428</v>
      </c>
      <c r="I175" s="650" t="s">
        <v>2954</v>
      </c>
      <c r="J175" s="650" t="s">
        <v>2955</v>
      </c>
      <c r="K175" s="650" t="s">
        <v>1597</v>
      </c>
      <c r="L175" s="651">
        <v>201.88</v>
      </c>
      <c r="M175" s="651">
        <v>201.88</v>
      </c>
      <c r="N175" s="650">
        <v>1</v>
      </c>
      <c r="O175" s="731">
        <v>0.5</v>
      </c>
      <c r="P175" s="651"/>
      <c r="Q175" s="666">
        <v>0</v>
      </c>
      <c r="R175" s="650"/>
      <c r="S175" s="666">
        <v>0</v>
      </c>
      <c r="T175" s="731"/>
      <c r="U175" s="689">
        <v>0</v>
      </c>
    </row>
    <row r="176" spans="1:21" ht="14.4" customHeight="1" x14ac:dyDescent="0.3">
      <c r="A176" s="649">
        <v>50</v>
      </c>
      <c r="B176" s="650" t="s">
        <v>574</v>
      </c>
      <c r="C176" s="650">
        <v>89301501</v>
      </c>
      <c r="D176" s="729" t="s">
        <v>3862</v>
      </c>
      <c r="E176" s="730" t="s">
        <v>2747</v>
      </c>
      <c r="F176" s="650" t="s">
        <v>2737</v>
      </c>
      <c r="G176" s="650" t="s">
        <v>2875</v>
      </c>
      <c r="H176" s="650" t="s">
        <v>1428</v>
      </c>
      <c r="I176" s="650" t="s">
        <v>1677</v>
      </c>
      <c r="J176" s="650" t="s">
        <v>2696</v>
      </c>
      <c r="K176" s="650" t="s">
        <v>2697</v>
      </c>
      <c r="L176" s="651">
        <v>201.75</v>
      </c>
      <c r="M176" s="651">
        <v>201.75</v>
      </c>
      <c r="N176" s="650">
        <v>1</v>
      </c>
      <c r="O176" s="731">
        <v>0.5</v>
      </c>
      <c r="P176" s="651"/>
      <c r="Q176" s="666">
        <v>0</v>
      </c>
      <c r="R176" s="650"/>
      <c r="S176" s="666">
        <v>0</v>
      </c>
      <c r="T176" s="731"/>
      <c r="U176" s="689">
        <v>0</v>
      </c>
    </row>
    <row r="177" spans="1:21" ht="14.4" customHeight="1" x14ac:dyDescent="0.3">
      <c r="A177" s="649">
        <v>50</v>
      </c>
      <c r="B177" s="650" t="s">
        <v>574</v>
      </c>
      <c r="C177" s="650">
        <v>89301501</v>
      </c>
      <c r="D177" s="729" t="s">
        <v>3862</v>
      </c>
      <c r="E177" s="730" t="s">
        <v>2747</v>
      </c>
      <c r="F177" s="650" t="s">
        <v>2737</v>
      </c>
      <c r="G177" s="650" t="s">
        <v>2876</v>
      </c>
      <c r="H177" s="650" t="s">
        <v>575</v>
      </c>
      <c r="I177" s="650" t="s">
        <v>781</v>
      </c>
      <c r="J177" s="650" t="s">
        <v>782</v>
      </c>
      <c r="K177" s="650" t="s">
        <v>2877</v>
      </c>
      <c r="L177" s="651">
        <v>219.94</v>
      </c>
      <c r="M177" s="651">
        <v>219.94</v>
      </c>
      <c r="N177" s="650">
        <v>1</v>
      </c>
      <c r="O177" s="731">
        <v>0.5</v>
      </c>
      <c r="P177" s="651"/>
      <c r="Q177" s="666">
        <v>0</v>
      </c>
      <c r="R177" s="650"/>
      <c r="S177" s="666">
        <v>0</v>
      </c>
      <c r="T177" s="731"/>
      <c r="U177" s="689">
        <v>0</v>
      </c>
    </row>
    <row r="178" spans="1:21" ht="14.4" customHeight="1" x14ac:dyDescent="0.3">
      <c r="A178" s="649">
        <v>50</v>
      </c>
      <c r="B178" s="650" t="s">
        <v>574</v>
      </c>
      <c r="C178" s="650">
        <v>89301501</v>
      </c>
      <c r="D178" s="729" t="s">
        <v>3862</v>
      </c>
      <c r="E178" s="730" t="s">
        <v>2747</v>
      </c>
      <c r="F178" s="650" t="s">
        <v>2737</v>
      </c>
      <c r="G178" s="650" t="s">
        <v>2876</v>
      </c>
      <c r="H178" s="650" t="s">
        <v>575</v>
      </c>
      <c r="I178" s="650" t="s">
        <v>2878</v>
      </c>
      <c r="J178" s="650" t="s">
        <v>782</v>
      </c>
      <c r="K178" s="650" t="s">
        <v>2879</v>
      </c>
      <c r="L178" s="651">
        <v>43.99</v>
      </c>
      <c r="M178" s="651">
        <v>219.95000000000002</v>
      </c>
      <c r="N178" s="650">
        <v>5</v>
      </c>
      <c r="O178" s="731">
        <v>2.5</v>
      </c>
      <c r="P178" s="651">
        <v>43.99</v>
      </c>
      <c r="Q178" s="666">
        <v>0.19999999999999998</v>
      </c>
      <c r="R178" s="650">
        <v>1</v>
      </c>
      <c r="S178" s="666">
        <v>0.2</v>
      </c>
      <c r="T178" s="731">
        <v>0.5</v>
      </c>
      <c r="U178" s="689">
        <v>0.2</v>
      </c>
    </row>
    <row r="179" spans="1:21" ht="14.4" customHeight="1" x14ac:dyDescent="0.3">
      <c r="A179" s="649">
        <v>50</v>
      </c>
      <c r="B179" s="650" t="s">
        <v>574</v>
      </c>
      <c r="C179" s="650">
        <v>89301501</v>
      </c>
      <c r="D179" s="729" t="s">
        <v>3862</v>
      </c>
      <c r="E179" s="730" t="s">
        <v>2747</v>
      </c>
      <c r="F179" s="650" t="s">
        <v>2737</v>
      </c>
      <c r="G179" s="650" t="s">
        <v>2880</v>
      </c>
      <c r="H179" s="650" t="s">
        <v>575</v>
      </c>
      <c r="I179" s="650" t="s">
        <v>1754</v>
      </c>
      <c r="J179" s="650" t="s">
        <v>1755</v>
      </c>
      <c r="K179" s="650" t="s">
        <v>2882</v>
      </c>
      <c r="L179" s="651">
        <v>23.46</v>
      </c>
      <c r="M179" s="651">
        <v>117.30000000000001</v>
      </c>
      <c r="N179" s="650">
        <v>5</v>
      </c>
      <c r="O179" s="731">
        <v>4.5</v>
      </c>
      <c r="P179" s="651">
        <v>23.46</v>
      </c>
      <c r="Q179" s="666">
        <v>0.19999999999999998</v>
      </c>
      <c r="R179" s="650">
        <v>1</v>
      </c>
      <c r="S179" s="666">
        <v>0.2</v>
      </c>
      <c r="T179" s="731">
        <v>1</v>
      </c>
      <c r="U179" s="689">
        <v>0.22222222222222221</v>
      </c>
    </row>
    <row r="180" spans="1:21" ht="14.4" customHeight="1" x14ac:dyDescent="0.3">
      <c r="A180" s="649">
        <v>50</v>
      </c>
      <c r="B180" s="650" t="s">
        <v>574</v>
      </c>
      <c r="C180" s="650">
        <v>89301501</v>
      </c>
      <c r="D180" s="729" t="s">
        <v>3862</v>
      </c>
      <c r="E180" s="730" t="s">
        <v>2747</v>
      </c>
      <c r="F180" s="650" t="s">
        <v>2737</v>
      </c>
      <c r="G180" s="650" t="s">
        <v>2883</v>
      </c>
      <c r="H180" s="650" t="s">
        <v>575</v>
      </c>
      <c r="I180" s="650" t="s">
        <v>1758</v>
      </c>
      <c r="J180" s="650" t="s">
        <v>1759</v>
      </c>
      <c r="K180" s="650" t="s">
        <v>2884</v>
      </c>
      <c r="L180" s="651">
        <v>194.73</v>
      </c>
      <c r="M180" s="651">
        <v>194.73</v>
      </c>
      <c r="N180" s="650">
        <v>1</v>
      </c>
      <c r="O180" s="731">
        <v>0.5</v>
      </c>
      <c r="P180" s="651"/>
      <c r="Q180" s="666">
        <v>0</v>
      </c>
      <c r="R180" s="650"/>
      <c r="S180" s="666">
        <v>0</v>
      </c>
      <c r="T180" s="731"/>
      <c r="U180" s="689">
        <v>0</v>
      </c>
    </row>
    <row r="181" spans="1:21" ht="14.4" customHeight="1" x14ac:dyDescent="0.3">
      <c r="A181" s="649">
        <v>50</v>
      </c>
      <c r="B181" s="650" t="s">
        <v>574</v>
      </c>
      <c r="C181" s="650">
        <v>89301501</v>
      </c>
      <c r="D181" s="729" t="s">
        <v>3862</v>
      </c>
      <c r="E181" s="730" t="s">
        <v>2747</v>
      </c>
      <c r="F181" s="650" t="s">
        <v>2737</v>
      </c>
      <c r="G181" s="650" t="s">
        <v>2956</v>
      </c>
      <c r="H181" s="650" t="s">
        <v>1428</v>
      </c>
      <c r="I181" s="650" t="s">
        <v>1621</v>
      </c>
      <c r="J181" s="650" t="s">
        <v>1622</v>
      </c>
      <c r="K181" s="650" t="s">
        <v>1623</v>
      </c>
      <c r="L181" s="651">
        <v>143.69999999999999</v>
      </c>
      <c r="M181" s="651">
        <v>143.69999999999999</v>
      </c>
      <c r="N181" s="650">
        <v>1</v>
      </c>
      <c r="O181" s="731">
        <v>0.5</v>
      </c>
      <c r="P181" s="651"/>
      <c r="Q181" s="666">
        <v>0</v>
      </c>
      <c r="R181" s="650"/>
      <c r="S181" s="666">
        <v>0</v>
      </c>
      <c r="T181" s="731"/>
      <c r="U181" s="689">
        <v>0</v>
      </c>
    </row>
    <row r="182" spans="1:21" ht="14.4" customHeight="1" x14ac:dyDescent="0.3">
      <c r="A182" s="649">
        <v>50</v>
      </c>
      <c r="B182" s="650" t="s">
        <v>574</v>
      </c>
      <c r="C182" s="650">
        <v>89301501</v>
      </c>
      <c r="D182" s="729" t="s">
        <v>3862</v>
      </c>
      <c r="E182" s="730" t="s">
        <v>2747</v>
      </c>
      <c r="F182" s="650" t="s">
        <v>2737</v>
      </c>
      <c r="G182" s="650" t="s">
        <v>2956</v>
      </c>
      <c r="H182" s="650" t="s">
        <v>575</v>
      </c>
      <c r="I182" s="650" t="s">
        <v>2957</v>
      </c>
      <c r="J182" s="650" t="s">
        <v>2958</v>
      </c>
      <c r="K182" s="650" t="s">
        <v>2959</v>
      </c>
      <c r="L182" s="651">
        <v>0</v>
      </c>
      <c r="M182" s="651">
        <v>0</v>
      </c>
      <c r="N182" s="650">
        <v>1</v>
      </c>
      <c r="O182" s="731">
        <v>1</v>
      </c>
      <c r="P182" s="651">
        <v>0</v>
      </c>
      <c r="Q182" s="666"/>
      <c r="R182" s="650">
        <v>1</v>
      </c>
      <c r="S182" s="666">
        <v>1</v>
      </c>
      <c r="T182" s="731">
        <v>1</v>
      </c>
      <c r="U182" s="689">
        <v>1</v>
      </c>
    </row>
    <row r="183" spans="1:21" ht="14.4" customHeight="1" x14ac:dyDescent="0.3">
      <c r="A183" s="649">
        <v>50</v>
      </c>
      <c r="B183" s="650" t="s">
        <v>574</v>
      </c>
      <c r="C183" s="650">
        <v>89301501</v>
      </c>
      <c r="D183" s="729" t="s">
        <v>3862</v>
      </c>
      <c r="E183" s="730" t="s">
        <v>2747</v>
      </c>
      <c r="F183" s="650" t="s">
        <v>2737</v>
      </c>
      <c r="G183" s="650" t="s">
        <v>2960</v>
      </c>
      <c r="H183" s="650" t="s">
        <v>575</v>
      </c>
      <c r="I183" s="650" t="s">
        <v>2961</v>
      </c>
      <c r="J183" s="650" t="s">
        <v>2962</v>
      </c>
      <c r="K183" s="650" t="s">
        <v>2963</v>
      </c>
      <c r="L183" s="651">
        <v>0</v>
      </c>
      <c r="M183" s="651">
        <v>0</v>
      </c>
      <c r="N183" s="650">
        <v>1</v>
      </c>
      <c r="O183" s="731">
        <v>0.5</v>
      </c>
      <c r="P183" s="651"/>
      <c r="Q183" s="666"/>
      <c r="R183" s="650"/>
      <c r="S183" s="666">
        <v>0</v>
      </c>
      <c r="T183" s="731"/>
      <c r="U183" s="689">
        <v>0</v>
      </c>
    </row>
    <row r="184" spans="1:21" ht="14.4" customHeight="1" x14ac:dyDescent="0.3">
      <c r="A184" s="649">
        <v>50</v>
      </c>
      <c r="B184" s="650" t="s">
        <v>574</v>
      </c>
      <c r="C184" s="650">
        <v>89301501</v>
      </c>
      <c r="D184" s="729" t="s">
        <v>3862</v>
      </c>
      <c r="E184" s="730" t="s">
        <v>2747</v>
      </c>
      <c r="F184" s="650" t="s">
        <v>2737</v>
      </c>
      <c r="G184" s="650" t="s">
        <v>2960</v>
      </c>
      <c r="H184" s="650" t="s">
        <v>575</v>
      </c>
      <c r="I184" s="650" t="s">
        <v>2964</v>
      </c>
      <c r="J184" s="650" t="s">
        <v>2962</v>
      </c>
      <c r="K184" s="650" t="s">
        <v>2965</v>
      </c>
      <c r="L184" s="651">
        <v>0</v>
      </c>
      <c r="M184" s="651">
        <v>0</v>
      </c>
      <c r="N184" s="650">
        <v>1</v>
      </c>
      <c r="O184" s="731">
        <v>0.5</v>
      </c>
      <c r="P184" s="651">
        <v>0</v>
      </c>
      <c r="Q184" s="666"/>
      <c r="R184" s="650">
        <v>1</v>
      </c>
      <c r="S184" s="666">
        <v>1</v>
      </c>
      <c r="T184" s="731">
        <v>0.5</v>
      </c>
      <c r="U184" s="689">
        <v>1</v>
      </c>
    </row>
    <row r="185" spans="1:21" ht="14.4" customHeight="1" x14ac:dyDescent="0.3">
      <c r="A185" s="649">
        <v>50</v>
      </c>
      <c r="B185" s="650" t="s">
        <v>574</v>
      </c>
      <c r="C185" s="650">
        <v>89301501</v>
      </c>
      <c r="D185" s="729" t="s">
        <v>3862</v>
      </c>
      <c r="E185" s="730" t="s">
        <v>2747</v>
      </c>
      <c r="F185" s="650" t="s">
        <v>2737</v>
      </c>
      <c r="G185" s="650" t="s">
        <v>2887</v>
      </c>
      <c r="H185" s="650" t="s">
        <v>575</v>
      </c>
      <c r="I185" s="650" t="s">
        <v>2888</v>
      </c>
      <c r="J185" s="650" t="s">
        <v>879</v>
      </c>
      <c r="K185" s="650" t="s">
        <v>880</v>
      </c>
      <c r="L185" s="651">
        <v>91.88</v>
      </c>
      <c r="M185" s="651">
        <v>91.88</v>
      </c>
      <c r="N185" s="650">
        <v>1</v>
      </c>
      <c r="O185" s="731">
        <v>0.5</v>
      </c>
      <c r="P185" s="651"/>
      <c r="Q185" s="666">
        <v>0</v>
      </c>
      <c r="R185" s="650"/>
      <c r="S185" s="666">
        <v>0</v>
      </c>
      <c r="T185" s="731"/>
      <c r="U185" s="689">
        <v>0</v>
      </c>
    </row>
    <row r="186" spans="1:21" ht="14.4" customHeight="1" x14ac:dyDescent="0.3">
      <c r="A186" s="649">
        <v>50</v>
      </c>
      <c r="B186" s="650" t="s">
        <v>574</v>
      </c>
      <c r="C186" s="650">
        <v>89301501</v>
      </c>
      <c r="D186" s="729" t="s">
        <v>3862</v>
      </c>
      <c r="E186" s="730" t="s">
        <v>2747</v>
      </c>
      <c r="F186" s="650" t="s">
        <v>2737</v>
      </c>
      <c r="G186" s="650" t="s">
        <v>2887</v>
      </c>
      <c r="H186" s="650" t="s">
        <v>575</v>
      </c>
      <c r="I186" s="650" t="s">
        <v>874</v>
      </c>
      <c r="J186" s="650" t="s">
        <v>875</v>
      </c>
      <c r="K186" s="650" t="s">
        <v>876</v>
      </c>
      <c r="L186" s="651">
        <v>45.94</v>
      </c>
      <c r="M186" s="651">
        <v>45.94</v>
      </c>
      <c r="N186" s="650">
        <v>1</v>
      </c>
      <c r="O186" s="731">
        <v>0.5</v>
      </c>
      <c r="P186" s="651"/>
      <c r="Q186" s="666">
        <v>0</v>
      </c>
      <c r="R186" s="650"/>
      <c r="S186" s="666">
        <v>0</v>
      </c>
      <c r="T186" s="731"/>
      <c r="U186" s="689">
        <v>0</v>
      </c>
    </row>
    <row r="187" spans="1:21" ht="14.4" customHeight="1" x14ac:dyDescent="0.3">
      <c r="A187" s="649">
        <v>50</v>
      </c>
      <c r="B187" s="650" t="s">
        <v>574</v>
      </c>
      <c r="C187" s="650">
        <v>89301501</v>
      </c>
      <c r="D187" s="729" t="s">
        <v>3862</v>
      </c>
      <c r="E187" s="730" t="s">
        <v>2747</v>
      </c>
      <c r="F187" s="650" t="s">
        <v>2737</v>
      </c>
      <c r="G187" s="650" t="s">
        <v>2966</v>
      </c>
      <c r="H187" s="650" t="s">
        <v>575</v>
      </c>
      <c r="I187" s="650" t="s">
        <v>2967</v>
      </c>
      <c r="J187" s="650" t="s">
        <v>2968</v>
      </c>
      <c r="K187" s="650" t="s">
        <v>2969</v>
      </c>
      <c r="L187" s="651">
        <v>134.12</v>
      </c>
      <c r="M187" s="651">
        <v>134.12</v>
      </c>
      <c r="N187" s="650">
        <v>1</v>
      </c>
      <c r="O187" s="731">
        <v>0.5</v>
      </c>
      <c r="P187" s="651"/>
      <c r="Q187" s="666">
        <v>0</v>
      </c>
      <c r="R187" s="650"/>
      <c r="S187" s="666">
        <v>0</v>
      </c>
      <c r="T187" s="731"/>
      <c r="U187" s="689">
        <v>0</v>
      </c>
    </row>
    <row r="188" spans="1:21" ht="14.4" customHeight="1" x14ac:dyDescent="0.3">
      <c r="A188" s="649">
        <v>50</v>
      </c>
      <c r="B188" s="650" t="s">
        <v>574</v>
      </c>
      <c r="C188" s="650">
        <v>89301501</v>
      </c>
      <c r="D188" s="729" t="s">
        <v>3862</v>
      </c>
      <c r="E188" s="730" t="s">
        <v>2747</v>
      </c>
      <c r="F188" s="650" t="s">
        <v>2737</v>
      </c>
      <c r="G188" s="650" t="s">
        <v>2807</v>
      </c>
      <c r="H188" s="650" t="s">
        <v>1428</v>
      </c>
      <c r="I188" s="650" t="s">
        <v>1633</v>
      </c>
      <c r="J188" s="650" t="s">
        <v>2615</v>
      </c>
      <c r="K188" s="650" t="s">
        <v>2616</v>
      </c>
      <c r="L188" s="651">
        <v>156.25</v>
      </c>
      <c r="M188" s="651">
        <v>156.25</v>
      </c>
      <c r="N188" s="650">
        <v>1</v>
      </c>
      <c r="O188" s="731">
        <v>0.5</v>
      </c>
      <c r="P188" s="651">
        <v>156.25</v>
      </c>
      <c r="Q188" s="666">
        <v>1</v>
      </c>
      <c r="R188" s="650">
        <v>1</v>
      </c>
      <c r="S188" s="666">
        <v>1</v>
      </c>
      <c r="T188" s="731">
        <v>0.5</v>
      </c>
      <c r="U188" s="689">
        <v>1</v>
      </c>
    </row>
    <row r="189" spans="1:21" ht="14.4" customHeight="1" x14ac:dyDescent="0.3">
      <c r="A189" s="649">
        <v>50</v>
      </c>
      <c r="B189" s="650" t="s">
        <v>574</v>
      </c>
      <c r="C189" s="650">
        <v>89301501</v>
      </c>
      <c r="D189" s="729" t="s">
        <v>3862</v>
      </c>
      <c r="E189" s="730" t="s">
        <v>2747</v>
      </c>
      <c r="F189" s="650" t="s">
        <v>2737</v>
      </c>
      <c r="G189" s="650" t="s">
        <v>2807</v>
      </c>
      <c r="H189" s="650" t="s">
        <v>1428</v>
      </c>
      <c r="I189" s="650" t="s">
        <v>1633</v>
      </c>
      <c r="J189" s="650" t="s">
        <v>2615</v>
      </c>
      <c r="K189" s="650" t="s">
        <v>2616</v>
      </c>
      <c r="L189" s="651">
        <v>126.09</v>
      </c>
      <c r="M189" s="651">
        <v>756.54000000000008</v>
      </c>
      <c r="N189" s="650">
        <v>6</v>
      </c>
      <c r="O189" s="731">
        <v>4</v>
      </c>
      <c r="P189" s="651">
        <v>126.09</v>
      </c>
      <c r="Q189" s="666">
        <v>0.16666666666666666</v>
      </c>
      <c r="R189" s="650">
        <v>1</v>
      </c>
      <c r="S189" s="666">
        <v>0.16666666666666666</v>
      </c>
      <c r="T189" s="731">
        <v>1</v>
      </c>
      <c r="U189" s="689">
        <v>0.25</v>
      </c>
    </row>
    <row r="190" spans="1:21" ht="14.4" customHeight="1" x14ac:dyDescent="0.3">
      <c r="A190" s="649">
        <v>50</v>
      </c>
      <c r="B190" s="650" t="s">
        <v>574</v>
      </c>
      <c r="C190" s="650">
        <v>89301501</v>
      </c>
      <c r="D190" s="729" t="s">
        <v>3862</v>
      </c>
      <c r="E190" s="730" t="s">
        <v>2747</v>
      </c>
      <c r="F190" s="650" t="s">
        <v>2737</v>
      </c>
      <c r="G190" s="650" t="s">
        <v>2807</v>
      </c>
      <c r="H190" s="650" t="s">
        <v>1428</v>
      </c>
      <c r="I190" s="650" t="s">
        <v>1561</v>
      </c>
      <c r="J190" s="650" t="s">
        <v>2617</v>
      </c>
      <c r="K190" s="650" t="s">
        <v>1971</v>
      </c>
      <c r="L190" s="651">
        <v>193.14</v>
      </c>
      <c r="M190" s="651">
        <v>772.56</v>
      </c>
      <c r="N190" s="650">
        <v>4</v>
      </c>
      <c r="O190" s="731">
        <v>2</v>
      </c>
      <c r="P190" s="651"/>
      <c r="Q190" s="666">
        <v>0</v>
      </c>
      <c r="R190" s="650"/>
      <c r="S190" s="666">
        <v>0</v>
      </c>
      <c r="T190" s="731"/>
      <c r="U190" s="689">
        <v>0</v>
      </c>
    </row>
    <row r="191" spans="1:21" ht="14.4" customHeight="1" x14ac:dyDescent="0.3">
      <c r="A191" s="649">
        <v>50</v>
      </c>
      <c r="B191" s="650" t="s">
        <v>574</v>
      </c>
      <c r="C191" s="650">
        <v>89301501</v>
      </c>
      <c r="D191" s="729" t="s">
        <v>3862</v>
      </c>
      <c r="E191" s="730" t="s">
        <v>2748</v>
      </c>
      <c r="F191" s="650" t="s">
        <v>2737</v>
      </c>
      <c r="G191" s="650" t="s">
        <v>2970</v>
      </c>
      <c r="H191" s="650" t="s">
        <v>575</v>
      </c>
      <c r="I191" s="650" t="s">
        <v>1040</v>
      </c>
      <c r="J191" s="650" t="s">
        <v>1041</v>
      </c>
      <c r="K191" s="650" t="s">
        <v>1042</v>
      </c>
      <c r="L191" s="651">
        <v>95.25</v>
      </c>
      <c r="M191" s="651">
        <v>95.25</v>
      </c>
      <c r="N191" s="650">
        <v>1</v>
      </c>
      <c r="O191" s="731">
        <v>0.5</v>
      </c>
      <c r="P191" s="651"/>
      <c r="Q191" s="666">
        <v>0</v>
      </c>
      <c r="R191" s="650"/>
      <c r="S191" s="666">
        <v>0</v>
      </c>
      <c r="T191" s="731"/>
      <c r="U191" s="689">
        <v>0</v>
      </c>
    </row>
    <row r="192" spans="1:21" ht="14.4" customHeight="1" x14ac:dyDescent="0.3">
      <c r="A192" s="649">
        <v>50</v>
      </c>
      <c r="B192" s="650" t="s">
        <v>574</v>
      </c>
      <c r="C192" s="650">
        <v>89301501</v>
      </c>
      <c r="D192" s="729" t="s">
        <v>3862</v>
      </c>
      <c r="E192" s="730" t="s">
        <v>2748</v>
      </c>
      <c r="F192" s="650" t="s">
        <v>2737</v>
      </c>
      <c r="G192" s="650" t="s">
        <v>2970</v>
      </c>
      <c r="H192" s="650" t="s">
        <v>575</v>
      </c>
      <c r="I192" s="650" t="s">
        <v>1896</v>
      </c>
      <c r="J192" s="650" t="s">
        <v>2971</v>
      </c>
      <c r="K192" s="650" t="s">
        <v>2972</v>
      </c>
      <c r="L192" s="651">
        <v>47.63</v>
      </c>
      <c r="M192" s="651">
        <v>47.63</v>
      </c>
      <c r="N192" s="650">
        <v>1</v>
      </c>
      <c r="O192" s="731">
        <v>1</v>
      </c>
      <c r="P192" s="651"/>
      <c r="Q192" s="666">
        <v>0</v>
      </c>
      <c r="R192" s="650"/>
      <c r="S192" s="666">
        <v>0</v>
      </c>
      <c r="T192" s="731"/>
      <c r="U192" s="689">
        <v>0</v>
      </c>
    </row>
    <row r="193" spans="1:21" ht="14.4" customHeight="1" x14ac:dyDescent="0.3">
      <c r="A193" s="649">
        <v>50</v>
      </c>
      <c r="B193" s="650" t="s">
        <v>574</v>
      </c>
      <c r="C193" s="650">
        <v>89301501</v>
      </c>
      <c r="D193" s="729" t="s">
        <v>3862</v>
      </c>
      <c r="E193" s="730" t="s">
        <v>2748</v>
      </c>
      <c r="F193" s="650" t="s">
        <v>2737</v>
      </c>
      <c r="G193" s="650" t="s">
        <v>2759</v>
      </c>
      <c r="H193" s="650" t="s">
        <v>1428</v>
      </c>
      <c r="I193" s="650" t="s">
        <v>1447</v>
      </c>
      <c r="J193" s="650" t="s">
        <v>1448</v>
      </c>
      <c r="K193" s="650" t="s">
        <v>2625</v>
      </c>
      <c r="L193" s="651">
        <v>75.28</v>
      </c>
      <c r="M193" s="651">
        <v>526.95999999999992</v>
      </c>
      <c r="N193" s="650">
        <v>7</v>
      </c>
      <c r="O193" s="731">
        <v>4</v>
      </c>
      <c r="P193" s="651">
        <v>75.28</v>
      </c>
      <c r="Q193" s="666">
        <v>0.14285714285714288</v>
      </c>
      <c r="R193" s="650">
        <v>1</v>
      </c>
      <c r="S193" s="666">
        <v>0.14285714285714285</v>
      </c>
      <c r="T193" s="731">
        <v>0.5</v>
      </c>
      <c r="U193" s="689">
        <v>0.125</v>
      </c>
    </row>
    <row r="194" spans="1:21" ht="14.4" customHeight="1" x14ac:dyDescent="0.3">
      <c r="A194" s="649">
        <v>50</v>
      </c>
      <c r="B194" s="650" t="s">
        <v>574</v>
      </c>
      <c r="C194" s="650">
        <v>89301501</v>
      </c>
      <c r="D194" s="729" t="s">
        <v>3862</v>
      </c>
      <c r="E194" s="730" t="s">
        <v>2748</v>
      </c>
      <c r="F194" s="650" t="s">
        <v>2737</v>
      </c>
      <c r="G194" s="650" t="s">
        <v>2759</v>
      </c>
      <c r="H194" s="650" t="s">
        <v>1428</v>
      </c>
      <c r="I194" s="650" t="s">
        <v>1451</v>
      </c>
      <c r="J194" s="650" t="s">
        <v>1448</v>
      </c>
      <c r="K194" s="650" t="s">
        <v>2626</v>
      </c>
      <c r="L194" s="651">
        <v>150.55000000000001</v>
      </c>
      <c r="M194" s="651">
        <v>301.10000000000002</v>
      </c>
      <c r="N194" s="650">
        <v>2</v>
      </c>
      <c r="O194" s="731">
        <v>1</v>
      </c>
      <c r="P194" s="651"/>
      <c r="Q194" s="666">
        <v>0</v>
      </c>
      <c r="R194" s="650"/>
      <c r="S194" s="666">
        <v>0</v>
      </c>
      <c r="T194" s="731"/>
      <c r="U194" s="689">
        <v>0</v>
      </c>
    </row>
    <row r="195" spans="1:21" ht="14.4" customHeight="1" x14ac:dyDescent="0.3">
      <c r="A195" s="649">
        <v>50</v>
      </c>
      <c r="B195" s="650" t="s">
        <v>574</v>
      </c>
      <c r="C195" s="650">
        <v>89301501</v>
      </c>
      <c r="D195" s="729" t="s">
        <v>3862</v>
      </c>
      <c r="E195" s="730" t="s">
        <v>2748</v>
      </c>
      <c r="F195" s="650" t="s">
        <v>2737</v>
      </c>
      <c r="G195" s="650" t="s">
        <v>2759</v>
      </c>
      <c r="H195" s="650" t="s">
        <v>575</v>
      </c>
      <c r="I195" s="650" t="s">
        <v>2973</v>
      </c>
      <c r="J195" s="650" t="s">
        <v>2974</v>
      </c>
      <c r="K195" s="650" t="s">
        <v>2975</v>
      </c>
      <c r="L195" s="651">
        <v>125.46</v>
      </c>
      <c r="M195" s="651">
        <v>125.46</v>
      </c>
      <c r="N195" s="650">
        <v>1</v>
      </c>
      <c r="O195" s="731">
        <v>1</v>
      </c>
      <c r="P195" s="651"/>
      <c r="Q195" s="666">
        <v>0</v>
      </c>
      <c r="R195" s="650"/>
      <c r="S195" s="666">
        <v>0</v>
      </c>
      <c r="T195" s="731"/>
      <c r="U195" s="689">
        <v>0</v>
      </c>
    </row>
    <row r="196" spans="1:21" ht="14.4" customHeight="1" x14ac:dyDescent="0.3">
      <c r="A196" s="649">
        <v>50</v>
      </c>
      <c r="B196" s="650" t="s">
        <v>574</v>
      </c>
      <c r="C196" s="650">
        <v>89301501</v>
      </c>
      <c r="D196" s="729" t="s">
        <v>3862</v>
      </c>
      <c r="E196" s="730" t="s">
        <v>2748</v>
      </c>
      <c r="F196" s="650" t="s">
        <v>2737</v>
      </c>
      <c r="G196" s="650" t="s">
        <v>2759</v>
      </c>
      <c r="H196" s="650" t="s">
        <v>575</v>
      </c>
      <c r="I196" s="650" t="s">
        <v>2976</v>
      </c>
      <c r="J196" s="650" t="s">
        <v>2974</v>
      </c>
      <c r="K196" s="650" t="s">
        <v>2625</v>
      </c>
      <c r="L196" s="651">
        <v>0</v>
      </c>
      <c r="M196" s="651">
        <v>0</v>
      </c>
      <c r="N196" s="650">
        <v>3</v>
      </c>
      <c r="O196" s="731">
        <v>1.5</v>
      </c>
      <c r="P196" s="651"/>
      <c r="Q196" s="666"/>
      <c r="R196" s="650"/>
      <c r="S196" s="666">
        <v>0</v>
      </c>
      <c r="T196" s="731"/>
      <c r="U196" s="689">
        <v>0</v>
      </c>
    </row>
    <row r="197" spans="1:21" ht="14.4" customHeight="1" x14ac:dyDescent="0.3">
      <c r="A197" s="649">
        <v>50</v>
      </c>
      <c r="B197" s="650" t="s">
        <v>574</v>
      </c>
      <c r="C197" s="650">
        <v>89301501</v>
      </c>
      <c r="D197" s="729" t="s">
        <v>3862</v>
      </c>
      <c r="E197" s="730" t="s">
        <v>2748</v>
      </c>
      <c r="F197" s="650" t="s">
        <v>2737</v>
      </c>
      <c r="G197" s="650" t="s">
        <v>2759</v>
      </c>
      <c r="H197" s="650" t="s">
        <v>575</v>
      </c>
      <c r="I197" s="650" t="s">
        <v>2977</v>
      </c>
      <c r="J197" s="650" t="s">
        <v>2974</v>
      </c>
      <c r="K197" s="650" t="s">
        <v>2626</v>
      </c>
      <c r="L197" s="651">
        <v>0</v>
      </c>
      <c r="M197" s="651">
        <v>0</v>
      </c>
      <c r="N197" s="650">
        <v>1</v>
      </c>
      <c r="O197" s="731">
        <v>0.5</v>
      </c>
      <c r="P197" s="651"/>
      <c r="Q197" s="666"/>
      <c r="R197" s="650"/>
      <c r="S197" s="666">
        <v>0</v>
      </c>
      <c r="T197" s="731"/>
      <c r="U197" s="689">
        <v>0</v>
      </c>
    </row>
    <row r="198" spans="1:21" ht="14.4" customHeight="1" x14ac:dyDescent="0.3">
      <c r="A198" s="649">
        <v>50</v>
      </c>
      <c r="B198" s="650" t="s">
        <v>574</v>
      </c>
      <c r="C198" s="650">
        <v>89301501</v>
      </c>
      <c r="D198" s="729" t="s">
        <v>3862</v>
      </c>
      <c r="E198" s="730" t="s">
        <v>2748</v>
      </c>
      <c r="F198" s="650" t="s">
        <v>2737</v>
      </c>
      <c r="G198" s="650" t="s">
        <v>2760</v>
      </c>
      <c r="H198" s="650" t="s">
        <v>575</v>
      </c>
      <c r="I198" s="650" t="s">
        <v>2898</v>
      </c>
      <c r="J198" s="650" t="s">
        <v>1073</v>
      </c>
      <c r="K198" s="650" t="s">
        <v>1074</v>
      </c>
      <c r="L198" s="651">
        <v>81.209999999999994</v>
      </c>
      <c r="M198" s="651">
        <v>81.209999999999994</v>
      </c>
      <c r="N198" s="650">
        <v>1</v>
      </c>
      <c r="O198" s="731">
        <v>0.5</v>
      </c>
      <c r="P198" s="651"/>
      <c r="Q198" s="666">
        <v>0</v>
      </c>
      <c r="R198" s="650"/>
      <c r="S198" s="666">
        <v>0</v>
      </c>
      <c r="T198" s="731"/>
      <c r="U198" s="689">
        <v>0</v>
      </c>
    </row>
    <row r="199" spans="1:21" ht="14.4" customHeight="1" x14ac:dyDescent="0.3">
      <c r="A199" s="649">
        <v>50</v>
      </c>
      <c r="B199" s="650" t="s">
        <v>574</v>
      </c>
      <c r="C199" s="650">
        <v>89301501</v>
      </c>
      <c r="D199" s="729" t="s">
        <v>3862</v>
      </c>
      <c r="E199" s="730" t="s">
        <v>2748</v>
      </c>
      <c r="F199" s="650" t="s">
        <v>2737</v>
      </c>
      <c r="G199" s="650" t="s">
        <v>2760</v>
      </c>
      <c r="H199" s="650" t="s">
        <v>575</v>
      </c>
      <c r="I199" s="650" t="s">
        <v>2761</v>
      </c>
      <c r="J199" s="650" t="s">
        <v>1070</v>
      </c>
      <c r="K199" s="650" t="s">
        <v>1102</v>
      </c>
      <c r="L199" s="651">
        <v>0</v>
      </c>
      <c r="M199" s="651">
        <v>0</v>
      </c>
      <c r="N199" s="650">
        <v>1</v>
      </c>
      <c r="O199" s="731">
        <v>0.5</v>
      </c>
      <c r="P199" s="651"/>
      <c r="Q199" s="666"/>
      <c r="R199" s="650"/>
      <c r="S199" s="666">
        <v>0</v>
      </c>
      <c r="T199" s="731"/>
      <c r="U199" s="689">
        <v>0</v>
      </c>
    </row>
    <row r="200" spans="1:21" ht="14.4" customHeight="1" x14ac:dyDescent="0.3">
      <c r="A200" s="649">
        <v>50</v>
      </c>
      <c r="B200" s="650" t="s">
        <v>574</v>
      </c>
      <c r="C200" s="650">
        <v>89301501</v>
      </c>
      <c r="D200" s="729" t="s">
        <v>3862</v>
      </c>
      <c r="E200" s="730" t="s">
        <v>2748</v>
      </c>
      <c r="F200" s="650" t="s">
        <v>2737</v>
      </c>
      <c r="G200" s="650" t="s">
        <v>2760</v>
      </c>
      <c r="H200" s="650" t="s">
        <v>575</v>
      </c>
      <c r="I200" s="650" t="s">
        <v>2899</v>
      </c>
      <c r="J200" s="650" t="s">
        <v>1070</v>
      </c>
      <c r="K200" s="650" t="s">
        <v>995</v>
      </c>
      <c r="L200" s="651">
        <v>0</v>
      </c>
      <c r="M200" s="651">
        <v>0</v>
      </c>
      <c r="N200" s="650">
        <v>1</v>
      </c>
      <c r="O200" s="731">
        <v>0.5</v>
      </c>
      <c r="P200" s="651">
        <v>0</v>
      </c>
      <c r="Q200" s="666"/>
      <c r="R200" s="650">
        <v>1</v>
      </c>
      <c r="S200" s="666">
        <v>1</v>
      </c>
      <c r="T200" s="731">
        <v>0.5</v>
      </c>
      <c r="U200" s="689">
        <v>1</v>
      </c>
    </row>
    <row r="201" spans="1:21" ht="14.4" customHeight="1" x14ac:dyDescent="0.3">
      <c r="A201" s="649">
        <v>50</v>
      </c>
      <c r="B201" s="650" t="s">
        <v>574</v>
      </c>
      <c r="C201" s="650">
        <v>89301501</v>
      </c>
      <c r="D201" s="729" t="s">
        <v>3862</v>
      </c>
      <c r="E201" s="730" t="s">
        <v>2748</v>
      </c>
      <c r="F201" s="650" t="s">
        <v>2737</v>
      </c>
      <c r="G201" s="650" t="s">
        <v>2760</v>
      </c>
      <c r="H201" s="650" t="s">
        <v>575</v>
      </c>
      <c r="I201" s="650" t="s">
        <v>2978</v>
      </c>
      <c r="J201" s="650" t="s">
        <v>2979</v>
      </c>
      <c r="K201" s="650" t="s">
        <v>1074</v>
      </c>
      <c r="L201" s="651">
        <v>81.209999999999994</v>
      </c>
      <c r="M201" s="651">
        <v>81.209999999999994</v>
      </c>
      <c r="N201" s="650">
        <v>1</v>
      </c>
      <c r="O201" s="731">
        <v>0.5</v>
      </c>
      <c r="P201" s="651"/>
      <c r="Q201" s="666">
        <v>0</v>
      </c>
      <c r="R201" s="650"/>
      <c r="S201" s="666">
        <v>0</v>
      </c>
      <c r="T201" s="731"/>
      <c r="U201" s="689">
        <v>0</v>
      </c>
    </row>
    <row r="202" spans="1:21" ht="14.4" customHeight="1" x14ac:dyDescent="0.3">
      <c r="A202" s="649">
        <v>50</v>
      </c>
      <c r="B202" s="650" t="s">
        <v>574</v>
      </c>
      <c r="C202" s="650">
        <v>89301501</v>
      </c>
      <c r="D202" s="729" t="s">
        <v>3862</v>
      </c>
      <c r="E202" s="730" t="s">
        <v>2748</v>
      </c>
      <c r="F202" s="650" t="s">
        <v>2737</v>
      </c>
      <c r="G202" s="650" t="s">
        <v>2760</v>
      </c>
      <c r="H202" s="650" t="s">
        <v>575</v>
      </c>
      <c r="I202" s="650" t="s">
        <v>2980</v>
      </c>
      <c r="J202" s="650" t="s">
        <v>2981</v>
      </c>
      <c r="K202" s="650" t="s">
        <v>995</v>
      </c>
      <c r="L202" s="651">
        <v>60.92</v>
      </c>
      <c r="M202" s="651">
        <v>60.92</v>
      </c>
      <c r="N202" s="650">
        <v>1</v>
      </c>
      <c r="O202" s="731">
        <v>0.5</v>
      </c>
      <c r="P202" s="651"/>
      <c r="Q202" s="666">
        <v>0</v>
      </c>
      <c r="R202" s="650"/>
      <c r="S202" s="666">
        <v>0</v>
      </c>
      <c r="T202" s="731"/>
      <c r="U202" s="689">
        <v>0</v>
      </c>
    </row>
    <row r="203" spans="1:21" ht="14.4" customHeight="1" x14ac:dyDescent="0.3">
      <c r="A203" s="649">
        <v>50</v>
      </c>
      <c r="B203" s="650" t="s">
        <v>574</v>
      </c>
      <c r="C203" s="650">
        <v>89301501</v>
      </c>
      <c r="D203" s="729" t="s">
        <v>3862</v>
      </c>
      <c r="E203" s="730" t="s">
        <v>2748</v>
      </c>
      <c r="F203" s="650" t="s">
        <v>2737</v>
      </c>
      <c r="G203" s="650" t="s">
        <v>2812</v>
      </c>
      <c r="H203" s="650" t="s">
        <v>575</v>
      </c>
      <c r="I203" s="650" t="s">
        <v>2982</v>
      </c>
      <c r="J203" s="650" t="s">
        <v>2983</v>
      </c>
      <c r="K203" s="650" t="s">
        <v>2660</v>
      </c>
      <c r="L203" s="651">
        <v>156.86000000000001</v>
      </c>
      <c r="M203" s="651">
        <v>470.58000000000004</v>
      </c>
      <c r="N203" s="650">
        <v>3</v>
      </c>
      <c r="O203" s="731">
        <v>0.5</v>
      </c>
      <c r="P203" s="651"/>
      <c r="Q203" s="666">
        <v>0</v>
      </c>
      <c r="R203" s="650"/>
      <c r="S203" s="666">
        <v>0</v>
      </c>
      <c r="T203" s="731"/>
      <c r="U203" s="689">
        <v>0</v>
      </c>
    </row>
    <row r="204" spans="1:21" ht="14.4" customHeight="1" x14ac:dyDescent="0.3">
      <c r="A204" s="649">
        <v>50</v>
      </c>
      <c r="B204" s="650" t="s">
        <v>574</v>
      </c>
      <c r="C204" s="650">
        <v>89301501</v>
      </c>
      <c r="D204" s="729" t="s">
        <v>3862</v>
      </c>
      <c r="E204" s="730" t="s">
        <v>2748</v>
      </c>
      <c r="F204" s="650" t="s">
        <v>2737</v>
      </c>
      <c r="G204" s="650" t="s">
        <v>2812</v>
      </c>
      <c r="H204" s="650" t="s">
        <v>575</v>
      </c>
      <c r="I204" s="650" t="s">
        <v>1750</v>
      </c>
      <c r="J204" s="650" t="s">
        <v>2659</v>
      </c>
      <c r="K204" s="650" t="s">
        <v>2660</v>
      </c>
      <c r="L204" s="651">
        <v>333.31</v>
      </c>
      <c r="M204" s="651">
        <v>333.31</v>
      </c>
      <c r="N204" s="650">
        <v>1</v>
      </c>
      <c r="O204" s="731">
        <v>0.5</v>
      </c>
      <c r="P204" s="651">
        <v>333.31</v>
      </c>
      <c r="Q204" s="666">
        <v>1</v>
      </c>
      <c r="R204" s="650">
        <v>1</v>
      </c>
      <c r="S204" s="666">
        <v>1</v>
      </c>
      <c r="T204" s="731">
        <v>0.5</v>
      </c>
      <c r="U204" s="689">
        <v>1</v>
      </c>
    </row>
    <row r="205" spans="1:21" ht="14.4" customHeight="1" x14ac:dyDescent="0.3">
      <c r="A205" s="649">
        <v>50</v>
      </c>
      <c r="B205" s="650" t="s">
        <v>574</v>
      </c>
      <c r="C205" s="650">
        <v>89301501</v>
      </c>
      <c r="D205" s="729" t="s">
        <v>3862</v>
      </c>
      <c r="E205" s="730" t="s">
        <v>2748</v>
      </c>
      <c r="F205" s="650" t="s">
        <v>2737</v>
      </c>
      <c r="G205" s="650" t="s">
        <v>2812</v>
      </c>
      <c r="H205" s="650" t="s">
        <v>575</v>
      </c>
      <c r="I205" s="650" t="s">
        <v>1750</v>
      </c>
      <c r="J205" s="650" t="s">
        <v>2659</v>
      </c>
      <c r="K205" s="650" t="s">
        <v>2660</v>
      </c>
      <c r="L205" s="651">
        <v>156.86000000000001</v>
      </c>
      <c r="M205" s="651">
        <v>313.72000000000003</v>
      </c>
      <c r="N205" s="650">
        <v>2</v>
      </c>
      <c r="O205" s="731">
        <v>1.5</v>
      </c>
      <c r="P205" s="651"/>
      <c r="Q205" s="666">
        <v>0</v>
      </c>
      <c r="R205" s="650"/>
      <c r="S205" s="666">
        <v>0</v>
      </c>
      <c r="T205" s="731"/>
      <c r="U205" s="689">
        <v>0</v>
      </c>
    </row>
    <row r="206" spans="1:21" ht="14.4" customHeight="1" x14ac:dyDescent="0.3">
      <c r="A206" s="649">
        <v>50</v>
      </c>
      <c r="B206" s="650" t="s">
        <v>574</v>
      </c>
      <c r="C206" s="650">
        <v>89301501</v>
      </c>
      <c r="D206" s="729" t="s">
        <v>3862</v>
      </c>
      <c r="E206" s="730" t="s">
        <v>2748</v>
      </c>
      <c r="F206" s="650" t="s">
        <v>2737</v>
      </c>
      <c r="G206" s="650" t="s">
        <v>2762</v>
      </c>
      <c r="H206" s="650" t="s">
        <v>575</v>
      </c>
      <c r="I206" s="650" t="s">
        <v>2984</v>
      </c>
      <c r="J206" s="650" t="s">
        <v>2985</v>
      </c>
      <c r="K206" s="650" t="s">
        <v>1597</v>
      </c>
      <c r="L206" s="651">
        <v>130.59</v>
      </c>
      <c r="M206" s="651">
        <v>130.59</v>
      </c>
      <c r="N206" s="650">
        <v>1</v>
      </c>
      <c r="O206" s="731">
        <v>0.5</v>
      </c>
      <c r="P206" s="651"/>
      <c r="Q206" s="666">
        <v>0</v>
      </c>
      <c r="R206" s="650"/>
      <c r="S206" s="666">
        <v>0</v>
      </c>
      <c r="T206" s="731"/>
      <c r="U206" s="689">
        <v>0</v>
      </c>
    </row>
    <row r="207" spans="1:21" ht="14.4" customHeight="1" x14ac:dyDescent="0.3">
      <c r="A207" s="649">
        <v>50</v>
      </c>
      <c r="B207" s="650" t="s">
        <v>574</v>
      </c>
      <c r="C207" s="650">
        <v>89301501</v>
      </c>
      <c r="D207" s="729" t="s">
        <v>3862</v>
      </c>
      <c r="E207" s="730" t="s">
        <v>2748</v>
      </c>
      <c r="F207" s="650" t="s">
        <v>2737</v>
      </c>
      <c r="G207" s="650" t="s">
        <v>2762</v>
      </c>
      <c r="H207" s="650" t="s">
        <v>575</v>
      </c>
      <c r="I207" s="650" t="s">
        <v>2986</v>
      </c>
      <c r="J207" s="650" t="s">
        <v>2987</v>
      </c>
      <c r="K207" s="650" t="s">
        <v>2988</v>
      </c>
      <c r="L207" s="651">
        <v>168.46</v>
      </c>
      <c r="M207" s="651">
        <v>168.46</v>
      </c>
      <c r="N207" s="650">
        <v>1</v>
      </c>
      <c r="O207" s="731">
        <v>0.5</v>
      </c>
      <c r="P207" s="651"/>
      <c r="Q207" s="666">
        <v>0</v>
      </c>
      <c r="R207" s="650"/>
      <c r="S207" s="666">
        <v>0</v>
      </c>
      <c r="T207" s="731"/>
      <c r="U207" s="689">
        <v>0</v>
      </c>
    </row>
    <row r="208" spans="1:21" ht="14.4" customHeight="1" x14ac:dyDescent="0.3">
      <c r="A208" s="649">
        <v>50</v>
      </c>
      <c r="B208" s="650" t="s">
        <v>574</v>
      </c>
      <c r="C208" s="650">
        <v>89301501</v>
      </c>
      <c r="D208" s="729" t="s">
        <v>3862</v>
      </c>
      <c r="E208" s="730" t="s">
        <v>2748</v>
      </c>
      <c r="F208" s="650" t="s">
        <v>2737</v>
      </c>
      <c r="G208" s="650" t="s">
        <v>2762</v>
      </c>
      <c r="H208" s="650" t="s">
        <v>575</v>
      </c>
      <c r="I208" s="650" t="s">
        <v>2816</v>
      </c>
      <c r="J208" s="650" t="s">
        <v>2817</v>
      </c>
      <c r="K208" s="650" t="s">
        <v>1597</v>
      </c>
      <c r="L208" s="651">
        <v>130.59</v>
      </c>
      <c r="M208" s="651">
        <v>391.77</v>
      </c>
      <c r="N208" s="650">
        <v>3</v>
      </c>
      <c r="O208" s="731">
        <v>1.5</v>
      </c>
      <c r="P208" s="651"/>
      <c r="Q208" s="666">
        <v>0</v>
      </c>
      <c r="R208" s="650"/>
      <c r="S208" s="666">
        <v>0</v>
      </c>
      <c r="T208" s="731"/>
      <c r="U208" s="689">
        <v>0</v>
      </c>
    </row>
    <row r="209" spans="1:21" ht="14.4" customHeight="1" x14ac:dyDescent="0.3">
      <c r="A209" s="649">
        <v>50</v>
      </c>
      <c r="B209" s="650" t="s">
        <v>574</v>
      </c>
      <c r="C209" s="650">
        <v>89301501</v>
      </c>
      <c r="D209" s="729" t="s">
        <v>3862</v>
      </c>
      <c r="E209" s="730" t="s">
        <v>2748</v>
      </c>
      <c r="F209" s="650" t="s">
        <v>2737</v>
      </c>
      <c r="G209" s="650" t="s">
        <v>2762</v>
      </c>
      <c r="H209" s="650" t="s">
        <v>1428</v>
      </c>
      <c r="I209" s="650" t="s">
        <v>1553</v>
      </c>
      <c r="J209" s="650" t="s">
        <v>1558</v>
      </c>
      <c r="K209" s="650" t="s">
        <v>1597</v>
      </c>
      <c r="L209" s="651">
        <v>130.59</v>
      </c>
      <c r="M209" s="651">
        <v>2481.2099999999996</v>
      </c>
      <c r="N209" s="650">
        <v>19</v>
      </c>
      <c r="O209" s="731">
        <v>10.5</v>
      </c>
      <c r="P209" s="651">
        <v>261.18</v>
      </c>
      <c r="Q209" s="666">
        <v>0.10526315789473686</v>
      </c>
      <c r="R209" s="650">
        <v>2</v>
      </c>
      <c r="S209" s="666">
        <v>0.10526315789473684</v>
      </c>
      <c r="T209" s="731">
        <v>1</v>
      </c>
      <c r="U209" s="689">
        <v>9.5238095238095233E-2</v>
      </c>
    </row>
    <row r="210" spans="1:21" ht="14.4" customHeight="1" x14ac:dyDescent="0.3">
      <c r="A210" s="649">
        <v>50</v>
      </c>
      <c r="B210" s="650" t="s">
        <v>574</v>
      </c>
      <c r="C210" s="650">
        <v>89301501</v>
      </c>
      <c r="D210" s="729" t="s">
        <v>3862</v>
      </c>
      <c r="E210" s="730" t="s">
        <v>2748</v>
      </c>
      <c r="F210" s="650" t="s">
        <v>2737</v>
      </c>
      <c r="G210" s="650" t="s">
        <v>2762</v>
      </c>
      <c r="H210" s="650" t="s">
        <v>1428</v>
      </c>
      <c r="I210" s="650" t="s">
        <v>1557</v>
      </c>
      <c r="J210" s="650" t="s">
        <v>1558</v>
      </c>
      <c r="K210" s="650" t="s">
        <v>2645</v>
      </c>
      <c r="L210" s="651">
        <v>435.3</v>
      </c>
      <c r="M210" s="651">
        <v>2176.5</v>
      </c>
      <c r="N210" s="650">
        <v>5</v>
      </c>
      <c r="O210" s="731">
        <v>2.5</v>
      </c>
      <c r="P210" s="651">
        <v>435.3</v>
      </c>
      <c r="Q210" s="666">
        <v>0.2</v>
      </c>
      <c r="R210" s="650">
        <v>1</v>
      </c>
      <c r="S210" s="666">
        <v>0.2</v>
      </c>
      <c r="T210" s="731">
        <v>0.5</v>
      </c>
      <c r="U210" s="689">
        <v>0.2</v>
      </c>
    </row>
    <row r="211" spans="1:21" ht="14.4" customHeight="1" x14ac:dyDescent="0.3">
      <c r="A211" s="649">
        <v>50</v>
      </c>
      <c r="B211" s="650" t="s">
        <v>574</v>
      </c>
      <c r="C211" s="650">
        <v>89301501</v>
      </c>
      <c r="D211" s="729" t="s">
        <v>3862</v>
      </c>
      <c r="E211" s="730" t="s">
        <v>2748</v>
      </c>
      <c r="F211" s="650" t="s">
        <v>2737</v>
      </c>
      <c r="G211" s="650" t="s">
        <v>2762</v>
      </c>
      <c r="H211" s="650" t="s">
        <v>1428</v>
      </c>
      <c r="I211" s="650" t="s">
        <v>1625</v>
      </c>
      <c r="J211" s="650" t="s">
        <v>1630</v>
      </c>
      <c r="K211" s="650" t="s">
        <v>2646</v>
      </c>
      <c r="L211" s="651">
        <v>201.88</v>
      </c>
      <c r="M211" s="651">
        <v>3835.7200000000007</v>
      </c>
      <c r="N211" s="650">
        <v>19</v>
      </c>
      <c r="O211" s="731">
        <v>12</v>
      </c>
      <c r="P211" s="651">
        <v>807.52</v>
      </c>
      <c r="Q211" s="666">
        <v>0.21052631578947364</v>
      </c>
      <c r="R211" s="650">
        <v>4</v>
      </c>
      <c r="S211" s="666">
        <v>0.21052631578947367</v>
      </c>
      <c r="T211" s="731">
        <v>3</v>
      </c>
      <c r="U211" s="689">
        <v>0.25</v>
      </c>
    </row>
    <row r="212" spans="1:21" ht="14.4" customHeight="1" x14ac:dyDescent="0.3">
      <c r="A212" s="649">
        <v>50</v>
      </c>
      <c r="B212" s="650" t="s">
        <v>574</v>
      </c>
      <c r="C212" s="650">
        <v>89301501</v>
      </c>
      <c r="D212" s="729" t="s">
        <v>3862</v>
      </c>
      <c r="E212" s="730" t="s">
        <v>2748</v>
      </c>
      <c r="F212" s="650" t="s">
        <v>2737</v>
      </c>
      <c r="G212" s="650" t="s">
        <v>2762</v>
      </c>
      <c r="H212" s="650" t="s">
        <v>1428</v>
      </c>
      <c r="I212" s="650" t="s">
        <v>1629</v>
      </c>
      <c r="J212" s="650" t="s">
        <v>1630</v>
      </c>
      <c r="K212" s="650" t="s">
        <v>2647</v>
      </c>
      <c r="L212" s="651">
        <v>672.94</v>
      </c>
      <c r="M212" s="651">
        <v>672.94</v>
      </c>
      <c r="N212" s="650">
        <v>1</v>
      </c>
      <c r="O212" s="731">
        <v>0.5</v>
      </c>
      <c r="P212" s="651"/>
      <c r="Q212" s="666">
        <v>0</v>
      </c>
      <c r="R212" s="650"/>
      <c r="S212" s="666">
        <v>0</v>
      </c>
      <c r="T212" s="731"/>
      <c r="U212" s="689">
        <v>0</v>
      </c>
    </row>
    <row r="213" spans="1:21" ht="14.4" customHeight="1" x14ac:dyDescent="0.3">
      <c r="A213" s="649">
        <v>50</v>
      </c>
      <c r="B213" s="650" t="s">
        <v>574</v>
      </c>
      <c r="C213" s="650">
        <v>89301501</v>
      </c>
      <c r="D213" s="729" t="s">
        <v>3862</v>
      </c>
      <c r="E213" s="730" t="s">
        <v>2748</v>
      </c>
      <c r="F213" s="650" t="s">
        <v>2737</v>
      </c>
      <c r="G213" s="650" t="s">
        <v>2762</v>
      </c>
      <c r="H213" s="650" t="s">
        <v>1428</v>
      </c>
      <c r="I213" s="650" t="s">
        <v>2900</v>
      </c>
      <c r="J213" s="650" t="s">
        <v>2814</v>
      </c>
      <c r="K213" s="650" t="s">
        <v>2815</v>
      </c>
      <c r="L213" s="651">
        <v>312.54000000000002</v>
      </c>
      <c r="M213" s="651">
        <v>312.54000000000002</v>
      </c>
      <c r="N213" s="650">
        <v>1</v>
      </c>
      <c r="O213" s="731">
        <v>1</v>
      </c>
      <c r="P213" s="651">
        <v>312.54000000000002</v>
      </c>
      <c r="Q213" s="666">
        <v>1</v>
      </c>
      <c r="R213" s="650">
        <v>1</v>
      </c>
      <c r="S213" s="666">
        <v>1</v>
      </c>
      <c r="T213" s="731">
        <v>1</v>
      </c>
      <c r="U213" s="689">
        <v>1</v>
      </c>
    </row>
    <row r="214" spans="1:21" ht="14.4" customHeight="1" x14ac:dyDescent="0.3">
      <c r="A214" s="649">
        <v>50</v>
      </c>
      <c r="B214" s="650" t="s">
        <v>574</v>
      </c>
      <c r="C214" s="650">
        <v>89301501</v>
      </c>
      <c r="D214" s="729" t="s">
        <v>3862</v>
      </c>
      <c r="E214" s="730" t="s">
        <v>2748</v>
      </c>
      <c r="F214" s="650" t="s">
        <v>2737</v>
      </c>
      <c r="G214" s="650" t="s">
        <v>2762</v>
      </c>
      <c r="H214" s="650" t="s">
        <v>575</v>
      </c>
      <c r="I214" s="650" t="s">
        <v>2989</v>
      </c>
      <c r="J214" s="650" t="s">
        <v>2817</v>
      </c>
      <c r="K214" s="650" t="s">
        <v>2990</v>
      </c>
      <c r="L214" s="651">
        <v>0</v>
      </c>
      <c r="M214" s="651">
        <v>0</v>
      </c>
      <c r="N214" s="650">
        <v>2</v>
      </c>
      <c r="O214" s="731">
        <v>1.5</v>
      </c>
      <c r="P214" s="651"/>
      <c r="Q214" s="666"/>
      <c r="R214" s="650"/>
      <c r="S214" s="666">
        <v>0</v>
      </c>
      <c r="T214" s="731"/>
      <c r="U214" s="689">
        <v>0</v>
      </c>
    </row>
    <row r="215" spans="1:21" ht="14.4" customHeight="1" x14ac:dyDescent="0.3">
      <c r="A215" s="649">
        <v>50</v>
      </c>
      <c r="B215" s="650" t="s">
        <v>574</v>
      </c>
      <c r="C215" s="650">
        <v>89301501</v>
      </c>
      <c r="D215" s="729" t="s">
        <v>3862</v>
      </c>
      <c r="E215" s="730" t="s">
        <v>2748</v>
      </c>
      <c r="F215" s="650" t="s">
        <v>2737</v>
      </c>
      <c r="G215" s="650" t="s">
        <v>2901</v>
      </c>
      <c r="H215" s="650" t="s">
        <v>1428</v>
      </c>
      <c r="I215" s="650" t="s">
        <v>1503</v>
      </c>
      <c r="J215" s="650" t="s">
        <v>1504</v>
      </c>
      <c r="K215" s="650" t="s">
        <v>1505</v>
      </c>
      <c r="L215" s="651">
        <v>41.89</v>
      </c>
      <c r="M215" s="651">
        <v>125.67</v>
      </c>
      <c r="N215" s="650">
        <v>3</v>
      </c>
      <c r="O215" s="731">
        <v>1.5</v>
      </c>
      <c r="P215" s="651"/>
      <c r="Q215" s="666">
        <v>0</v>
      </c>
      <c r="R215" s="650"/>
      <c r="S215" s="666">
        <v>0</v>
      </c>
      <c r="T215" s="731"/>
      <c r="U215" s="689">
        <v>0</v>
      </c>
    </row>
    <row r="216" spans="1:21" ht="14.4" customHeight="1" x14ac:dyDescent="0.3">
      <c r="A216" s="649">
        <v>50</v>
      </c>
      <c r="B216" s="650" t="s">
        <v>574</v>
      </c>
      <c r="C216" s="650">
        <v>89301501</v>
      </c>
      <c r="D216" s="729" t="s">
        <v>3862</v>
      </c>
      <c r="E216" s="730" t="s">
        <v>2748</v>
      </c>
      <c r="F216" s="650" t="s">
        <v>2737</v>
      </c>
      <c r="G216" s="650" t="s">
        <v>2763</v>
      </c>
      <c r="H216" s="650" t="s">
        <v>575</v>
      </c>
      <c r="I216" s="650" t="s">
        <v>2991</v>
      </c>
      <c r="J216" s="650" t="s">
        <v>2249</v>
      </c>
      <c r="K216" s="650" t="s">
        <v>2266</v>
      </c>
      <c r="L216" s="651">
        <v>180.02</v>
      </c>
      <c r="M216" s="651">
        <v>180.02</v>
      </c>
      <c r="N216" s="650">
        <v>1</v>
      </c>
      <c r="O216" s="731">
        <v>0.5</v>
      </c>
      <c r="P216" s="651">
        <v>180.02</v>
      </c>
      <c r="Q216" s="666">
        <v>1</v>
      </c>
      <c r="R216" s="650">
        <v>1</v>
      </c>
      <c r="S216" s="666">
        <v>1</v>
      </c>
      <c r="T216" s="731">
        <v>0.5</v>
      </c>
      <c r="U216" s="689">
        <v>1</v>
      </c>
    </row>
    <row r="217" spans="1:21" ht="14.4" customHeight="1" x14ac:dyDescent="0.3">
      <c r="A217" s="649">
        <v>50</v>
      </c>
      <c r="B217" s="650" t="s">
        <v>574</v>
      </c>
      <c r="C217" s="650">
        <v>89301501</v>
      </c>
      <c r="D217" s="729" t="s">
        <v>3862</v>
      </c>
      <c r="E217" s="730" t="s">
        <v>2748</v>
      </c>
      <c r="F217" s="650" t="s">
        <v>2737</v>
      </c>
      <c r="G217" s="650" t="s">
        <v>2763</v>
      </c>
      <c r="H217" s="650" t="s">
        <v>575</v>
      </c>
      <c r="I217" s="650" t="s">
        <v>2992</v>
      </c>
      <c r="J217" s="650" t="s">
        <v>2993</v>
      </c>
      <c r="K217" s="650" t="s">
        <v>2994</v>
      </c>
      <c r="L217" s="651">
        <v>31.43</v>
      </c>
      <c r="M217" s="651">
        <v>157.15</v>
      </c>
      <c r="N217" s="650">
        <v>5</v>
      </c>
      <c r="O217" s="731">
        <v>2.5</v>
      </c>
      <c r="P217" s="651">
        <v>31.43</v>
      </c>
      <c r="Q217" s="666">
        <v>0.19999999999999998</v>
      </c>
      <c r="R217" s="650">
        <v>1</v>
      </c>
      <c r="S217" s="666">
        <v>0.2</v>
      </c>
      <c r="T217" s="731">
        <v>0.5</v>
      </c>
      <c r="U217" s="689">
        <v>0.2</v>
      </c>
    </row>
    <row r="218" spans="1:21" ht="14.4" customHeight="1" x14ac:dyDescent="0.3">
      <c r="A218" s="649">
        <v>50</v>
      </c>
      <c r="B218" s="650" t="s">
        <v>574</v>
      </c>
      <c r="C218" s="650">
        <v>89301501</v>
      </c>
      <c r="D218" s="729" t="s">
        <v>3862</v>
      </c>
      <c r="E218" s="730" t="s">
        <v>2748</v>
      </c>
      <c r="F218" s="650" t="s">
        <v>2737</v>
      </c>
      <c r="G218" s="650" t="s">
        <v>2763</v>
      </c>
      <c r="H218" s="650" t="s">
        <v>1428</v>
      </c>
      <c r="I218" s="650" t="s">
        <v>1493</v>
      </c>
      <c r="J218" s="650" t="s">
        <v>1494</v>
      </c>
      <c r="K218" s="650" t="s">
        <v>999</v>
      </c>
      <c r="L218" s="651">
        <v>44.89</v>
      </c>
      <c r="M218" s="651">
        <v>852.90999999999985</v>
      </c>
      <c r="N218" s="650">
        <v>19</v>
      </c>
      <c r="O218" s="731">
        <v>9.5</v>
      </c>
      <c r="P218" s="651">
        <v>134.67000000000002</v>
      </c>
      <c r="Q218" s="666">
        <v>0.15789473684210531</v>
      </c>
      <c r="R218" s="650">
        <v>3</v>
      </c>
      <c r="S218" s="666">
        <v>0.15789473684210525</v>
      </c>
      <c r="T218" s="731">
        <v>1.5</v>
      </c>
      <c r="U218" s="689">
        <v>0.15789473684210525</v>
      </c>
    </row>
    <row r="219" spans="1:21" ht="14.4" customHeight="1" x14ac:dyDescent="0.3">
      <c r="A219" s="649">
        <v>50</v>
      </c>
      <c r="B219" s="650" t="s">
        <v>574</v>
      </c>
      <c r="C219" s="650">
        <v>89301501</v>
      </c>
      <c r="D219" s="729" t="s">
        <v>3862</v>
      </c>
      <c r="E219" s="730" t="s">
        <v>2748</v>
      </c>
      <c r="F219" s="650" t="s">
        <v>2737</v>
      </c>
      <c r="G219" s="650" t="s">
        <v>2763</v>
      </c>
      <c r="H219" s="650" t="s">
        <v>1428</v>
      </c>
      <c r="I219" s="650" t="s">
        <v>2248</v>
      </c>
      <c r="J219" s="650" t="s">
        <v>2249</v>
      </c>
      <c r="K219" s="650" t="s">
        <v>2250</v>
      </c>
      <c r="L219" s="651">
        <v>60.02</v>
      </c>
      <c r="M219" s="651">
        <v>180.06</v>
      </c>
      <c r="N219" s="650">
        <v>3</v>
      </c>
      <c r="O219" s="731">
        <v>1.5</v>
      </c>
      <c r="P219" s="651">
        <v>60.02</v>
      </c>
      <c r="Q219" s="666">
        <v>0.33333333333333337</v>
      </c>
      <c r="R219" s="650">
        <v>1</v>
      </c>
      <c r="S219" s="666">
        <v>0.33333333333333331</v>
      </c>
      <c r="T219" s="731">
        <v>0.5</v>
      </c>
      <c r="U219" s="689">
        <v>0.33333333333333331</v>
      </c>
    </row>
    <row r="220" spans="1:21" ht="14.4" customHeight="1" x14ac:dyDescent="0.3">
      <c r="A220" s="649">
        <v>50</v>
      </c>
      <c r="B220" s="650" t="s">
        <v>574</v>
      </c>
      <c r="C220" s="650">
        <v>89301501</v>
      </c>
      <c r="D220" s="729" t="s">
        <v>3862</v>
      </c>
      <c r="E220" s="730" t="s">
        <v>2748</v>
      </c>
      <c r="F220" s="650" t="s">
        <v>2737</v>
      </c>
      <c r="G220" s="650" t="s">
        <v>2763</v>
      </c>
      <c r="H220" s="650" t="s">
        <v>575</v>
      </c>
      <c r="I220" s="650" t="s">
        <v>2818</v>
      </c>
      <c r="J220" s="650" t="s">
        <v>2819</v>
      </c>
      <c r="K220" s="650" t="s">
        <v>999</v>
      </c>
      <c r="L220" s="651">
        <v>44.89</v>
      </c>
      <c r="M220" s="651">
        <v>44.89</v>
      </c>
      <c r="N220" s="650">
        <v>1</v>
      </c>
      <c r="O220" s="731">
        <v>0.5</v>
      </c>
      <c r="P220" s="651">
        <v>44.89</v>
      </c>
      <c r="Q220" s="666">
        <v>1</v>
      </c>
      <c r="R220" s="650">
        <v>1</v>
      </c>
      <c r="S220" s="666">
        <v>1</v>
      </c>
      <c r="T220" s="731">
        <v>0.5</v>
      </c>
      <c r="U220" s="689">
        <v>1</v>
      </c>
    </row>
    <row r="221" spans="1:21" ht="14.4" customHeight="1" x14ac:dyDescent="0.3">
      <c r="A221" s="649">
        <v>50</v>
      </c>
      <c r="B221" s="650" t="s">
        <v>574</v>
      </c>
      <c r="C221" s="650">
        <v>89301501</v>
      </c>
      <c r="D221" s="729" t="s">
        <v>3862</v>
      </c>
      <c r="E221" s="730" t="s">
        <v>2748</v>
      </c>
      <c r="F221" s="650" t="s">
        <v>2737</v>
      </c>
      <c r="G221" s="650" t="s">
        <v>2820</v>
      </c>
      <c r="H221" s="650" t="s">
        <v>575</v>
      </c>
      <c r="I221" s="650" t="s">
        <v>882</v>
      </c>
      <c r="J221" s="650" t="s">
        <v>2821</v>
      </c>
      <c r="K221" s="650" t="s">
        <v>2822</v>
      </c>
      <c r="L221" s="651">
        <v>36.89</v>
      </c>
      <c r="M221" s="651">
        <v>36.89</v>
      </c>
      <c r="N221" s="650">
        <v>1</v>
      </c>
      <c r="O221" s="731">
        <v>0.5</v>
      </c>
      <c r="P221" s="651"/>
      <c r="Q221" s="666">
        <v>0</v>
      </c>
      <c r="R221" s="650"/>
      <c r="S221" s="666">
        <v>0</v>
      </c>
      <c r="T221" s="731"/>
      <c r="U221" s="689">
        <v>0</v>
      </c>
    </row>
    <row r="222" spans="1:21" ht="14.4" customHeight="1" x14ac:dyDescent="0.3">
      <c r="A222" s="649">
        <v>50</v>
      </c>
      <c r="B222" s="650" t="s">
        <v>574</v>
      </c>
      <c r="C222" s="650">
        <v>89301501</v>
      </c>
      <c r="D222" s="729" t="s">
        <v>3862</v>
      </c>
      <c r="E222" s="730" t="s">
        <v>2748</v>
      </c>
      <c r="F222" s="650" t="s">
        <v>2737</v>
      </c>
      <c r="G222" s="650" t="s">
        <v>2995</v>
      </c>
      <c r="H222" s="650" t="s">
        <v>575</v>
      </c>
      <c r="I222" s="650" t="s">
        <v>2996</v>
      </c>
      <c r="J222" s="650" t="s">
        <v>2997</v>
      </c>
      <c r="K222" s="650" t="s">
        <v>2998</v>
      </c>
      <c r="L222" s="651">
        <v>164.15</v>
      </c>
      <c r="M222" s="651">
        <v>164.15</v>
      </c>
      <c r="N222" s="650">
        <v>1</v>
      </c>
      <c r="O222" s="731">
        <v>0.5</v>
      </c>
      <c r="P222" s="651"/>
      <c r="Q222" s="666">
        <v>0</v>
      </c>
      <c r="R222" s="650"/>
      <c r="S222" s="666">
        <v>0</v>
      </c>
      <c r="T222" s="731"/>
      <c r="U222" s="689">
        <v>0</v>
      </c>
    </row>
    <row r="223" spans="1:21" ht="14.4" customHeight="1" x14ac:dyDescent="0.3">
      <c r="A223" s="649">
        <v>50</v>
      </c>
      <c r="B223" s="650" t="s">
        <v>574</v>
      </c>
      <c r="C223" s="650">
        <v>89301501</v>
      </c>
      <c r="D223" s="729" t="s">
        <v>3862</v>
      </c>
      <c r="E223" s="730" t="s">
        <v>2748</v>
      </c>
      <c r="F223" s="650" t="s">
        <v>2737</v>
      </c>
      <c r="G223" s="650" t="s">
        <v>2768</v>
      </c>
      <c r="H223" s="650" t="s">
        <v>575</v>
      </c>
      <c r="I223" s="650" t="s">
        <v>902</v>
      </c>
      <c r="J223" s="650" t="s">
        <v>974</v>
      </c>
      <c r="K223" s="650" t="s">
        <v>2999</v>
      </c>
      <c r="L223" s="651">
        <v>128.9</v>
      </c>
      <c r="M223" s="651">
        <v>257.8</v>
      </c>
      <c r="N223" s="650">
        <v>2</v>
      </c>
      <c r="O223" s="731">
        <v>2</v>
      </c>
      <c r="P223" s="651"/>
      <c r="Q223" s="666">
        <v>0</v>
      </c>
      <c r="R223" s="650"/>
      <c r="S223" s="666">
        <v>0</v>
      </c>
      <c r="T223" s="731"/>
      <c r="U223" s="689">
        <v>0</v>
      </c>
    </row>
    <row r="224" spans="1:21" ht="14.4" customHeight="1" x14ac:dyDescent="0.3">
      <c r="A224" s="649">
        <v>50</v>
      </c>
      <c r="B224" s="650" t="s">
        <v>574</v>
      </c>
      <c r="C224" s="650">
        <v>89301501</v>
      </c>
      <c r="D224" s="729" t="s">
        <v>3862</v>
      </c>
      <c r="E224" s="730" t="s">
        <v>2748</v>
      </c>
      <c r="F224" s="650" t="s">
        <v>2737</v>
      </c>
      <c r="G224" s="650" t="s">
        <v>2768</v>
      </c>
      <c r="H224" s="650" t="s">
        <v>575</v>
      </c>
      <c r="I224" s="650" t="s">
        <v>2769</v>
      </c>
      <c r="J224" s="650" t="s">
        <v>974</v>
      </c>
      <c r="K224" s="650" t="s">
        <v>2770</v>
      </c>
      <c r="L224" s="651">
        <v>0</v>
      </c>
      <c r="M224" s="651">
        <v>0</v>
      </c>
      <c r="N224" s="650">
        <v>1</v>
      </c>
      <c r="O224" s="731">
        <v>1</v>
      </c>
      <c r="P224" s="651"/>
      <c r="Q224" s="666"/>
      <c r="R224" s="650"/>
      <c r="S224" s="666">
        <v>0</v>
      </c>
      <c r="T224" s="731"/>
      <c r="U224" s="689">
        <v>0</v>
      </c>
    </row>
    <row r="225" spans="1:21" ht="14.4" customHeight="1" x14ac:dyDescent="0.3">
      <c r="A225" s="649">
        <v>50</v>
      </c>
      <c r="B225" s="650" t="s">
        <v>574</v>
      </c>
      <c r="C225" s="650">
        <v>89301501</v>
      </c>
      <c r="D225" s="729" t="s">
        <v>3862</v>
      </c>
      <c r="E225" s="730" t="s">
        <v>2748</v>
      </c>
      <c r="F225" s="650" t="s">
        <v>2737</v>
      </c>
      <c r="G225" s="650" t="s">
        <v>3000</v>
      </c>
      <c r="H225" s="650" t="s">
        <v>575</v>
      </c>
      <c r="I225" s="650" t="s">
        <v>3001</v>
      </c>
      <c r="J225" s="650" t="s">
        <v>3002</v>
      </c>
      <c r="K225" s="650" t="s">
        <v>999</v>
      </c>
      <c r="L225" s="651">
        <v>273.48</v>
      </c>
      <c r="M225" s="651">
        <v>273.48</v>
      </c>
      <c r="N225" s="650">
        <v>1</v>
      </c>
      <c r="O225" s="731">
        <v>0.5</v>
      </c>
      <c r="P225" s="651">
        <v>273.48</v>
      </c>
      <c r="Q225" s="666">
        <v>1</v>
      </c>
      <c r="R225" s="650">
        <v>1</v>
      </c>
      <c r="S225" s="666">
        <v>1</v>
      </c>
      <c r="T225" s="731">
        <v>0.5</v>
      </c>
      <c r="U225" s="689">
        <v>1</v>
      </c>
    </row>
    <row r="226" spans="1:21" ht="14.4" customHeight="1" x14ac:dyDescent="0.3">
      <c r="A226" s="649">
        <v>50</v>
      </c>
      <c r="B226" s="650" t="s">
        <v>574</v>
      </c>
      <c r="C226" s="650">
        <v>89301501</v>
      </c>
      <c r="D226" s="729" t="s">
        <v>3862</v>
      </c>
      <c r="E226" s="730" t="s">
        <v>2748</v>
      </c>
      <c r="F226" s="650" t="s">
        <v>2737</v>
      </c>
      <c r="G226" s="650" t="s">
        <v>3003</v>
      </c>
      <c r="H226" s="650" t="s">
        <v>575</v>
      </c>
      <c r="I226" s="650" t="s">
        <v>3004</v>
      </c>
      <c r="J226" s="650" t="s">
        <v>3005</v>
      </c>
      <c r="K226" s="650" t="s">
        <v>1642</v>
      </c>
      <c r="L226" s="651">
        <v>67.42</v>
      </c>
      <c r="M226" s="651">
        <v>67.42</v>
      </c>
      <c r="N226" s="650">
        <v>1</v>
      </c>
      <c r="O226" s="731">
        <v>0.5</v>
      </c>
      <c r="P226" s="651"/>
      <c r="Q226" s="666">
        <v>0</v>
      </c>
      <c r="R226" s="650"/>
      <c r="S226" s="666">
        <v>0</v>
      </c>
      <c r="T226" s="731"/>
      <c r="U226" s="689">
        <v>0</v>
      </c>
    </row>
    <row r="227" spans="1:21" ht="14.4" customHeight="1" x14ac:dyDescent="0.3">
      <c r="A227" s="649">
        <v>50</v>
      </c>
      <c r="B227" s="650" t="s">
        <v>574</v>
      </c>
      <c r="C227" s="650">
        <v>89301501</v>
      </c>
      <c r="D227" s="729" t="s">
        <v>3862</v>
      </c>
      <c r="E227" s="730" t="s">
        <v>2748</v>
      </c>
      <c r="F227" s="650" t="s">
        <v>2737</v>
      </c>
      <c r="G227" s="650" t="s">
        <v>2823</v>
      </c>
      <c r="H227" s="650" t="s">
        <v>575</v>
      </c>
      <c r="I227" s="650" t="s">
        <v>3006</v>
      </c>
      <c r="J227" s="650" t="s">
        <v>3007</v>
      </c>
      <c r="K227" s="650" t="s">
        <v>2830</v>
      </c>
      <c r="L227" s="651">
        <v>66.599999999999994</v>
      </c>
      <c r="M227" s="651">
        <v>66.599999999999994</v>
      </c>
      <c r="N227" s="650">
        <v>1</v>
      </c>
      <c r="O227" s="731">
        <v>0.5</v>
      </c>
      <c r="P227" s="651"/>
      <c r="Q227" s="666">
        <v>0</v>
      </c>
      <c r="R227" s="650"/>
      <c r="S227" s="666">
        <v>0</v>
      </c>
      <c r="T227" s="731"/>
      <c r="U227" s="689">
        <v>0</v>
      </c>
    </row>
    <row r="228" spans="1:21" ht="14.4" customHeight="1" x14ac:dyDescent="0.3">
      <c r="A228" s="649">
        <v>50</v>
      </c>
      <c r="B228" s="650" t="s">
        <v>574</v>
      </c>
      <c r="C228" s="650">
        <v>89301501</v>
      </c>
      <c r="D228" s="729" t="s">
        <v>3862</v>
      </c>
      <c r="E228" s="730" t="s">
        <v>2748</v>
      </c>
      <c r="F228" s="650" t="s">
        <v>2737</v>
      </c>
      <c r="G228" s="650" t="s">
        <v>2823</v>
      </c>
      <c r="H228" s="650" t="s">
        <v>575</v>
      </c>
      <c r="I228" s="650" t="s">
        <v>3008</v>
      </c>
      <c r="J228" s="650" t="s">
        <v>3009</v>
      </c>
      <c r="K228" s="650" t="s">
        <v>3010</v>
      </c>
      <c r="L228" s="651">
        <v>61.65</v>
      </c>
      <c r="M228" s="651">
        <v>61.65</v>
      </c>
      <c r="N228" s="650">
        <v>1</v>
      </c>
      <c r="O228" s="731">
        <v>0.5</v>
      </c>
      <c r="P228" s="651">
        <v>61.65</v>
      </c>
      <c r="Q228" s="666">
        <v>1</v>
      </c>
      <c r="R228" s="650">
        <v>1</v>
      </c>
      <c r="S228" s="666">
        <v>1</v>
      </c>
      <c r="T228" s="731">
        <v>0.5</v>
      </c>
      <c r="U228" s="689">
        <v>1</v>
      </c>
    </row>
    <row r="229" spans="1:21" ht="14.4" customHeight="1" x14ac:dyDescent="0.3">
      <c r="A229" s="649">
        <v>50</v>
      </c>
      <c r="B229" s="650" t="s">
        <v>574</v>
      </c>
      <c r="C229" s="650">
        <v>89301501</v>
      </c>
      <c r="D229" s="729" t="s">
        <v>3862</v>
      </c>
      <c r="E229" s="730" t="s">
        <v>2748</v>
      </c>
      <c r="F229" s="650" t="s">
        <v>2737</v>
      </c>
      <c r="G229" s="650" t="s">
        <v>2823</v>
      </c>
      <c r="H229" s="650" t="s">
        <v>575</v>
      </c>
      <c r="I229" s="650" t="s">
        <v>2827</v>
      </c>
      <c r="J229" s="650" t="s">
        <v>2828</v>
      </c>
      <c r="K229" s="650" t="s">
        <v>2829</v>
      </c>
      <c r="L229" s="651">
        <v>0</v>
      </c>
      <c r="M229" s="651">
        <v>0</v>
      </c>
      <c r="N229" s="650">
        <v>2</v>
      </c>
      <c r="O229" s="731">
        <v>1</v>
      </c>
      <c r="P229" s="651">
        <v>0</v>
      </c>
      <c r="Q229" s="666"/>
      <c r="R229" s="650">
        <v>1</v>
      </c>
      <c r="S229" s="666">
        <v>0.5</v>
      </c>
      <c r="T229" s="731">
        <v>0.5</v>
      </c>
      <c r="U229" s="689">
        <v>0.5</v>
      </c>
    </row>
    <row r="230" spans="1:21" ht="14.4" customHeight="1" x14ac:dyDescent="0.3">
      <c r="A230" s="649">
        <v>50</v>
      </c>
      <c r="B230" s="650" t="s">
        <v>574</v>
      </c>
      <c r="C230" s="650">
        <v>89301501</v>
      </c>
      <c r="D230" s="729" t="s">
        <v>3862</v>
      </c>
      <c r="E230" s="730" t="s">
        <v>2748</v>
      </c>
      <c r="F230" s="650" t="s">
        <v>2737</v>
      </c>
      <c r="G230" s="650" t="s">
        <v>2823</v>
      </c>
      <c r="H230" s="650" t="s">
        <v>575</v>
      </c>
      <c r="I230" s="650" t="s">
        <v>962</v>
      </c>
      <c r="J230" s="650" t="s">
        <v>2828</v>
      </c>
      <c r="K230" s="650" t="s">
        <v>2830</v>
      </c>
      <c r="L230" s="651">
        <v>66.599999999999994</v>
      </c>
      <c r="M230" s="651">
        <v>599.40000000000009</v>
      </c>
      <c r="N230" s="650">
        <v>9</v>
      </c>
      <c r="O230" s="731">
        <v>4.5</v>
      </c>
      <c r="P230" s="651">
        <v>66.599999999999994</v>
      </c>
      <c r="Q230" s="666">
        <v>0.11111111111111109</v>
      </c>
      <c r="R230" s="650">
        <v>1</v>
      </c>
      <c r="S230" s="666">
        <v>0.1111111111111111</v>
      </c>
      <c r="T230" s="731">
        <v>0.5</v>
      </c>
      <c r="U230" s="689">
        <v>0.1111111111111111</v>
      </c>
    </row>
    <row r="231" spans="1:21" ht="14.4" customHeight="1" x14ac:dyDescent="0.3">
      <c r="A231" s="649">
        <v>50</v>
      </c>
      <c r="B231" s="650" t="s">
        <v>574</v>
      </c>
      <c r="C231" s="650">
        <v>89301501</v>
      </c>
      <c r="D231" s="729" t="s">
        <v>3862</v>
      </c>
      <c r="E231" s="730" t="s">
        <v>2748</v>
      </c>
      <c r="F231" s="650" t="s">
        <v>2737</v>
      </c>
      <c r="G231" s="650" t="s">
        <v>2771</v>
      </c>
      <c r="H231" s="650" t="s">
        <v>575</v>
      </c>
      <c r="I231" s="650" t="s">
        <v>3011</v>
      </c>
      <c r="J231" s="650" t="s">
        <v>3012</v>
      </c>
      <c r="K231" s="650" t="s">
        <v>1585</v>
      </c>
      <c r="L231" s="651">
        <v>49.22</v>
      </c>
      <c r="M231" s="651">
        <v>49.22</v>
      </c>
      <c r="N231" s="650">
        <v>1</v>
      </c>
      <c r="O231" s="731">
        <v>0.5</v>
      </c>
      <c r="P231" s="651"/>
      <c r="Q231" s="666">
        <v>0</v>
      </c>
      <c r="R231" s="650"/>
      <c r="S231" s="666">
        <v>0</v>
      </c>
      <c r="T231" s="731"/>
      <c r="U231" s="689">
        <v>0</v>
      </c>
    </row>
    <row r="232" spans="1:21" ht="14.4" customHeight="1" x14ac:dyDescent="0.3">
      <c r="A232" s="649">
        <v>50</v>
      </c>
      <c r="B232" s="650" t="s">
        <v>574</v>
      </c>
      <c r="C232" s="650">
        <v>89301501</v>
      </c>
      <c r="D232" s="729" t="s">
        <v>3862</v>
      </c>
      <c r="E232" s="730" t="s">
        <v>2748</v>
      </c>
      <c r="F232" s="650" t="s">
        <v>2737</v>
      </c>
      <c r="G232" s="650" t="s">
        <v>2771</v>
      </c>
      <c r="H232" s="650" t="s">
        <v>575</v>
      </c>
      <c r="I232" s="650" t="s">
        <v>3013</v>
      </c>
      <c r="J232" s="650" t="s">
        <v>3014</v>
      </c>
      <c r="K232" s="650" t="s">
        <v>1585</v>
      </c>
      <c r="L232" s="651">
        <v>49.22</v>
      </c>
      <c r="M232" s="651">
        <v>49.22</v>
      </c>
      <c r="N232" s="650">
        <v>1</v>
      </c>
      <c r="O232" s="731">
        <v>0.5</v>
      </c>
      <c r="P232" s="651"/>
      <c r="Q232" s="666">
        <v>0</v>
      </c>
      <c r="R232" s="650"/>
      <c r="S232" s="666">
        <v>0</v>
      </c>
      <c r="T232" s="731"/>
      <c r="U232" s="689">
        <v>0</v>
      </c>
    </row>
    <row r="233" spans="1:21" ht="14.4" customHeight="1" x14ac:dyDescent="0.3">
      <c r="A233" s="649">
        <v>50</v>
      </c>
      <c r="B233" s="650" t="s">
        <v>574</v>
      </c>
      <c r="C233" s="650">
        <v>89301501</v>
      </c>
      <c r="D233" s="729" t="s">
        <v>3862</v>
      </c>
      <c r="E233" s="730" t="s">
        <v>2748</v>
      </c>
      <c r="F233" s="650" t="s">
        <v>2737</v>
      </c>
      <c r="G233" s="650" t="s">
        <v>2831</v>
      </c>
      <c r="H233" s="650" t="s">
        <v>575</v>
      </c>
      <c r="I233" s="650" t="s">
        <v>3015</v>
      </c>
      <c r="J233" s="650" t="s">
        <v>2833</v>
      </c>
      <c r="K233" s="650" t="s">
        <v>1067</v>
      </c>
      <c r="L233" s="651">
        <v>0</v>
      </c>
      <c r="M233" s="651">
        <v>0</v>
      </c>
      <c r="N233" s="650">
        <v>1</v>
      </c>
      <c r="O233" s="731">
        <v>0.5</v>
      </c>
      <c r="P233" s="651"/>
      <c r="Q233" s="666"/>
      <c r="R233" s="650"/>
      <c r="S233" s="666">
        <v>0</v>
      </c>
      <c r="T233" s="731"/>
      <c r="U233" s="689">
        <v>0</v>
      </c>
    </row>
    <row r="234" spans="1:21" ht="14.4" customHeight="1" x14ac:dyDescent="0.3">
      <c r="A234" s="649">
        <v>50</v>
      </c>
      <c r="B234" s="650" t="s">
        <v>574</v>
      </c>
      <c r="C234" s="650">
        <v>89301501</v>
      </c>
      <c r="D234" s="729" t="s">
        <v>3862</v>
      </c>
      <c r="E234" s="730" t="s">
        <v>2748</v>
      </c>
      <c r="F234" s="650" t="s">
        <v>2737</v>
      </c>
      <c r="G234" s="650" t="s">
        <v>2831</v>
      </c>
      <c r="H234" s="650" t="s">
        <v>575</v>
      </c>
      <c r="I234" s="650" t="s">
        <v>2832</v>
      </c>
      <c r="J234" s="650" t="s">
        <v>2833</v>
      </c>
      <c r="K234" s="650" t="s">
        <v>817</v>
      </c>
      <c r="L234" s="651">
        <v>56.23</v>
      </c>
      <c r="M234" s="651">
        <v>112.46</v>
      </c>
      <c r="N234" s="650">
        <v>2</v>
      </c>
      <c r="O234" s="731">
        <v>1</v>
      </c>
      <c r="P234" s="651"/>
      <c r="Q234" s="666">
        <v>0</v>
      </c>
      <c r="R234" s="650"/>
      <c r="S234" s="666">
        <v>0</v>
      </c>
      <c r="T234" s="731"/>
      <c r="U234" s="689">
        <v>0</v>
      </c>
    </row>
    <row r="235" spans="1:21" ht="14.4" customHeight="1" x14ac:dyDescent="0.3">
      <c r="A235" s="649">
        <v>50</v>
      </c>
      <c r="B235" s="650" t="s">
        <v>574</v>
      </c>
      <c r="C235" s="650">
        <v>89301501</v>
      </c>
      <c r="D235" s="729" t="s">
        <v>3862</v>
      </c>
      <c r="E235" s="730" t="s">
        <v>2748</v>
      </c>
      <c r="F235" s="650" t="s">
        <v>2737</v>
      </c>
      <c r="G235" s="650" t="s">
        <v>2831</v>
      </c>
      <c r="H235" s="650" t="s">
        <v>575</v>
      </c>
      <c r="I235" s="650" t="s">
        <v>815</v>
      </c>
      <c r="J235" s="650" t="s">
        <v>816</v>
      </c>
      <c r="K235" s="650" t="s">
        <v>817</v>
      </c>
      <c r="L235" s="651">
        <v>42.18</v>
      </c>
      <c r="M235" s="651">
        <v>168.72</v>
      </c>
      <c r="N235" s="650">
        <v>4</v>
      </c>
      <c r="O235" s="731">
        <v>2.5</v>
      </c>
      <c r="P235" s="651"/>
      <c r="Q235" s="666">
        <v>0</v>
      </c>
      <c r="R235" s="650"/>
      <c r="S235" s="666">
        <v>0</v>
      </c>
      <c r="T235" s="731"/>
      <c r="U235" s="689">
        <v>0</v>
      </c>
    </row>
    <row r="236" spans="1:21" ht="14.4" customHeight="1" x14ac:dyDescent="0.3">
      <c r="A236" s="649">
        <v>50</v>
      </c>
      <c r="B236" s="650" t="s">
        <v>574</v>
      </c>
      <c r="C236" s="650">
        <v>89301501</v>
      </c>
      <c r="D236" s="729" t="s">
        <v>3862</v>
      </c>
      <c r="E236" s="730" t="s">
        <v>2748</v>
      </c>
      <c r="F236" s="650" t="s">
        <v>2737</v>
      </c>
      <c r="G236" s="650" t="s">
        <v>3016</v>
      </c>
      <c r="H236" s="650" t="s">
        <v>575</v>
      </c>
      <c r="I236" s="650" t="s">
        <v>1856</v>
      </c>
      <c r="J236" s="650" t="s">
        <v>1857</v>
      </c>
      <c r="K236" s="650" t="s">
        <v>3017</v>
      </c>
      <c r="L236" s="651">
        <v>0</v>
      </c>
      <c r="M236" s="651">
        <v>0</v>
      </c>
      <c r="N236" s="650">
        <v>1</v>
      </c>
      <c r="O236" s="731">
        <v>1</v>
      </c>
      <c r="P236" s="651"/>
      <c r="Q236" s="666"/>
      <c r="R236" s="650"/>
      <c r="S236" s="666">
        <v>0</v>
      </c>
      <c r="T236" s="731"/>
      <c r="U236" s="689">
        <v>0</v>
      </c>
    </row>
    <row r="237" spans="1:21" ht="14.4" customHeight="1" x14ac:dyDescent="0.3">
      <c r="A237" s="649">
        <v>50</v>
      </c>
      <c r="B237" s="650" t="s">
        <v>574</v>
      </c>
      <c r="C237" s="650">
        <v>89301501</v>
      </c>
      <c r="D237" s="729" t="s">
        <v>3862</v>
      </c>
      <c r="E237" s="730" t="s">
        <v>2748</v>
      </c>
      <c r="F237" s="650" t="s">
        <v>2737</v>
      </c>
      <c r="G237" s="650" t="s">
        <v>2835</v>
      </c>
      <c r="H237" s="650" t="s">
        <v>575</v>
      </c>
      <c r="I237" s="650" t="s">
        <v>1014</v>
      </c>
      <c r="J237" s="650" t="s">
        <v>1015</v>
      </c>
      <c r="K237" s="650" t="s">
        <v>1016</v>
      </c>
      <c r="L237" s="651">
        <v>24.22</v>
      </c>
      <c r="M237" s="651">
        <v>72.66</v>
      </c>
      <c r="N237" s="650">
        <v>3</v>
      </c>
      <c r="O237" s="731">
        <v>1.5</v>
      </c>
      <c r="P237" s="651"/>
      <c r="Q237" s="666">
        <v>0</v>
      </c>
      <c r="R237" s="650"/>
      <c r="S237" s="666">
        <v>0</v>
      </c>
      <c r="T237" s="731"/>
      <c r="U237" s="689">
        <v>0</v>
      </c>
    </row>
    <row r="238" spans="1:21" ht="14.4" customHeight="1" x14ac:dyDescent="0.3">
      <c r="A238" s="649">
        <v>50</v>
      </c>
      <c r="B238" s="650" t="s">
        <v>574</v>
      </c>
      <c r="C238" s="650">
        <v>89301501</v>
      </c>
      <c r="D238" s="729" t="s">
        <v>3862</v>
      </c>
      <c r="E238" s="730" t="s">
        <v>2748</v>
      </c>
      <c r="F238" s="650" t="s">
        <v>2737</v>
      </c>
      <c r="G238" s="650" t="s">
        <v>2835</v>
      </c>
      <c r="H238" s="650" t="s">
        <v>575</v>
      </c>
      <c r="I238" s="650" t="s">
        <v>2908</v>
      </c>
      <c r="J238" s="650" t="s">
        <v>1015</v>
      </c>
      <c r="K238" s="650" t="s">
        <v>1016</v>
      </c>
      <c r="L238" s="651">
        <v>24.22</v>
      </c>
      <c r="M238" s="651">
        <v>24.22</v>
      </c>
      <c r="N238" s="650">
        <v>1</v>
      </c>
      <c r="O238" s="731">
        <v>0.5</v>
      </c>
      <c r="P238" s="651">
        <v>24.22</v>
      </c>
      <c r="Q238" s="666">
        <v>1</v>
      </c>
      <c r="R238" s="650">
        <v>1</v>
      </c>
      <c r="S238" s="666">
        <v>1</v>
      </c>
      <c r="T238" s="731">
        <v>0.5</v>
      </c>
      <c r="U238" s="689">
        <v>1</v>
      </c>
    </row>
    <row r="239" spans="1:21" ht="14.4" customHeight="1" x14ac:dyDescent="0.3">
      <c r="A239" s="649">
        <v>50</v>
      </c>
      <c r="B239" s="650" t="s">
        <v>574</v>
      </c>
      <c r="C239" s="650">
        <v>89301501</v>
      </c>
      <c r="D239" s="729" t="s">
        <v>3862</v>
      </c>
      <c r="E239" s="730" t="s">
        <v>2748</v>
      </c>
      <c r="F239" s="650" t="s">
        <v>2737</v>
      </c>
      <c r="G239" s="650" t="s">
        <v>2774</v>
      </c>
      <c r="H239" s="650" t="s">
        <v>575</v>
      </c>
      <c r="I239" s="650" t="s">
        <v>3018</v>
      </c>
      <c r="J239" s="650" t="s">
        <v>952</v>
      </c>
      <c r="K239" s="650" t="s">
        <v>3019</v>
      </c>
      <c r="L239" s="651">
        <v>159.79</v>
      </c>
      <c r="M239" s="651">
        <v>159.79</v>
      </c>
      <c r="N239" s="650">
        <v>1</v>
      </c>
      <c r="O239" s="731">
        <v>0.5</v>
      </c>
      <c r="P239" s="651"/>
      <c r="Q239" s="666">
        <v>0</v>
      </c>
      <c r="R239" s="650"/>
      <c r="S239" s="666">
        <v>0</v>
      </c>
      <c r="T239" s="731"/>
      <c r="U239" s="689">
        <v>0</v>
      </c>
    </row>
    <row r="240" spans="1:21" ht="14.4" customHeight="1" x14ac:dyDescent="0.3">
      <c r="A240" s="649">
        <v>50</v>
      </c>
      <c r="B240" s="650" t="s">
        <v>574</v>
      </c>
      <c r="C240" s="650">
        <v>89301501</v>
      </c>
      <c r="D240" s="729" t="s">
        <v>3862</v>
      </c>
      <c r="E240" s="730" t="s">
        <v>2748</v>
      </c>
      <c r="F240" s="650" t="s">
        <v>2737</v>
      </c>
      <c r="G240" s="650" t="s">
        <v>2774</v>
      </c>
      <c r="H240" s="650" t="s">
        <v>575</v>
      </c>
      <c r="I240" s="650" t="s">
        <v>2775</v>
      </c>
      <c r="J240" s="650" t="s">
        <v>2776</v>
      </c>
      <c r="K240" s="650" t="s">
        <v>2777</v>
      </c>
      <c r="L240" s="651">
        <v>40.46</v>
      </c>
      <c r="M240" s="651">
        <v>40.46</v>
      </c>
      <c r="N240" s="650">
        <v>1</v>
      </c>
      <c r="O240" s="731">
        <v>0.5</v>
      </c>
      <c r="P240" s="651"/>
      <c r="Q240" s="666">
        <v>0</v>
      </c>
      <c r="R240" s="650"/>
      <c r="S240" s="666">
        <v>0</v>
      </c>
      <c r="T240" s="731"/>
      <c r="U240" s="689">
        <v>0</v>
      </c>
    </row>
    <row r="241" spans="1:21" ht="14.4" customHeight="1" x14ac:dyDescent="0.3">
      <c r="A241" s="649">
        <v>50</v>
      </c>
      <c r="B241" s="650" t="s">
        <v>574</v>
      </c>
      <c r="C241" s="650">
        <v>89301501</v>
      </c>
      <c r="D241" s="729" t="s">
        <v>3862</v>
      </c>
      <c r="E241" s="730" t="s">
        <v>2748</v>
      </c>
      <c r="F241" s="650" t="s">
        <v>2737</v>
      </c>
      <c r="G241" s="650" t="s">
        <v>2911</v>
      </c>
      <c r="H241" s="650" t="s">
        <v>575</v>
      </c>
      <c r="I241" s="650" t="s">
        <v>2912</v>
      </c>
      <c r="J241" s="650" t="s">
        <v>2913</v>
      </c>
      <c r="K241" s="650" t="s">
        <v>2914</v>
      </c>
      <c r="L241" s="651">
        <v>0</v>
      </c>
      <c r="M241" s="651">
        <v>0</v>
      </c>
      <c r="N241" s="650">
        <v>2</v>
      </c>
      <c r="O241" s="731">
        <v>1</v>
      </c>
      <c r="P241" s="651"/>
      <c r="Q241" s="666"/>
      <c r="R241" s="650"/>
      <c r="S241" s="666">
        <v>0</v>
      </c>
      <c r="T241" s="731"/>
      <c r="U241" s="689">
        <v>0</v>
      </c>
    </row>
    <row r="242" spans="1:21" ht="14.4" customHeight="1" x14ac:dyDescent="0.3">
      <c r="A242" s="649">
        <v>50</v>
      </c>
      <c r="B242" s="650" t="s">
        <v>574</v>
      </c>
      <c r="C242" s="650">
        <v>89301501</v>
      </c>
      <c r="D242" s="729" t="s">
        <v>3862</v>
      </c>
      <c r="E242" s="730" t="s">
        <v>2748</v>
      </c>
      <c r="F242" s="650" t="s">
        <v>2737</v>
      </c>
      <c r="G242" s="650" t="s">
        <v>3020</v>
      </c>
      <c r="H242" s="650" t="s">
        <v>575</v>
      </c>
      <c r="I242" s="650" t="s">
        <v>3021</v>
      </c>
      <c r="J242" s="650" t="s">
        <v>1085</v>
      </c>
      <c r="K242" s="650" t="s">
        <v>1086</v>
      </c>
      <c r="L242" s="651">
        <v>173.65</v>
      </c>
      <c r="M242" s="651">
        <v>173.65</v>
      </c>
      <c r="N242" s="650">
        <v>1</v>
      </c>
      <c r="O242" s="731">
        <v>0.5</v>
      </c>
      <c r="P242" s="651"/>
      <c r="Q242" s="666">
        <v>0</v>
      </c>
      <c r="R242" s="650"/>
      <c r="S242" s="666">
        <v>0</v>
      </c>
      <c r="T242" s="731"/>
      <c r="U242" s="689">
        <v>0</v>
      </c>
    </row>
    <row r="243" spans="1:21" ht="14.4" customHeight="1" x14ac:dyDescent="0.3">
      <c r="A243" s="649">
        <v>50</v>
      </c>
      <c r="B243" s="650" t="s">
        <v>574</v>
      </c>
      <c r="C243" s="650">
        <v>89301501</v>
      </c>
      <c r="D243" s="729" t="s">
        <v>3862</v>
      </c>
      <c r="E243" s="730" t="s">
        <v>2748</v>
      </c>
      <c r="F243" s="650" t="s">
        <v>2737</v>
      </c>
      <c r="G243" s="650" t="s">
        <v>3022</v>
      </c>
      <c r="H243" s="650" t="s">
        <v>575</v>
      </c>
      <c r="I243" s="650" t="s">
        <v>3023</v>
      </c>
      <c r="J243" s="650" t="s">
        <v>3024</v>
      </c>
      <c r="K243" s="650" t="s">
        <v>3025</v>
      </c>
      <c r="L243" s="651">
        <v>1306</v>
      </c>
      <c r="M243" s="651">
        <v>1306</v>
      </c>
      <c r="N243" s="650">
        <v>1</v>
      </c>
      <c r="O243" s="731">
        <v>0.5</v>
      </c>
      <c r="P243" s="651">
        <v>1306</v>
      </c>
      <c r="Q243" s="666">
        <v>1</v>
      </c>
      <c r="R243" s="650">
        <v>1</v>
      </c>
      <c r="S243" s="666">
        <v>1</v>
      </c>
      <c r="T243" s="731">
        <v>0.5</v>
      </c>
      <c r="U243" s="689">
        <v>1</v>
      </c>
    </row>
    <row r="244" spans="1:21" ht="14.4" customHeight="1" x14ac:dyDescent="0.3">
      <c r="A244" s="649">
        <v>50</v>
      </c>
      <c r="B244" s="650" t="s">
        <v>574</v>
      </c>
      <c r="C244" s="650">
        <v>89301501</v>
      </c>
      <c r="D244" s="729" t="s">
        <v>3862</v>
      </c>
      <c r="E244" s="730" t="s">
        <v>2748</v>
      </c>
      <c r="F244" s="650" t="s">
        <v>2737</v>
      </c>
      <c r="G244" s="650" t="s">
        <v>2915</v>
      </c>
      <c r="H244" s="650" t="s">
        <v>575</v>
      </c>
      <c r="I244" s="650" t="s">
        <v>2916</v>
      </c>
      <c r="J244" s="650" t="s">
        <v>2917</v>
      </c>
      <c r="K244" s="650"/>
      <c r="L244" s="651">
        <v>0</v>
      </c>
      <c r="M244" s="651">
        <v>0</v>
      </c>
      <c r="N244" s="650">
        <v>1</v>
      </c>
      <c r="O244" s="731">
        <v>0.5</v>
      </c>
      <c r="P244" s="651"/>
      <c r="Q244" s="666"/>
      <c r="R244" s="650"/>
      <c r="S244" s="666">
        <v>0</v>
      </c>
      <c r="T244" s="731"/>
      <c r="U244" s="689">
        <v>0</v>
      </c>
    </row>
    <row r="245" spans="1:21" ht="14.4" customHeight="1" x14ac:dyDescent="0.3">
      <c r="A245" s="649">
        <v>50</v>
      </c>
      <c r="B245" s="650" t="s">
        <v>574</v>
      </c>
      <c r="C245" s="650">
        <v>89301501</v>
      </c>
      <c r="D245" s="729" t="s">
        <v>3862</v>
      </c>
      <c r="E245" s="730" t="s">
        <v>2748</v>
      </c>
      <c r="F245" s="650" t="s">
        <v>2737</v>
      </c>
      <c r="G245" s="650" t="s">
        <v>2915</v>
      </c>
      <c r="H245" s="650" t="s">
        <v>575</v>
      </c>
      <c r="I245" s="650" t="s">
        <v>3026</v>
      </c>
      <c r="J245" s="650" t="s">
        <v>2917</v>
      </c>
      <c r="K245" s="650"/>
      <c r="L245" s="651">
        <v>0</v>
      </c>
      <c r="M245" s="651">
        <v>0</v>
      </c>
      <c r="N245" s="650">
        <v>1</v>
      </c>
      <c r="O245" s="731">
        <v>0.5</v>
      </c>
      <c r="P245" s="651"/>
      <c r="Q245" s="666"/>
      <c r="R245" s="650"/>
      <c r="S245" s="666">
        <v>0</v>
      </c>
      <c r="T245" s="731"/>
      <c r="U245" s="689">
        <v>0</v>
      </c>
    </row>
    <row r="246" spans="1:21" ht="14.4" customHeight="1" x14ac:dyDescent="0.3">
      <c r="A246" s="649">
        <v>50</v>
      </c>
      <c r="B246" s="650" t="s">
        <v>574</v>
      </c>
      <c r="C246" s="650">
        <v>89301501</v>
      </c>
      <c r="D246" s="729" t="s">
        <v>3862</v>
      </c>
      <c r="E246" s="730" t="s">
        <v>2748</v>
      </c>
      <c r="F246" s="650" t="s">
        <v>2737</v>
      </c>
      <c r="G246" s="650" t="s">
        <v>2918</v>
      </c>
      <c r="H246" s="650" t="s">
        <v>575</v>
      </c>
      <c r="I246" s="650" t="s">
        <v>3027</v>
      </c>
      <c r="J246" s="650" t="s">
        <v>2920</v>
      </c>
      <c r="K246" s="650" t="s">
        <v>3028</v>
      </c>
      <c r="L246" s="651">
        <v>0</v>
      </c>
      <c r="M246" s="651">
        <v>0</v>
      </c>
      <c r="N246" s="650">
        <v>2</v>
      </c>
      <c r="O246" s="731">
        <v>1</v>
      </c>
      <c r="P246" s="651"/>
      <c r="Q246" s="666"/>
      <c r="R246" s="650"/>
      <c r="S246" s="666">
        <v>0</v>
      </c>
      <c r="T246" s="731"/>
      <c r="U246" s="689">
        <v>0</v>
      </c>
    </row>
    <row r="247" spans="1:21" ht="14.4" customHeight="1" x14ac:dyDescent="0.3">
      <c r="A247" s="649">
        <v>50</v>
      </c>
      <c r="B247" s="650" t="s">
        <v>574</v>
      </c>
      <c r="C247" s="650">
        <v>89301501</v>
      </c>
      <c r="D247" s="729" t="s">
        <v>3862</v>
      </c>
      <c r="E247" s="730" t="s">
        <v>2748</v>
      </c>
      <c r="F247" s="650" t="s">
        <v>2737</v>
      </c>
      <c r="G247" s="650" t="s">
        <v>3029</v>
      </c>
      <c r="H247" s="650" t="s">
        <v>575</v>
      </c>
      <c r="I247" s="650" t="s">
        <v>3030</v>
      </c>
      <c r="J247" s="650" t="s">
        <v>3031</v>
      </c>
      <c r="K247" s="650" t="s">
        <v>3032</v>
      </c>
      <c r="L247" s="651">
        <v>0</v>
      </c>
      <c r="M247" s="651">
        <v>0</v>
      </c>
      <c r="N247" s="650">
        <v>2</v>
      </c>
      <c r="O247" s="731">
        <v>1</v>
      </c>
      <c r="P247" s="651"/>
      <c r="Q247" s="666"/>
      <c r="R247" s="650"/>
      <c r="S247" s="666">
        <v>0</v>
      </c>
      <c r="T247" s="731"/>
      <c r="U247" s="689">
        <v>0</v>
      </c>
    </row>
    <row r="248" spans="1:21" ht="14.4" customHeight="1" x14ac:dyDescent="0.3">
      <c r="A248" s="649">
        <v>50</v>
      </c>
      <c r="B248" s="650" t="s">
        <v>574</v>
      </c>
      <c r="C248" s="650">
        <v>89301501</v>
      </c>
      <c r="D248" s="729" t="s">
        <v>3862</v>
      </c>
      <c r="E248" s="730" t="s">
        <v>2748</v>
      </c>
      <c r="F248" s="650" t="s">
        <v>2737</v>
      </c>
      <c r="G248" s="650" t="s">
        <v>2836</v>
      </c>
      <c r="H248" s="650" t="s">
        <v>1428</v>
      </c>
      <c r="I248" s="650" t="s">
        <v>1587</v>
      </c>
      <c r="J248" s="650" t="s">
        <v>1588</v>
      </c>
      <c r="K248" s="650" t="s">
        <v>1589</v>
      </c>
      <c r="L248" s="651">
        <v>25.07</v>
      </c>
      <c r="M248" s="651">
        <v>25.07</v>
      </c>
      <c r="N248" s="650">
        <v>1</v>
      </c>
      <c r="O248" s="731">
        <v>0.5</v>
      </c>
      <c r="P248" s="651"/>
      <c r="Q248" s="666">
        <v>0</v>
      </c>
      <c r="R248" s="650"/>
      <c r="S248" s="666">
        <v>0</v>
      </c>
      <c r="T248" s="731"/>
      <c r="U248" s="689">
        <v>0</v>
      </c>
    </row>
    <row r="249" spans="1:21" ht="14.4" customHeight="1" x14ac:dyDescent="0.3">
      <c r="A249" s="649">
        <v>50</v>
      </c>
      <c r="B249" s="650" t="s">
        <v>574</v>
      </c>
      <c r="C249" s="650">
        <v>89301501</v>
      </c>
      <c r="D249" s="729" t="s">
        <v>3862</v>
      </c>
      <c r="E249" s="730" t="s">
        <v>2748</v>
      </c>
      <c r="F249" s="650" t="s">
        <v>2737</v>
      </c>
      <c r="G249" s="650" t="s">
        <v>2836</v>
      </c>
      <c r="H249" s="650" t="s">
        <v>575</v>
      </c>
      <c r="I249" s="650" t="s">
        <v>3033</v>
      </c>
      <c r="J249" s="650" t="s">
        <v>3034</v>
      </c>
      <c r="K249" s="650" t="s">
        <v>3035</v>
      </c>
      <c r="L249" s="651">
        <v>25.07</v>
      </c>
      <c r="M249" s="651">
        <v>25.07</v>
      </c>
      <c r="N249" s="650">
        <v>1</v>
      </c>
      <c r="O249" s="731">
        <v>0.5</v>
      </c>
      <c r="P249" s="651"/>
      <c r="Q249" s="666">
        <v>0</v>
      </c>
      <c r="R249" s="650"/>
      <c r="S249" s="666">
        <v>0</v>
      </c>
      <c r="T249" s="731"/>
      <c r="U249" s="689">
        <v>0</v>
      </c>
    </row>
    <row r="250" spans="1:21" ht="14.4" customHeight="1" x14ac:dyDescent="0.3">
      <c r="A250" s="649">
        <v>50</v>
      </c>
      <c r="B250" s="650" t="s">
        <v>574</v>
      </c>
      <c r="C250" s="650">
        <v>89301501</v>
      </c>
      <c r="D250" s="729" t="s">
        <v>3862</v>
      </c>
      <c r="E250" s="730" t="s">
        <v>2748</v>
      </c>
      <c r="F250" s="650" t="s">
        <v>2737</v>
      </c>
      <c r="G250" s="650" t="s">
        <v>2778</v>
      </c>
      <c r="H250" s="650" t="s">
        <v>575</v>
      </c>
      <c r="I250" s="650" t="s">
        <v>3036</v>
      </c>
      <c r="J250" s="650" t="s">
        <v>2925</v>
      </c>
      <c r="K250" s="650" t="s">
        <v>600</v>
      </c>
      <c r="L250" s="651">
        <v>104.66</v>
      </c>
      <c r="M250" s="651">
        <v>209.32</v>
      </c>
      <c r="N250" s="650">
        <v>2</v>
      </c>
      <c r="O250" s="731">
        <v>1</v>
      </c>
      <c r="P250" s="651"/>
      <c r="Q250" s="666">
        <v>0</v>
      </c>
      <c r="R250" s="650"/>
      <c r="S250" s="666">
        <v>0</v>
      </c>
      <c r="T250" s="731"/>
      <c r="U250" s="689">
        <v>0</v>
      </c>
    </row>
    <row r="251" spans="1:21" ht="14.4" customHeight="1" x14ac:dyDescent="0.3">
      <c r="A251" s="649">
        <v>50</v>
      </c>
      <c r="B251" s="650" t="s">
        <v>574</v>
      </c>
      <c r="C251" s="650">
        <v>89301501</v>
      </c>
      <c r="D251" s="729" t="s">
        <v>3862</v>
      </c>
      <c r="E251" s="730" t="s">
        <v>2748</v>
      </c>
      <c r="F251" s="650" t="s">
        <v>2737</v>
      </c>
      <c r="G251" s="650" t="s">
        <v>2778</v>
      </c>
      <c r="H251" s="650" t="s">
        <v>1428</v>
      </c>
      <c r="I251" s="650" t="s">
        <v>1701</v>
      </c>
      <c r="J251" s="650" t="s">
        <v>1702</v>
      </c>
      <c r="K251" s="650" t="s">
        <v>1703</v>
      </c>
      <c r="L251" s="651">
        <v>97.68</v>
      </c>
      <c r="M251" s="651">
        <v>293.04000000000002</v>
      </c>
      <c r="N251" s="650">
        <v>3</v>
      </c>
      <c r="O251" s="731">
        <v>1.5</v>
      </c>
      <c r="P251" s="651"/>
      <c r="Q251" s="666">
        <v>0</v>
      </c>
      <c r="R251" s="650"/>
      <c r="S251" s="666">
        <v>0</v>
      </c>
      <c r="T251" s="731"/>
      <c r="U251" s="689">
        <v>0</v>
      </c>
    </row>
    <row r="252" spans="1:21" ht="14.4" customHeight="1" x14ac:dyDescent="0.3">
      <c r="A252" s="649">
        <v>50</v>
      </c>
      <c r="B252" s="650" t="s">
        <v>574</v>
      </c>
      <c r="C252" s="650">
        <v>89301501</v>
      </c>
      <c r="D252" s="729" t="s">
        <v>3862</v>
      </c>
      <c r="E252" s="730" t="s">
        <v>2748</v>
      </c>
      <c r="F252" s="650" t="s">
        <v>2737</v>
      </c>
      <c r="G252" s="650" t="s">
        <v>2778</v>
      </c>
      <c r="H252" s="650" t="s">
        <v>575</v>
      </c>
      <c r="I252" s="650" t="s">
        <v>598</v>
      </c>
      <c r="J252" s="650" t="s">
        <v>599</v>
      </c>
      <c r="K252" s="650" t="s">
        <v>600</v>
      </c>
      <c r="L252" s="651">
        <v>104.66</v>
      </c>
      <c r="M252" s="651">
        <v>627.95999999999992</v>
      </c>
      <c r="N252" s="650">
        <v>6</v>
      </c>
      <c r="O252" s="731">
        <v>3</v>
      </c>
      <c r="P252" s="651">
        <v>104.66</v>
      </c>
      <c r="Q252" s="666">
        <v>0.16666666666666669</v>
      </c>
      <c r="R252" s="650">
        <v>1</v>
      </c>
      <c r="S252" s="666">
        <v>0.16666666666666666</v>
      </c>
      <c r="T252" s="731">
        <v>0.5</v>
      </c>
      <c r="U252" s="689">
        <v>0.16666666666666666</v>
      </c>
    </row>
    <row r="253" spans="1:21" ht="14.4" customHeight="1" x14ac:dyDescent="0.3">
      <c r="A253" s="649">
        <v>50</v>
      </c>
      <c r="B253" s="650" t="s">
        <v>574</v>
      </c>
      <c r="C253" s="650">
        <v>89301501</v>
      </c>
      <c r="D253" s="729" t="s">
        <v>3862</v>
      </c>
      <c r="E253" s="730" t="s">
        <v>2748</v>
      </c>
      <c r="F253" s="650" t="s">
        <v>2737</v>
      </c>
      <c r="G253" s="650" t="s">
        <v>2778</v>
      </c>
      <c r="H253" s="650" t="s">
        <v>575</v>
      </c>
      <c r="I253" s="650" t="s">
        <v>3037</v>
      </c>
      <c r="J253" s="650" t="s">
        <v>2925</v>
      </c>
      <c r="K253" s="650" t="s">
        <v>600</v>
      </c>
      <c r="L253" s="651">
        <v>104.66</v>
      </c>
      <c r="M253" s="651">
        <v>209.32</v>
      </c>
      <c r="N253" s="650">
        <v>2</v>
      </c>
      <c r="O253" s="731">
        <v>1</v>
      </c>
      <c r="P253" s="651"/>
      <c r="Q253" s="666">
        <v>0</v>
      </c>
      <c r="R253" s="650"/>
      <c r="S253" s="666">
        <v>0</v>
      </c>
      <c r="T253" s="731"/>
      <c r="U253" s="689">
        <v>0</v>
      </c>
    </row>
    <row r="254" spans="1:21" ht="14.4" customHeight="1" x14ac:dyDescent="0.3">
      <c r="A254" s="649">
        <v>50</v>
      </c>
      <c r="B254" s="650" t="s">
        <v>574</v>
      </c>
      <c r="C254" s="650">
        <v>89301501</v>
      </c>
      <c r="D254" s="729" t="s">
        <v>3862</v>
      </c>
      <c r="E254" s="730" t="s">
        <v>2748</v>
      </c>
      <c r="F254" s="650" t="s">
        <v>2737</v>
      </c>
      <c r="G254" s="650" t="s">
        <v>2778</v>
      </c>
      <c r="H254" s="650" t="s">
        <v>575</v>
      </c>
      <c r="I254" s="650" t="s">
        <v>2916</v>
      </c>
      <c r="J254" s="650" t="s">
        <v>2925</v>
      </c>
      <c r="K254" s="650" t="s">
        <v>600</v>
      </c>
      <c r="L254" s="651">
        <v>0</v>
      </c>
      <c r="M254" s="651">
        <v>0</v>
      </c>
      <c r="N254" s="650">
        <v>1</v>
      </c>
      <c r="O254" s="731">
        <v>0.5</v>
      </c>
      <c r="P254" s="651"/>
      <c r="Q254" s="666"/>
      <c r="R254" s="650"/>
      <c r="S254" s="666">
        <v>0</v>
      </c>
      <c r="T254" s="731"/>
      <c r="U254" s="689">
        <v>0</v>
      </c>
    </row>
    <row r="255" spans="1:21" ht="14.4" customHeight="1" x14ac:dyDescent="0.3">
      <c r="A255" s="649">
        <v>50</v>
      </c>
      <c r="B255" s="650" t="s">
        <v>574</v>
      </c>
      <c r="C255" s="650">
        <v>89301501</v>
      </c>
      <c r="D255" s="729" t="s">
        <v>3862</v>
      </c>
      <c r="E255" s="730" t="s">
        <v>2748</v>
      </c>
      <c r="F255" s="650" t="s">
        <v>2737</v>
      </c>
      <c r="G255" s="650" t="s">
        <v>2778</v>
      </c>
      <c r="H255" s="650" t="s">
        <v>575</v>
      </c>
      <c r="I255" s="650" t="s">
        <v>3038</v>
      </c>
      <c r="J255" s="650" t="s">
        <v>2925</v>
      </c>
      <c r="K255" s="650" t="s">
        <v>600</v>
      </c>
      <c r="L255" s="651">
        <v>0</v>
      </c>
      <c r="M255" s="651">
        <v>0</v>
      </c>
      <c r="N255" s="650">
        <v>3</v>
      </c>
      <c r="O255" s="731">
        <v>1.5</v>
      </c>
      <c r="P255" s="651"/>
      <c r="Q255" s="666"/>
      <c r="R255" s="650"/>
      <c r="S255" s="666">
        <v>0</v>
      </c>
      <c r="T255" s="731"/>
      <c r="U255" s="689">
        <v>0</v>
      </c>
    </row>
    <row r="256" spans="1:21" ht="14.4" customHeight="1" x14ac:dyDescent="0.3">
      <c r="A256" s="649">
        <v>50</v>
      </c>
      <c r="B256" s="650" t="s">
        <v>574</v>
      </c>
      <c r="C256" s="650">
        <v>89301501</v>
      </c>
      <c r="D256" s="729" t="s">
        <v>3862</v>
      </c>
      <c r="E256" s="730" t="s">
        <v>2748</v>
      </c>
      <c r="F256" s="650" t="s">
        <v>2737</v>
      </c>
      <c r="G256" s="650" t="s">
        <v>2778</v>
      </c>
      <c r="H256" s="650" t="s">
        <v>575</v>
      </c>
      <c r="I256" s="650" t="s">
        <v>3039</v>
      </c>
      <c r="J256" s="650" t="s">
        <v>3040</v>
      </c>
      <c r="K256" s="650" t="s">
        <v>3041</v>
      </c>
      <c r="L256" s="651">
        <v>0</v>
      </c>
      <c r="M256" s="651">
        <v>0</v>
      </c>
      <c r="N256" s="650">
        <v>1</v>
      </c>
      <c r="O256" s="731">
        <v>0.5</v>
      </c>
      <c r="P256" s="651"/>
      <c r="Q256" s="666"/>
      <c r="R256" s="650"/>
      <c r="S256" s="666">
        <v>0</v>
      </c>
      <c r="T256" s="731"/>
      <c r="U256" s="689">
        <v>0</v>
      </c>
    </row>
    <row r="257" spans="1:21" ht="14.4" customHeight="1" x14ac:dyDescent="0.3">
      <c r="A257" s="649">
        <v>50</v>
      </c>
      <c r="B257" s="650" t="s">
        <v>574</v>
      </c>
      <c r="C257" s="650">
        <v>89301501</v>
      </c>
      <c r="D257" s="729" t="s">
        <v>3862</v>
      </c>
      <c r="E257" s="730" t="s">
        <v>2748</v>
      </c>
      <c r="F257" s="650" t="s">
        <v>2737</v>
      </c>
      <c r="G257" s="650" t="s">
        <v>2778</v>
      </c>
      <c r="H257" s="650" t="s">
        <v>575</v>
      </c>
      <c r="I257" s="650" t="s">
        <v>3042</v>
      </c>
      <c r="J257" s="650" t="s">
        <v>3043</v>
      </c>
      <c r="K257" s="650" t="s">
        <v>600</v>
      </c>
      <c r="L257" s="651">
        <v>0</v>
      </c>
      <c r="M257" s="651">
        <v>0</v>
      </c>
      <c r="N257" s="650">
        <v>2</v>
      </c>
      <c r="O257" s="731">
        <v>1</v>
      </c>
      <c r="P257" s="651"/>
      <c r="Q257" s="666"/>
      <c r="R257" s="650"/>
      <c r="S257" s="666">
        <v>0</v>
      </c>
      <c r="T257" s="731"/>
      <c r="U257" s="689">
        <v>0</v>
      </c>
    </row>
    <row r="258" spans="1:21" ht="14.4" customHeight="1" x14ac:dyDescent="0.3">
      <c r="A258" s="649">
        <v>50</v>
      </c>
      <c r="B258" s="650" t="s">
        <v>574</v>
      </c>
      <c r="C258" s="650">
        <v>89301501</v>
      </c>
      <c r="D258" s="729" t="s">
        <v>3862</v>
      </c>
      <c r="E258" s="730" t="s">
        <v>2748</v>
      </c>
      <c r="F258" s="650" t="s">
        <v>2737</v>
      </c>
      <c r="G258" s="650" t="s">
        <v>2778</v>
      </c>
      <c r="H258" s="650" t="s">
        <v>575</v>
      </c>
      <c r="I258" s="650" t="s">
        <v>3044</v>
      </c>
      <c r="J258" s="650" t="s">
        <v>3040</v>
      </c>
      <c r="K258" s="650" t="s">
        <v>3045</v>
      </c>
      <c r="L258" s="651">
        <v>0</v>
      </c>
      <c r="M258" s="651">
        <v>0</v>
      </c>
      <c r="N258" s="650">
        <v>1</v>
      </c>
      <c r="O258" s="731">
        <v>0.5</v>
      </c>
      <c r="P258" s="651"/>
      <c r="Q258" s="666"/>
      <c r="R258" s="650"/>
      <c r="S258" s="666">
        <v>0</v>
      </c>
      <c r="T258" s="731"/>
      <c r="U258" s="689">
        <v>0</v>
      </c>
    </row>
    <row r="259" spans="1:21" ht="14.4" customHeight="1" x14ac:dyDescent="0.3">
      <c r="A259" s="649">
        <v>50</v>
      </c>
      <c r="B259" s="650" t="s">
        <v>574</v>
      </c>
      <c r="C259" s="650">
        <v>89301501</v>
      </c>
      <c r="D259" s="729" t="s">
        <v>3862</v>
      </c>
      <c r="E259" s="730" t="s">
        <v>2748</v>
      </c>
      <c r="F259" s="650" t="s">
        <v>2737</v>
      </c>
      <c r="G259" s="650" t="s">
        <v>2778</v>
      </c>
      <c r="H259" s="650" t="s">
        <v>575</v>
      </c>
      <c r="I259" s="650" t="s">
        <v>3046</v>
      </c>
      <c r="J259" s="650" t="s">
        <v>599</v>
      </c>
      <c r="K259" s="650" t="s">
        <v>600</v>
      </c>
      <c r="L259" s="651">
        <v>0</v>
      </c>
      <c r="M259" s="651">
        <v>0</v>
      </c>
      <c r="N259" s="650">
        <v>1</v>
      </c>
      <c r="O259" s="731">
        <v>0.5</v>
      </c>
      <c r="P259" s="651"/>
      <c r="Q259" s="666"/>
      <c r="R259" s="650"/>
      <c r="S259" s="666">
        <v>0</v>
      </c>
      <c r="T259" s="731"/>
      <c r="U259" s="689">
        <v>0</v>
      </c>
    </row>
    <row r="260" spans="1:21" ht="14.4" customHeight="1" x14ac:dyDescent="0.3">
      <c r="A260" s="649">
        <v>50</v>
      </c>
      <c r="B260" s="650" t="s">
        <v>574</v>
      </c>
      <c r="C260" s="650">
        <v>89301501</v>
      </c>
      <c r="D260" s="729" t="s">
        <v>3862</v>
      </c>
      <c r="E260" s="730" t="s">
        <v>2748</v>
      </c>
      <c r="F260" s="650" t="s">
        <v>2737</v>
      </c>
      <c r="G260" s="650" t="s">
        <v>2778</v>
      </c>
      <c r="H260" s="650" t="s">
        <v>1428</v>
      </c>
      <c r="I260" s="650" t="s">
        <v>2838</v>
      </c>
      <c r="J260" s="650" t="s">
        <v>1702</v>
      </c>
      <c r="K260" s="650" t="s">
        <v>2839</v>
      </c>
      <c r="L260" s="651">
        <v>195.36</v>
      </c>
      <c r="M260" s="651">
        <v>781.44</v>
      </c>
      <c r="N260" s="650">
        <v>4</v>
      </c>
      <c r="O260" s="731">
        <v>2</v>
      </c>
      <c r="P260" s="651">
        <v>390.72</v>
      </c>
      <c r="Q260" s="666">
        <v>0.5</v>
      </c>
      <c r="R260" s="650">
        <v>2</v>
      </c>
      <c r="S260" s="666">
        <v>0.5</v>
      </c>
      <c r="T260" s="731">
        <v>1</v>
      </c>
      <c r="U260" s="689">
        <v>0.5</v>
      </c>
    </row>
    <row r="261" spans="1:21" ht="14.4" customHeight="1" x14ac:dyDescent="0.3">
      <c r="A261" s="649">
        <v>50</v>
      </c>
      <c r="B261" s="650" t="s">
        <v>574</v>
      </c>
      <c r="C261" s="650">
        <v>89301501</v>
      </c>
      <c r="D261" s="729" t="s">
        <v>3862</v>
      </c>
      <c r="E261" s="730" t="s">
        <v>2748</v>
      </c>
      <c r="F261" s="650" t="s">
        <v>2737</v>
      </c>
      <c r="G261" s="650" t="s">
        <v>2778</v>
      </c>
      <c r="H261" s="650" t="s">
        <v>575</v>
      </c>
      <c r="I261" s="650" t="s">
        <v>3047</v>
      </c>
      <c r="J261" s="650" t="s">
        <v>3048</v>
      </c>
      <c r="K261" s="650" t="s">
        <v>2932</v>
      </c>
      <c r="L261" s="651">
        <v>0</v>
      </c>
      <c r="M261" s="651">
        <v>0</v>
      </c>
      <c r="N261" s="650">
        <v>1</v>
      </c>
      <c r="O261" s="731">
        <v>0.5</v>
      </c>
      <c r="P261" s="651"/>
      <c r="Q261" s="666"/>
      <c r="R261" s="650"/>
      <c r="S261" s="666">
        <v>0</v>
      </c>
      <c r="T261" s="731"/>
      <c r="U261" s="689">
        <v>0</v>
      </c>
    </row>
    <row r="262" spans="1:21" ht="14.4" customHeight="1" x14ac:dyDescent="0.3">
      <c r="A262" s="649">
        <v>50</v>
      </c>
      <c r="B262" s="650" t="s">
        <v>574</v>
      </c>
      <c r="C262" s="650">
        <v>89301501</v>
      </c>
      <c r="D262" s="729" t="s">
        <v>3862</v>
      </c>
      <c r="E262" s="730" t="s">
        <v>2748</v>
      </c>
      <c r="F262" s="650" t="s">
        <v>2737</v>
      </c>
      <c r="G262" s="650" t="s">
        <v>3049</v>
      </c>
      <c r="H262" s="650" t="s">
        <v>575</v>
      </c>
      <c r="I262" s="650" t="s">
        <v>3050</v>
      </c>
      <c r="J262" s="650" t="s">
        <v>3051</v>
      </c>
      <c r="K262" s="650" t="s">
        <v>3052</v>
      </c>
      <c r="L262" s="651">
        <v>0</v>
      </c>
      <c r="M262" s="651">
        <v>0</v>
      </c>
      <c r="N262" s="650">
        <v>1</v>
      </c>
      <c r="O262" s="731">
        <v>1</v>
      </c>
      <c r="P262" s="651"/>
      <c r="Q262" s="666"/>
      <c r="R262" s="650"/>
      <c r="S262" s="666">
        <v>0</v>
      </c>
      <c r="T262" s="731"/>
      <c r="U262" s="689">
        <v>0</v>
      </c>
    </row>
    <row r="263" spans="1:21" ht="14.4" customHeight="1" x14ac:dyDescent="0.3">
      <c r="A263" s="649">
        <v>50</v>
      </c>
      <c r="B263" s="650" t="s">
        <v>574</v>
      </c>
      <c r="C263" s="650">
        <v>89301501</v>
      </c>
      <c r="D263" s="729" t="s">
        <v>3862</v>
      </c>
      <c r="E263" s="730" t="s">
        <v>2748</v>
      </c>
      <c r="F263" s="650" t="s">
        <v>2737</v>
      </c>
      <c r="G263" s="650" t="s">
        <v>3053</v>
      </c>
      <c r="H263" s="650" t="s">
        <v>575</v>
      </c>
      <c r="I263" s="650" t="s">
        <v>3054</v>
      </c>
      <c r="J263" s="650" t="s">
        <v>3055</v>
      </c>
      <c r="K263" s="650" t="s">
        <v>3056</v>
      </c>
      <c r="L263" s="651">
        <v>0</v>
      </c>
      <c r="M263" s="651">
        <v>0</v>
      </c>
      <c r="N263" s="650">
        <v>1</v>
      </c>
      <c r="O263" s="731">
        <v>0.5</v>
      </c>
      <c r="P263" s="651"/>
      <c r="Q263" s="666"/>
      <c r="R263" s="650"/>
      <c r="S263" s="666">
        <v>0</v>
      </c>
      <c r="T263" s="731"/>
      <c r="U263" s="689">
        <v>0</v>
      </c>
    </row>
    <row r="264" spans="1:21" ht="14.4" customHeight="1" x14ac:dyDescent="0.3">
      <c r="A264" s="649">
        <v>50</v>
      </c>
      <c r="B264" s="650" t="s">
        <v>574</v>
      </c>
      <c r="C264" s="650">
        <v>89301501</v>
      </c>
      <c r="D264" s="729" t="s">
        <v>3862</v>
      </c>
      <c r="E264" s="730" t="s">
        <v>2748</v>
      </c>
      <c r="F264" s="650" t="s">
        <v>2737</v>
      </c>
      <c r="G264" s="650" t="s">
        <v>2779</v>
      </c>
      <c r="H264" s="650" t="s">
        <v>575</v>
      </c>
      <c r="I264" s="650" t="s">
        <v>2840</v>
      </c>
      <c r="J264" s="650" t="s">
        <v>2781</v>
      </c>
      <c r="K264" s="650" t="s">
        <v>2683</v>
      </c>
      <c r="L264" s="651">
        <v>0</v>
      </c>
      <c r="M264" s="651">
        <v>0</v>
      </c>
      <c r="N264" s="650">
        <v>24</v>
      </c>
      <c r="O264" s="731">
        <v>12</v>
      </c>
      <c r="P264" s="651">
        <v>0</v>
      </c>
      <c r="Q264" s="666"/>
      <c r="R264" s="650">
        <v>2</v>
      </c>
      <c r="S264" s="666">
        <v>8.3333333333333329E-2</v>
      </c>
      <c r="T264" s="731">
        <v>1</v>
      </c>
      <c r="U264" s="689">
        <v>8.3333333333333329E-2</v>
      </c>
    </row>
    <row r="265" spans="1:21" ht="14.4" customHeight="1" x14ac:dyDescent="0.3">
      <c r="A265" s="649">
        <v>50</v>
      </c>
      <c r="B265" s="650" t="s">
        <v>574</v>
      </c>
      <c r="C265" s="650">
        <v>89301501</v>
      </c>
      <c r="D265" s="729" t="s">
        <v>3862</v>
      </c>
      <c r="E265" s="730" t="s">
        <v>2748</v>
      </c>
      <c r="F265" s="650" t="s">
        <v>2737</v>
      </c>
      <c r="G265" s="650" t="s">
        <v>2779</v>
      </c>
      <c r="H265" s="650" t="s">
        <v>575</v>
      </c>
      <c r="I265" s="650" t="s">
        <v>1064</v>
      </c>
      <c r="J265" s="650" t="s">
        <v>1053</v>
      </c>
      <c r="K265" s="650" t="s">
        <v>817</v>
      </c>
      <c r="L265" s="651">
        <v>30.65</v>
      </c>
      <c r="M265" s="651">
        <v>153.25</v>
      </c>
      <c r="N265" s="650">
        <v>5</v>
      </c>
      <c r="O265" s="731">
        <v>2.5</v>
      </c>
      <c r="P265" s="651">
        <v>30.65</v>
      </c>
      <c r="Q265" s="666">
        <v>0.19999999999999998</v>
      </c>
      <c r="R265" s="650">
        <v>1</v>
      </c>
      <c r="S265" s="666">
        <v>0.2</v>
      </c>
      <c r="T265" s="731">
        <v>0.5</v>
      </c>
      <c r="U265" s="689">
        <v>0.2</v>
      </c>
    </row>
    <row r="266" spans="1:21" ht="14.4" customHeight="1" x14ac:dyDescent="0.3">
      <c r="A266" s="649">
        <v>50</v>
      </c>
      <c r="B266" s="650" t="s">
        <v>574</v>
      </c>
      <c r="C266" s="650">
        <v>89301501</v>
      </c>
      <c r="D266" s="729" t="s">
        <v>3862</v>
      </c>
      <c r="E266" s="730" t="s">
        <v>2748</v>
      </c>
      <c r="F266" s="650" t="s">
        <v>2737</v>
      </c>
      <c r="G266" s="650" t="s">
        <v>2779</v>
      </c>
      <c r="H266" s="650" t="s">
        <v>575</v>
      </c>
      <c r="I266" s="650" t="s">
        <v>1052</v>
      </c>
      <c r="J266" s="650" t="s">
        <v>1053</v>
      </c>
      <c r="K266" s="650" t="s">
        <v>1054</v>
      </c>
      <c r="L266" s="651">
        <v>61.29</v>
      </c>
      <c r="M266" s="651">
        <v>122.58</v>
      </c>
      <c r="N266" s="650">
        <v>2</v>
      </c>
      <c r="O266" s="731">
        <v>1</v>
      </c>
      <c r="P266" s="651">
        <v>61.29</v>
      </c>
      <c r="Q266" s="666">
        <v>0.5</v>
      </c>
      <c r="R266" s="650">
        <v>1</v>
      </c>
      <c r="S266" s="666">
        <v>0.5</v>
      </c>
      <c r="T266" s="731">
        <v>0.5</v>
      </c>
      <c r="U266" s="689">
        <v>0.5</v>
      </c>
    </row>
    <row r="267" spans="1:21" ht="14.4" customHeight="1" x14ac:dyDescent="0.3">
      <c r="A267" s="649">
        <v>50</v>
      </c>
      <c r="B267" s="650" t="s">
        <v>574</v>
      </c>
      <c r="C267" s="650">
        <v>89301501</v>
      </c>
      <c r="D267" s="729" t="s">
        <v>3862</v>
      </c>
      <c r="E267" s="730" t="s">
        <v>2748</v>
      </c>
      <c r="F267" s="650" t="s">
        <v>2737</v>
      </c>
      <c r="G267" s="650" t="s">
        <v>2779</v>
      </c>
      <c r="H267" s="650" t="s">
        <v>575</v>
      </c>
      <c r="I267" s="650" t="s">
        <v>3057</v>
      </c>
      <c r="J267" s="650" t="s">
        <v>1148</v>
      </c>
      <c r="K267" s="650" t="s">
        <v>3058</v>
      </c>
      <c r="L267" s="651">
        <v>30.65</v>
      </c>
      <c r="M267" s="651">
        <v>30.65</v>
      </c>
      <c r="N267" s="650">
        <v>1</v>
      </c>
      <c r="O267" s="731">
        <v>0.5</v>
      </c>
      <c r="P267" s="651"/>
      <c r="Q267" s="666">
        <v>0</v>
      </c>
      <c r="R267" s="650"/>
      <c r="S267" s="666">
        <v>0</v>
      </c>
      <c r="T267" s="731"/>
      <c r="U267" s="689">
        <v>0</v>
      </c>
    </row>
    <row r="268" spans="1:21" ht="14.4" customHeight="1" x14ac:dyDescent="0.3">
      <c r="A268" s="649">
        <v>50</v>
      </c>
      <c r="B268" s="650" t="s">
        <v>574</v>
      </c>
      <c r="C268" s="650">
        <v>89301501</v>
      </c>
      <c r="D268" s="729" t="s">
        <v>3862</v>
      </c>
      <c r="E268" s="730" t="s">
        <v>2748</v>
      </c>
      <c r="F268" s="650" t="s">
        <v>2737</v>
      </c>
      <c r="G268" s="650" t="s">
        <v>2779</v>
      </c>
      <c r="H268" s="650" t="s">
        <v>575</v>
      </c>
      <c r="I268" s="650" t="s">
        <v>2841</v>
      </c>
      <c r="J268" s="650" t="s">
        <v>2781</v>
      </c>
      <c r="K268" s="650" t="s">
        <v>2842</v>
      </c>
      <c r="L268" s="651">
        <v>34.31</v>
      </c>
      <c r="M268" s="651">
        <v>343.1</v>
      </c>
      <c r="N268" s="650">
        <v>10</v>
      </c>
      <c r="O268" s="731">
        <v>5</v>
      </c>
      <c r="P268" s="651">
        <v>68.62</v>
      </c>
      <c r="Q268" s="666">
        <v>0.2</v>
      </c>
      <c r="R268" s="650">
        <v>2</v>
      </c>
      <c r="S268" s="666">
        <v>0.2</v>
      </c>
      <c r="T268" s="731">
        <v>1</v>
      </c>
      <c r="U268" s="689">
        <v>0.2</v>
      </c>
    </row>
    <row r="269" spans="1:21" ht="14.4" customHeight="1" x14ac:dyDescent="0.3">
      <c r="A269" s="649">
        <v>50</v>
      </c>
      <c r="B269" s="650" t="s">
        <v>574</v>
      </c>
      <c r="C269" s="650">
        <v>89301501</v>
      </c>
      <c r="D269" s="729" t="s">
        <v>3862</v>
      </c>
      <c r="E269" s="730" t="s">
        <v>2748</v>
      </c>
      <c r="F269" s="650" t="s">
        <v>2737</v>
      </c>
      <c r="G269" s="650" t="s">
        <v>3059</v>
      </c>
      <c r="H269" s="650" t="s">
        <v>1428</v>
      </c>
      <c r="I269" s="650" t="s">
        <v>3060</v>
      </c>
      <c r="J269" s="650" t="s">
        <v>3061</v>
      </c>
      <c r="K269" s="650" t="s">
        <v>3062</v>
      </c>
      <c r="L269" s="651">
        <v>215.92</v>
      </c>
      <c r="M269" s="651">
        <v>215.92</v>
      </c>
      <c r="N269" s="650">
        <v>1</v>
      </c>
      <c r="O269" s="731">
        <v>0.5</v>
      </c>
      <c r="P269" s="651"/>
      <c r="Q269" s="666">
        <v>0</v>
      </c>
      <c r="R269" s="650"/>
      <c r="S269" s="666">
        <v>0</v>
      </c>
      <c r="T269" s="731"/>
      <c r="U269" s="689">
        <v>0</v>
      </c>
    </row>
    <row r="270" spans="1:21" ht="14.4" customHeight="1" x14ac:dyDescent="0.3">
      <c r="A270" s="649">
        <v>50</v>
      </c>
      <c r="B270" s="650" t="s">
        <v>574</v>
      </c>
      <c r="C270" s="650">
        <v>89301501</v>
      </c>
      <c r="D270" s="729" t="s">
        <v>3862</v>
      </c>
      <c r="E270" s="730" t="s">
        <v>2748</v>
      </c>
      <c r="F270" s="650" t="s">
        <v>2737</v>
      </c>
      <c r="G270" s="650" t="s">
        <v>3063</v>
      </c>
      <c r="H270" s="650" t="s">
        <v>575</v>
      </c>
      <c r="I270" s="650" t="s">
        <v>866</v>
      </c>
      <c r="J270" s="650" t="s">
        <v>3064</v>
      </c>
      <c r="K270" s="650" t="s">
        <v>3065</v>
      </c>
      <c r="L270" s="651">
        <v>91.14</v>
      </c>
      <c r="M270" s="651">
        <v>273.42</v>
      </c>
      <c r="N270" s="650">
        <v>3</v>
      </c>
      <c r="O270" s="731">
        <v>2</v>
      </c>
      <c r="P270" s="651"/>
      <c r="Q270" s="666">
        <v>0</v>
      </c>
      <c r="R270" s="650"/>
      <c r="S270" s="666">
        <v>0</v>
      </c>
      <c r="T270" s="731"/>
      <c r="U270" s="689">
        <v>0</v>
      </c>
    </row>
    <row r="271" spans="1:21" ht="14.4" customHeight="1" x14ac:dyDescent="0.3">
      <c r="A271" s="649">
        <v>50</v>
      </c>
      <c r="B271" s="650" t="s">
        <v>574</v>
      </c>
      <c r="C271" s="650">
        <v>89301501</v>
      </c>
      <c r="D271" s="729" t="s">
        <v>3862</v>
      </c>
      <c r="E271" s="730" t="s">
        <v>2748</v>
      </c>
      <c r="F271" s="650" t="s">
        <v>2737</v>
      </c>
      <c r="G271" s="650" t="s">
        <v>3066</v>
      </c>
      <c r="H271" s="650" t="s">
        <v>1428</v>
      </c>
      <c r="I271" s="650" t="s">
        <v>1461</v>
      </c>
      <c r="J271" s="650" t="s">
        <v>2599</v>
      </c>
      <c r="K271" s="650" t="s">
        <v>2600</v>
      </c>
      <c r="L271" s="651">
        <v>97.97</v>
      </c>
      <c r="M271" s="651">
        <v>97.97</v>
      </c>
      <c r="N271" s="650">
        <v>1</v>
      </c>
      <c r="O271" s="731">
        <v>0.5</v>
      </c>
      <c r="P271" s="651"/>
      <c r="Q271" s="666">
        <v>0</v>
      </c>
      <c r="R271" s="650"/>
      <c r="S271" s="666">
        <v>0</v>
      </c>
      <c r="T271" s="731"/>
      <c r="U271" s="689">
        <v>0</v>
      </c>
    </row>
    <row r="272" spans="1:21" ht="14.4" customHeight="1" x14ac:dyDescent="0.3">
      <c r="A272" s="649">
        <v>50</v>
      </c>
      <c r="B272" s="650" t="s">
        <v>574</v>
      </c>
      <c r="C272" s="650">
        <v>89301501</v>
      </c>
      <c r="D272" s="729" t="s">
        <v>3862</v>
      </c>
      <c r="E272" s="730" t="s">
        <v>2748</v>
      </c>
      <c r="F272" s="650" t="s">
        <v>2737</v>
      </c>
      <c r="G272" s="650" t="s">
        <v>2843</v>
      </c>
      <c r="H272" s="650" t="s">
        <v>1428</v>
      </c>
      <c r="I272" s="650" t="s">
        <v>2844</v>
      </c>
      <c r="J272" s="650" t="s">
        <v>2845</v>
      </c>
      <c r="K272" s="650" t="s">
        <v>2846</v>
      </c>
      <c r="L272" s="651">
        <v>50.57</v>
      </c>
      <c r="M272" s="651">
        <v>50.57</v>
      </c>
      <c r="N272" s="650">
        <v>1</v>
      </c>
      <c r="O272" s="731">
        <v>0.5</v>
      </c>
      <c r="P272" s="651"/>
      <c r="Q272" s="666">
        <v>0</v>
      </c>
      <c r="R272" s="650"/>
      <c r="S272" s="666">
        <v>0</v>
      </c>
      <c r="T272" s="731"/>
      <c r="U272" s="689">
        <v>0</v>
      </c>
    </row>
    <row r="273" spans="1:21" ht="14.4" customHeight="1" x14ac:dyDescent="0.3">
      <c r="A273" s="649">
        <v>50</v>
      </c>
      <c r="B273" s="650" t="s">
        <v>574</v>
      </c>
      <c r="C273" s="650">
        <v>89301501</v>
      </c>
      <c r="D273" s="729" t="s">
        <v>3862</v>
      </c>
      <c r="E273" s="730" t="s">
        <v>2748</v>
      </c>
      <c r="F273" s="650" t="s">
        <v>2737</v>
      </c>
      <c r="G273" s="650" t="s">
        <v>2843</v>
      </c>
      <c r="H273" s="650" t="s">
        <v>575</v>
      </c>
      <c r="I273" s="650" t="s">
        <v>3067</v>
      </c>
      <c r="J273" s="650" t="s">
        <v>1491</v>
      </c>
      <c r="K273" s="650" t="s">
        <v>3068</v>
      </c>
      <c r="L273" s="651">
        <v>0</v>
      </c>
      <c r="M273" s="651">
        <v>0</v>
      </c>
      <c r="N273" s="650">
        <v>1</v>
      </c>
      <c r="O273" s="731">
        <v>0.5</v>
      </c>
      <c r="P273" s="651"/>
      <c r="Q273" s="666"/>
      <c r="R273" s="650"/>
      <c r="S273" s="666">
        <v>0</v>
      </c>
      <c r="T273" s="731"/>
      <c r="U273" s="689">
        <v>0</v>
      </c>
    </row>
    <row r="274" spans="1:21" ht="14.4" customHeight="1" x14ac:dyDescent="0.3">
      <c r="A274" s="649">
        <v>50</v>
      </c>
      <c r="B274" s="650" t="s">
        <v>574</v>
      </c>
      <c r="C274" s="650">
        <v>89301501</v>
      </c>
      <c r="D274" s="729" t="s">
        <v>3862</v>
      </c>
      <c r="E274" s="730" t="s">
        <v>2748</v>
      </c>
      <c r="F274" s="650" t="s">
        <v>2737</v>
      </c>
      <c r="G274" s="650" t="s">
        <v>2843</v>
      </c>
      <c r="H274" s="650" t="s">
        <v>575</v>
      </c>
      <c r="I274" s="650" t="s">
        <v>1180</v>
      </c>
      <c r="J274" s="650" t="s">
        <v>3069</v>
      </c>
      <c r="K274" s="650" t="s">
        <v>3070</v>
      </c>
      <c r="L274" s="651">
        <v>86.76</v>
      </c>
      <c r="M274" s="651">
        <v>173.52</v>
      </c>
      <c r="N274" s="650">
        <v>2</v>
      </c>
      <c r="O274" s="731">
        <v>1</v>
      </c>
      <c r="P274" s="651"/>
      <c r="Q274" s="666">
        <v>0</v>
      </c>
      <c r="R274" s="650"/>
      <c r="S274" s="666">
        <v>0</v>
      </c>
      <c r="T274" s="731"/>
      <c r="U274" s="689">
        <v>0</v>
      </c>
    </row>
    <row r="275" spans="1:21" ht="14.4" customHeight="1" x14ac:dyDescent="0.3">
      <c r="A275" s="649">
        <v>50</v>
      </c>
      <c r="B275" s="650" t="s">
        <v>574</v>
      </c>
      <c r="C275" s="650">
        <v>89301501</v>
      </c>
      <c r="D275" s="729" t="s">
        <v>3862</v>
      </c>
      <c r="E275" s="730" t="s">
        <v>2748</v>
      </c>
      <c r="F275" s="650" t="s">
        <v>2737</v>
      </c>
      <c r="G275" s="650" t="s">
        <v>2783</v>
      </c>
      <c r="H275" s="650" t="s">
        <v>1428</v>
      </c>
      <c r="I275" s="650" t="s">
        <v>2849</v>
      </c>
      <c r="J275" s="650" t="s">
        <v>1705</v>
      </c>
      <c r="K275" s="650" t="s">
        <v>1706</v>
      </c>
      <c r="L275" s="651">
        <v>106.3</v>
      </c>
      <c r="M275" s="651">
        <v>318.89999999999998</v>
      </c>
      <c r="N275" s="650">
        <v>3</v>
      </c>
      <c r="O275" s="731">
        <v>2.5</v>
      </c>
      <c r="P275" s="651"/>
      <c r="Q275" s="666">
        <v>0</v>
      </c>
      <c r="R275" s="650"/>
      <c r="S275" s="666">
        <v>0</v>
      </c>
      <c r="T275" s="731"/>
      <c r="U275" s="689">
        <v>0</v>
      </c>
    </row>
    <row r="276" spans="1:21" ht="14.4" customHeight="1" x14ac:dyDescent="0.3">
      <c r="A276" s="649">
        <v>50</v>
      </c>
      <c r="B276" s="650" t="s">
        <v>574</v>
      </c>
      <c r="C276" s="650">
        <v>89301501</v>
      </c>
      <c r="D276" s="729" t="s">
        <v>3862</v>
      </c>
      <c r="E276" s="730" t="s">
        <v>2748</v>
      </c>
      <c r="F276" s="650" t="s">
        <v>2737</v>
      </c>
      <c r="G276" s="650" t="s">
        <v>2783</v>
      </c>
      <c r="H276" s="650" t="s">
        <v>575</v>
      </c>
      <c r="I276" s="650" t="s">
        <v>3071</v>
      </c>
      <c r="J276" s="650" t="s">
        <v>3072</v>
      </c>
      <c r="K276" s="650" t="s">
        <v>1706</v>
      </c>
      <c r="L276" s="651">
        <v>106.3</v>
      </c>
      <c r="M276" s="651">
        <v>318.89999999999998</v>
      </c>
      <c r="N276" s="650">
        <v>3</v>
      </c>
      <c r="O276" s="731">
        <v>2</v>
      </c>
      <c r="P276" s="651"/>
      <c r="Q276" s="666">
        <v>0</v>
      </c>
      <c r="R276" s="650"/>
      <c r="S276" s="666">
        <v>0</v>
      </c>
      <c r="T276" s="731"/>
      <c r="U276" s="689">
        <v>0</v>
      </c>
    </row>
    <row r="277" spans="1:21" ht="14.4" customHeight="1" x14ac:dyDescent="0.3">
      <c r="A277" s="649">
        <v>50</v>
      </c>
      <c r="B277" s="650" t="s">
        <v>574</v>
      </c>
      <c r="C277" s="650">
        <v>89301501</v>
      </c>
      <c r="D277" s="729" t="s">
        <v>3862</v>
      </c>
      <c r="E277" s="730" t="s">
        <v>2748</v>
      </c>
      <c r="F277" s="650" t="s">
        <v>2737</v>
      </c>
      <c r="G277" s="650" t="s">
        <v>2783</v>
      </c>
      <c r="H277" s="650" t="s">
        <v>1428</v>
      </c>
      <c r="I277" s="650" t="s">
        <v>1514</v>
      </c>
      <c r="J277" s="650" t="s">
        <v>1515</v>
      </c>
      <c r="K277" s="650" t="s">
        <v>2612</v>
      </c>
      <c r="L277" s="651">
        <v>90.35</v>
      </c>
      <c r="M277" s="651">
        <v>90.35</v>
      </c>
      <c r="N277" s="650">
        <v>1</v>
      </c>
      <c r="O277" s="731">
        <v>1</v>
      </c>
      <c r="P277" s="651"/>
      <c r="Q277" s="666">
        <v>0</v>
      </c>
      <c r="R277" s="650"/>
      <c r="S277" s="666">
        <v>0</v>
      </c>
      <c r="T277" s="731"/>
      <c r="U277" s="689">
        <v>0</v>
      </c>
    </row>
    <row r="278" spans="1:21" ht="14.4" customHeight="1" x14ac:dyDescent="0.3">
      <c r="A278" s="649">
        <v>50</v>
      </c>
      <c r="B278" s="650" t="s">
        <v>574</v>
      </c>
      <c r="C278" s="650">
        <v>89301501</v>
      </c>
      <c r="D278" s="729" t="s">
        <v>3862</v>
      </c>
      <c r="E278" s="730" t="s">
        <v>2748</v>
      </c>
      <c r="F278" s="650" t="s">
        <v>2737</v>
      </c>
      <c r="G278" s="650" t="s">
        <v>2783</v>
      </c>
      <c r="H278" s="650" t="s">
        <v>575</v>
      </c>
      <c r="I278" s="650" t="s">
        <v>3073</v>
      </c>
      <c r="J278" s="650" t="s">
        <v>3074</v>
      </c>
      <c r="K278" s="650" t="s">
        <v>3075</v>
      </c>
      <c r="L278" s="651">
        <v>0</v>
      </c>
      <c r="M278" s="651">
        <v>0</v>
      </c>
      <c r="N278" s="650">
        <v>1</v>
      </c>
      <c r="O278" s="731">
        <v>0.5</v>
      </c>
      <c r="P278" s="651"/>
      <c r="Q278" s="666"/>
      <c r="R278" s="650"/>
      <c r="S278" s="666">
        <v>0</v>
      </c>
      <c r="T278" s="731"/>
      <c r="U278" s="689">
        <v>0</v>
      </c>
    </row>
    <row r="279" spans="1:21" ht="14.4" customHeight="1" x14ac:dyDescent="0.3">
      <c r="A279" s="649">
        <v>50</v>
      </c>
      <c r="B279" s="650" t="s">
        <v>574</v>
      </c>
      <c r="C279" s="650">
        <v>89301501</v>
      </c>
      <c r="D279" s="729" t="s">
        <v>3862</v>
      </c>
      <c r="E279" s="730" t="s">
        <v>2748</v>
      </c>
      <c r="F279" s="650" t="s">
        <v>2737</v>
      </c>
      <c r="G279" s="650" t="s">
        <v>3076</v>
      </c>
      <c r="H279" s="650" t="s">
        <v>575</v>
      </c>
      <c r="I279" s="650" t="s">
        <v>1359</v>
      </c>
      <c r="J279" s="650" t="s">
        <v>1360</v>
      </c>
      <c r="K279" s="650" t="s">
        <v>1361</v>
      </c>
      <c r="L279" s="651">
        <v>1226.32</v>
      </c>
      <c r="M279" s="651">
        <v>1226.32</v>
      </c>
      <c r="N279" s="650">
        <v>1</v>
      </c>
      <c r="O279" s="731">
        <v>0.5</v>
      </c>
      <c r="P279" s="651"/>
      <c r="Q279" s="666">
        <v>0</v>
      </c>
      <c r="R279" s="650"/>
      <c r="S279" s="666">
        <v>0</v>
      </c>
      <c r="T279" s="731"/>
      <c r="U279" s="689">
        <v>0</v>
      </c>
    </row>
    <row r="280" spans="1:21" ht="14.4" customHeight="1" x14ac:dyDescent="0.3">
      <c r="A280" s="649">
        <v>50</v>
      </c>
      <c r="B280" s="650" t="s">
        <v>574</v>
      </c>
      <c r="C280" s="650">
        <v>89301501</v>
      </c>
      <c r="D280" s="729" t="s">
        <v>3862</v>
      </c>
      <c r="E280" s="730" t="s">
        <v>2748</v>
      </c>
      <c r="F280" s="650" t="s">
        <v>2737</v>
      </c>
      <c r="G280" s="650" t="s">
        <v>3076</v>
      </c>
      <c r="H280" s="650" t="s">
        <v>575</v>
      </c>
      <c r="I280" s="650" t="s">
        <v>3077</v>
      </c>
      <c r="J280" s="650" t="s">
        <v>1360</v>
      </c>
      <c r="K280" s="650" t="s">
        <v>3078</v>
      </c>
      <c r="L280" s="651">
        <v>0</v>
      </c>
      <c r="M280" s="651">
        <v>0</v>
      </c>
      <c r="N280" s="650">
        <v>1</v>
      </c>
      <c r="O280" s="731">
        <v>0.5</v>
      </c>
      <c r="P280" s="651"/>
      <c r="Q280" s="666"/>
      <c r="R280" s="650"/>
      <c r="S280" s="666">
        <v>0</v>
      </c>
      <c r="T280" s="731"/>
      <c r="U280" s="689">
        <v>0</v>
      </c>
    </row>
    <row r="281" spans="1:21" ht="14.4" customHeight="1" x14ac:dyDescent="0.3">
      <c r="A281" s="649">
        <v>50</v>
      </c>
      <c r="B281" s="650" t="s">
        <v>574</v>
      </c>
      <c r="C281" s="650">
        <v>89301501</v>
      </c>
      <c r="D281" s="729" t="s">
        <v>3862</v>
      </c>
      <c r="E281" s="730" t="s">
        <v>2748</v>
      </c>
      <c r="F281" s="650" t="s">
        <v>2737</v>
      </c>
      <c r="G281" s="650" t="s">
        <v>2786</v>
      </c>
      <c r="H281" s="650" t="s">
        <v>575</v>
      </c>
      <c r="I281" s="650" t="s">
        <v>2787</v>
      </c>
      <c r="J281" s="650" t="s">
        <v>786</v>
      </c>
      <c r="K281" s="650" t="s">
        <v>2788</v>
      </c>
      <c r="L281" s="651">
        <v>23.4</v>
      </c>
      <c r="M281" s="651">
        <v>70.199999999999989</v>
      </c>
      <c r="N281" s="650">
        <v>3</v>
      </c>
      <c r="O281" s="731">
        <v>1.5</v>
      </c>
      <c r="P281" s="651">
        <v>23.4</v>
      </c>
      <c r="Q281" s="666">
        <v>0.33333333333333337</v>
      </c>
      <c r="R281" s="650">
        <v>1</v>
      </c>
      <c r="S281" s="666">
        <v>0.33333333333333331</v>
      </c>
      <c r="T281" s="731">
        <v>0.5</v>
      </c>
      <c r="U281" s="689">
        <v>0.33333333333333331</v>
      </c>
    </row>
    <row r="282" spans="1:21" ht="14.4" customHeight="1" x14ac:dyDescent="0.3">
      <c r="A282" s="649">
        <v>50</v>
      </c>
      <c r="B282" s="650" t="s">
        <v>574</v>
      </c>
      <c r="C282" s="650">
        <v>89301501</v>
      </c>
      <c r="D282" s="729" t="s">
        <v>3862</v>
      </c>
      <c r="E282" s="730" t="s">
        <v>2748</v>
      </c>
      <c r="F282" s="650" t="s">
        <v>2737</v>
      </c>
      <c r="G282" s="650" t="s">
        <v>2786</v>
      </c>
      <c r="H282" s="650" t="s">
        <v>575</v>
      </c>
      <c r="I282" s="650" t="s">
        <v>2789</v>
      </c>
      <c r="J282" s="650" t="s">
        <v>2790</v>
      </c>
      <c r="K282" s="650" t="s">
        <v>2791</v>
      </c>
      <c r="L282" s="651">
        <v>44.89</v>
      </c>
      <c r="M282" s="651">
        <v>44.89</v>
      </c>
      <c r="N282" s="650">
        <v>1</v>
      </c>
      <c r="O282" s="731">
        <v>0.5</v>
      </c>
      <c r="P282" s="651"/>
      <c r="Q282" s="666">
        <v>0</v>
      </c>
      <c r="R282" s="650"/>
      <c r="S282" s="666">
        <v>0</v>
      </c>
      <c r="T282" s="731"/>
      <c r="U282" s="689">
        <v>0</v>
      </c>
    </row>
    <row r="283" spans="1:21" ht="14.4" customHeight="1" x14ac:dyDescent="0.3">
      <c r="A283" s="649">
        <v>50</v>
      </c>
      <c r="B283" s="650" t="s">
        <v>574</v>
      </c>
      <c r="C283" s="650">
        <v>89301501</v>
      </c>
      <c r="D283" s="729" t="s">
        <v>3862</v>
      </c>
      <c r="E283" s="730" t="s">
        <v>2748</v>
      </c>
      <c r="F283" s="650" t="s">
        <v>2737</v>
      </c>
      <c r="G283" s="650" t="s">
        <v>2786</v>
      </c>
      <c r="H283" s="650" t="s">
        <v>575</v>
      </c>
      <c r="I283" s="650" t="s">
        <v>3079</v>
      </c>
      <c r="J283" s="650" t="s">
        <v>3080</v>
      </c>
      <c r="K283" s="650" t="s">
        <v>3081</v>
      </c>
      <c r="L283" s="651">
        <v>200.07</v>
      </c>
      <c r="M283" s="651">
        <v>200.07</v>
      </c>
      <c r="N283" s="650">
        <v>1</v>
      </c>
      <c r="O283" s="731">
        <v>0.5</v>
      </c>
      <c r="P283" s="651"/>
      <c r="Q283" s="666">
        <v>0</v>
      </c>
      <c r="R283" s="650"/>
      <c r="S283" s="666">
        <v>0</v>
      </c>
      <c r="T283" s="731"/>
      <c r="U283" s="689">
        <v>0</v>
      </c>
    </row>
    <row r="284" spans="1:21" ht="14.4" customHeight="1" x14ac:dyDescent="0.3">
      <c r="A284" s="649">
        <v>50</v>
      </c>
      <c r="B284" s="650" t="s">
        <v>574</v>
      </c>
      <c r="C284" s="650">
        <v>89301501</v>
      </c>
      <c r="D284" s="729" t="s">
        <v>3862</v>
      </c>
      <c r="E284" s="730" t="s">
        <v>2748</v>
      </c>
      <c r="F284" s="650" t="s">
        <v>2737</v>
      </c>
      <c r="G284" s="650" t="s">
        <v>2786</v>
      </c>
      <c r="H284" s="650" t="s">
        <v>575</v>
      </c>
      <c r="I284" s="650" t="s">
        <v>3082</v>
      </c>
      <c r="J284" s="650" t="s">
        <v>3080</v>
      </c>
      <c r="K284" s="650" t="s">
        <v>864</v>
      </c>
      <c r="L284" s="651">
        <v>60.02</v>
      </c>
      <c r="M284" s="651">
        <v>60.02</v>
      </c>
      <c r="N284" s="650">
        <v>1</v>
      </c>
      <c r="O284" s="731">
        <v>0.5</v>
      </c>
      <c r="P284" s="651"/>
      <c r="Q284" s="666">
        <v>0</v>
      </c>
      <c r="R284" s="650"/>
      <c r="S284" s="666">
        <v>0</v>
      </c>
      <c r="T284" s="731"/>
      <c r="U284" s="689">
        <v>0</v>
      </c>
    </row>
    <row r="285" spans="1:21" ht="14.4" customHeight="1" x14ac:dyDescent="0.3">
      <c r="A285" s="649">
        <v>50</v>
      </c>
      <c r="B285" s="650" t="s">
        <v>574</v>
      </c>
      <c r="C285" s="650">
        <v>89301501</v>
      </c>
      <c r="D285" s="729" t="s">
        <v>3862</v>
      </c>
      <c r="E285" s="730" t="s">
        <v>2748</v>
      </c>
      <c r="F285" s="650" t="s">
        <v>2737</v>
      </c>
      <c r="G285" s="650" t="s">
        <v>2786</v>
      </c>
      <c r="H285" s="650" t="s">
        <v>575</v>
      </c>
      <c r="I285" s="650" t="s">
        <v>2851</v>
      </c>
      <c r="J285" s="650" t="s">
        <v>786</v>
      </c>
      <c r="K285" s="650" t="s">
        <v>2852</v>
      </c>
      <c r="L285" s="651">
        <v>0</v>
      </c>
      <c r="M285" s="651">
        <v>0</v>
      </c>
      <c r="N285" s="650">
        <v>1</v>
      </c>
      <c r="O285" s="731">
        <v>0.5</v>
      </c>
      <c r="P285" s="651"/>
      <c r="Q285" s="666"/>
      <c r="R285" s="650"/>
      <c r="S285" s="666">
        <v>0</v>
      </c>
      <c r="T285" s="731"/>
      <c r="U285" s="689">
        <v>0</v>
      </c>
    </row>
    <row r="286" spans="1:21" ht="14.4" customHeight="1" x14ac:dyDescent="0.3">
      <c r="A286" s="649">
        <v>50</v>
      </c>
      <c r="B286" s="650" t="s">
        <v>574</v>
      </c>
      <c r="C286" s="650">
        <v>89301501</v>
      </c>
      <c r="D286" s="729" t="s">
        <v>3862</v>
      </c>
      <c r="E286" s="730" t="s">
        <v>2748</v>
      </c>
      <c r="F286" s="650" t="s">
        <v>2737</v>
      </c>
      <c r="G286" s="650" t="s">
        <v>2786</v>
      </c>
      <c r="H286" s="650" t="s">
        <v>575</v>
      </c>
      <c r="I286" s="650" t="s">
        <v>2792</v>
      </c>
      <c r="J286" s="650" t="s">
        <v>1223</v>
      </c>
      <c r="K286" s="650" t="s">
        <v>2793</v>
      </c>
      <c r="L286" s="651">
        <v>0</v>
      </c>
      <c r="M286" s="651">
        <v>0</v>
      </c>
      <c r="N286" s="650">
        <v>3</v>
      </c>
      <c r="O286" s="731">
        <v>1.5</v>
      </c>
      <c r="P286" s="651"/>
      <c r="Q286" s="666"/>
      <c r="R286" s="650"/>
      <c r="S286" s="666">
        <v>0</v>
      </c>
      <c r="T286" s="731"/>
      <c r="U286" s="689">
        <v>0</v>
      </c>
    </row>
    <row r="287" spans="1:21" ht="14.4" customHeight="1" x14ac:dyDescent="0.3">
      <c r="A287" s="649">
        <v>50</v>
      </c>
      <c r="B287" s="650" t="s">
        <v>574</v>
      </c>
      <c r="C287" s="650">
        <v>89301501</v>
      </c>
      <c r="D287" s="729" t="s">
        <v>3862</v>
      </c>
      <c r="E287" s="730" t="s">
        <v>2748</v>
      </c>
      <c r="F287" s="650" t="s">
        <v>2737</v>
      </c>
      <c r="G287" s="650" t="s">
        <v>2786</v>
      </c>
      <c r="H287" s="650" t="s">
        <v>575</v>
      </c>
      <c r="I287" s="650" t="s">
        <v>3083</v>
      </c>
      <c r="J287" s="650" t="s">
        <v>1223</v>
      </c>
      <c r="K287" s="650" t="s">
        <v>3084</v>
      </c>
      <c r="L287" s="651">
        <v>0</v>
      </c>
      <c r="M287" s="651">
        <v>0</v>
      </c>
      <c r="N287" s="650">
        <v>1</v>
      </c>
      <c r="O287" s="731">
        <v>0.5</v>
      </c>
      <c r="P287" s="651"/>
      <c r="Q287" s="666"/>
      <c r="R287" s="650"/>
      <c r="S287" s="666">
        <v>0</v>
      </c>
      <c r="T287" s="731"/>
      <c r="U287" s="689">
        <v>0</v>
      </c>
    </row>
    <row r="288" spans="1:21" ht="14.4" customHeight="1" x14ac:dyDescent="0.3">
      <c r="A288" s="649">
        <v>50</v>
      </c>
      <c r="B288" s="650" t="s">
        <v>574</v>
      </c>
      <c r="C288" s="650">
        <v>89301501</v>
      </c>
      <c r="D288" s="729" t="s">
        <v>3862</v>
      </c>
      <c r="E288" s="730" t="s">
        <v>2748</v>
      </c>
      <c r="F288" s="650" t="s">
        <v>2737</v>
      </c>
      <c r="G288" s="650" t="s">
        <v>2786</v>
      </c>
      <c r="H288" s="650" t="s">
        <v>575</v>
      </c>
      <c r="I288" s="650" t="s">
        <v>858</v>
      </c>
      <c r="J288" s="650" t="s">
        <v>1223</v>
      </c>
      <c r="K288" s="650" t="s">
        <v>2853</v>
      </c>
      <c r="L288" s="651">
        <v>33.68</v>
      </c>
      <c r="M288" s="651">
        <v>67.36</v>
      </c>
      <c r="N288" s="650">
        <v>2</v>
      </c>
      <c r="O288" s="731">
        <v>1</v>
      </c>
      <c r="P288" s="651">
        <v>33.68</v>
      </c>
      <c r="Q288" s="666">
        <v>0.5</v>
      </c>
      <c r="R288" s="650">
        <v>1</v>
      </c>
      <c r="S288" s="666">
        <v>0.5</v>
      </c>
      <c r="T288" s="731">
        <v>0.5</v>
      </c>
      <c r="U288" s="689">
        <v>0.5</v>
      </c>
    </row>
    <row r="289" spans="1:21" ht="14.4" customHeight="1" x14ac:dyDescent="0.3">
      <c r="A289" s="649">
        <v>50</v>
      </c>
      <c r="B289" s="650" t="s">
        <v>574</v>
      </c>
      <c r="C289" s="650">
        <v>89301501</v>
      </c>
      <c r="D289" s="729" t="s">
        <v>3862</v>
      </c>
      <c r="E289" s="730" t="s">
        <v>2748</v>
      </c>
      <c r="F289" s="650" t="s">
        <v>2737</v>
      </c>
      <c r="G289" s="650" t="s">
        <v>3085</v>
      </c>
      <c r="H289" s="650" t="s">
        <v>575</v>
      </c>
      <c r="I289" s="650" t="s">
        <v>870</v>
      </c>
      <c r="J289" s="650" t="s">
        <v>871</v>
      </c>
      <c r="K289" s="650" t="s">
        <v>608</v>
      </c>
      <c r="L289" s="651">
        <v>40.49</v>
      </c>
      <c r="M289" s="651">
        <v>40.49</v>
      </c>
      <c r="N289" s="650">
        <v>1</v>
      </c>
      <c r="O289" s="731">
        <v>0.5</v>
      </c>
      <c r="P289" s="651"/>
      <c r="Q289" s="666">
        <v>0</v>
      </c>
      <c r="R289" s="650"/>
      <c r="S289" s="666">
        <v>0</v>
      </c>
      <c r="T289" s="731"/>
      <c r="U289" s="689">
        <v>0</v>
      </c>
    </row>
    <row r="290" spans="1:21" ht="14.4" customHeight="1" x14ac:dyDescent="0.3">
      <c r="A290" s="649">
        <v>50</v>
      </c>
      <c r="B290" s="650" t="s">
        <v>574</v>
      </c>
      <c r="C290" s="650">
        <v>89301501</v>
      </c>
      <c r="D290" s="729" t="s">
        <v>3862</v>
      </c>
      <c r="E290" s="730" t="s">
        <v>2748</v>
      </c>
      <c r="F290" s="650" t="s">
        <v>2737</v>
      </c>
      <c r="G290" s="650" t="s">
        <v>2794</v>
      </c>
      <c r="H290" s="650" t="s">
        <v>1428</v>
      </c>
      <c r="I290" s="650" t="s">
        <v>3086</v>
      </c>
      <c r="J290" s="650" t="s">
        <v>1527</v>
      </c>
      <c r="K290" s="650" t="s">
        <v>3087</v>
      </c>
      <c r="L290" s="651">
        <v>349.94</v>
      </c>
      <c r="M290" s="651">
        <v>349.94</v>
      </c>
      <c r="N290" s="650">
        <v>1</v>
      </c>
      <c r="O290" s="731">
        <v>0.5</v>
      </c>
      <c r="P290" s="651"/>
      <c r="Q290" s="666">
        <v>0</v>
      </c>
      <c r="R290" s="650"/>
      <c r="S290" s="666">
        <v>0</v>
      </c>
      <c r="T290" s="731"/>
      <c r="U290" s="689">
        <v>0</v>
      </c>
    </row>
    <row r="291" spans="1:21" ht="14.4" customHeight="1" x14ac:dyDescent="0.3">
      <c r="A291" s="649">
        <v>50</v>
      </c>
      <c r="B291" s="650" t="s">
        <v>574</v>
      </c>
      <c r="C291" s="650">
        <v>89301501</v>
      </c>
      <c r="D291" s="729" t="s">
        <v>3862</v>
      </c>
      <c r="E291" s="730" t="s">
        <v>2748</v>
      </c>
      <c r="F291" s="650" t="s">
        <v>2737</v>
      </c>
      <c r="G291" s="650" t="s">
        <v>2939</v>
      </c>
      <c r="H291" s="650" t="s">
        <v>575</v>
      </c>
      <c r="I291" s="650" t="s">
        <v>1100</v>
      </c>
      <c r="J291" s="650" t="s">
        <v>1101</v>
      </c>
      <c r="K291" s="650" t="s">
        <v>1102</v>
      </c>
      <c r="L291" s="651">
        <v>41.89</v>
      </c>
      <c r="M291" s="651">
        <v>83.78</v>
      </c>
      <c r="N291" s="650">
        <v>2</v>
      </c>
      <c r="O291" s="731">
        <v>1</v>
      </c>
      <c r="P291" s="651"/>
      <c r="Q291" s="666">
        <v>0</v>
      </c>
      <c r="R291" s="650"/>
      <c r="S291" s="666">
        <v>0</v>
      </c>
      <c r="T291" s="731"/>
      <c r="U291" s="689">
        <v>0</v>
      </c>
    </row>
    <row r="292" spans="1:21" ht="14.4" customHeight="1" x14ac:dyDescent="0.3">
      <c r="A292" s="649">
        <v>50</v>
      </c>
      <c r="B292" s="650" t="s">
        <v>574</v>
      </c>
      <c r="C292" s="650">
        <v>89301501</v>
      </c>
      <c r="D292" s="729" t="s">
        <v>3862</v>
      </c>
      <c r="E292" s="730" t="s">
        <v>2748</v>
      </c>
      <c r="F292" s="650" t="s">
        <v>2737</v>
      </c>
      <c r="G292" s="650" t="s">
        <v>2854</v>
      </c>
      <c r="H292" s="650" t="s">
        <v>1428</v>
      </c>
      <c r="I292" s="650" t="s">
        <v>1640</v>
      </c>
      <c r="J292" s="650" t="s">
        <v>1641</v>
      </c>
      <c r="K292" s="650" t="s">
        <v>1642</v>
      </c>
      <c r="L292" s="651">
        <v>55.38</v>
      </c>
      <c r="M292" s="651">
        <v>443.04</v>
      </c>
      <c r="N292" s="650">
        <v>8</v>
      </c>
      <c r="O292" s="731">
        <v>4</v>
      </c>
      <c r="P292" s="651">
        <v>55.38</v>
      </c>
      <c r="Q292" s="666">
        <v>0.125</v>
      </c>
      <c r="R292" s="650">
        <v>1</v>
      </c>
      <c r="S292" s="666">
        <v>0.125</v>
      </c>
      <c r="T292" s="731">
        <v>0.5</v>
      </c>
      <c r="U292" s="689">
        <v>0.125</v>
      </c>
    </row>
    <row r="293" spans="1:21" ht="14.4" customHeight="1" x14ac:dyDescent="0.3">
      <c r="A293" s="649">
        <v>50</v>
      </c>
      <c r="B293" s="650" t="s">
        <v>574</v>
      </c>
      <c r="C293" s="650">
        <v>89301501</v>
      </c>
      <c r="D293" s="729" t="s">
        <v>3862</v>
      </c>
      <c r="E293" s="730" t="s">
        <v>2748</v>
      </c>
      <c r="F293" s="650" t="s">
        <v>2737</v>
      </c>
      <c r="G293" s="650" t="s">
        <v>2854</v>
      </c>
      <c r="H293" s="650" t="s">
        <v>1428</v>
      </c>
      <c r="I293" s="650" t="s">
        <v>3088</v>
      </c>
      <c r="J293" s="650" t="s">
        <v>1641</v>
      </c>
      <c r="K293" s="650" t="s">
        <v>3089</v>
      </c>
      <c r="L293" s="651">
        <v>184.61</v>
      </c>
      <c r="M293" s="651">
        <v>184.61</v>
      </c>
      <c r="N293" s="650">
        <v>1</v>
      </c>
      <c r="O293" s="731">
        <v>0.5</v>
      </c>
      <c r="P293" s="651"/>
      <c r="Q293" s="666">
        <v>0</v>
      </c>
      <c r="R293" s="650"/>
      <c r="S293" s="666">
        <v>0</v>
      </c>
      <c r="T293" s="731"/>
      <c r="U293" s="689">
        <v>0</v>
      </c>
    </row>
    <row r="294" spans="1:21" ht="14.4" customHeight="1" x14ac:dyDescent="0.3">
      <c r="A294" s="649">
        <v>50</v>
      </c>
      <c r="B294" s="650" t="s">
        <v>574</v>
      </c>
      <c r="C294" s="650">
        <v>89301501</v>
      </c>
      <c r="D294" s="729" t="s">
        <v>3862</v>
      </c>
      <c r="E294" s="730" t="s">
        <v>2748</v>
      </c>
      <c r="F294" s="650" t="s">
        <v>2737</v>
      </c>
      <c r="G294" s="650" t="s">
        <v>2854</v>
      </c>
      <c r="H294" s="650" t="s">
        <v>575</v>
      </c>
      <c r="I294" s="650" t="s">
        <v>3090</v>
      </c>
      <c r="J294" s="650" t="s">
        <v>3091</v>
      </c>
      <c r="K294" s="650" t="s">
        <v>3092</v>
      </c>
      <c r="L294" s="651">
        <v>51.69</v>
      </c>
      <c r="M294" s="651">
        <v>51.69</v>
      </c>
      <c r="N294" s="650">
        <v>1</v>
      </c>
      <c r="O294" s="731">
        <v>0.5</v>
      </c>
      <c r="P294" s="651"/>
      <c r="Q294" s="666">
        <v>0</v>
      </c>
      <c r="R294" s="650"/>
      <c r="S294" s="666">
        <v>0</v>
      </c>
      <c r="T294" s="731"/>
      <c r="U294" s="689">
        <v>0</v>
      </c>
    </row>
    <row r="295" spans="1:21" ht="14.4" customHeight="1" x14ac:dyDescent="0.3">
      <c r="A295" s="649">
        <v>50</v>
      </c>
      <c r="B295" s="650" t="s">
        <v>574</v>
      </c>
      <c r="C295" s="650">
        <v>89301501</v>
      </c>
      <c r="D295" s="729" t="s">
        <v>3862</v>
      </c>
      <c r="E295" s="730" t="s">
        <v>2748</v>
      </c>
      <c r="F295" s="650" t="s">
        <v>2737</v>
      </c>
      <c r="G295" s="650" t="s">
        <v>2940</v>
      </c>
      <c r="H295" s="650" t="s">
        <v>575</v>
      </c>
      <c r="I295" s="650" t="s">
        <v>2941</v>
      </c>
      <c r="J295" s="650" t="s">
        <v>2942</v>
      </c>
      <c r="K295" s="650" t="s">
        <v>2943</v>
      </c>
      <c r="L295" s="651">
        <v>97.97</v>
      </c>
      <c r="M295" s="651">
        <v>97.97</v>
      </c>
      <c r="N295" s="650">
        <v>1</v>
      </c>
      <c r="O295" s="731">
        <v>0.5</v>
      </c>
      <c r="P295" s="651"/>
      <c r="Q295" s="666">
        <v>0</v>
      </c>
      <c r="R295" s="650"/>
      <c r="S295" s="666">
        <v>0</v>
      </c>
      <c r="T295" s="731"/>
      <c r="U295" s="689">
        <v>0</v>
      </c>
    </row>
    <row r="296" spans="1:21" ht="14.4" customHeight="1" x14ac:dyDescent="0.3">
      <c r="A296" s="649">
        <v>50</v>
      </c>
      <c r="B296" s="650" t="s">
        <v>574</v>
      </c>
      <c r="C296" s="650">
        <v>89301501</v>
      </c>
      <c r="D296" s="729" t="s">
        <v>3862</v>
      </c>
      <c r="E296" s="730" t="s">
        <v>2748</v>
      </c>
      <c r="F296" s="650" t="s">
        <v>2737</v>
      </c>
      <c r="G296" s="650" t="s">
        <v>2940</v>
      </c>
      <c r="H296" s="650" t="s">
        <v>575</v>
      </c>
      <c r="I296" s="650" t="s">
        <v>3093</v>
      </c>
      <c r="J296" s="650" t="s">
        <v>2942</v>
      </c>
      <c r="K296" s="650" t="s">
        <v>772</v>
      </c>
      <c r="L296" s="651">
        <v>314.89999999999998</v>
      </c>
      <c r="M296" s="651">
        <v>314.89999999999998</v>
      </c>
      <c r="N296" s="650">
        <v>1</v>
      </c>
      <c r="O296" s="731">
        <v>0.5</v>
      </c>
      <c r="P296" s="651"/>
      <c r="Q296" s="666">
        <v>0</v>
      </c>
      <c r="R296" s="650"/>
      <c r="S296" s="666">
        <v>0</v>
      </c>
      <c r="T296" s="731"/>
      <c r="U296" s="689">
        <v>0</v>
      </c>
    </row>
    <row r="297" spans="1:21" ht="14.4" customHeight="1" x14ac:dyDescent="0.3">
      <c r="A297" s="649">
        <v>50</v>
      </c>
      <c r="B297" s="650" t="s">
        <v>574</v>
      </c>
      <c r="C297" s="650">
        <v>89301501</v>
      </c>
      <c r="D297" s="729" t="s">
        <v>3862</v>
      </c>
      <c r="E297" s="730" t="s">
        <v>2748</v>
      </c>
      <c r="F297" s="650" t="s">
        <v>2737</v>
      </c>
      <c r="G297" s="650" t="s">
        <v>2940</v>
      </c>
      <c r="H297" s="650" t="s">
        <v>575</v>
      </c>
      <c r="I297" s="650" t="s">
        <v>3094</v>
      </c>
      <c r="J297" s="650" t="s">
        <v>771</v>
      </c>
      <c r="K297" s="650" t="s">
        <v>3095</v>
      </c>
      <c r="L297" s="651">
        <v>97.97</v>
      </c>
      <c r="M297" s="651">
        <v>195.94</v>
      </c>
      <c r="N297" s="650">
        <v>2</v>
      </c>
      <c r="O297" s="731">
        <v>1</v>
      </c>
      <c r="P297" s="651">
        <v>97.97</v>
      </c>
      <c r="Q297" s="666">
        <v>0.5</v>
      </c>
      <c r="R297" s="650">
        <v>1</v>
      </c>
      <c r="S297" s="666">
        <v>0.5</v>
      </c>
      <c r="T297" s="731">
        <v>0.5</v>
      </c>
      <c r="U297" s="689">
        <v>0.5</v>
      </c>
    </row>
    <row r="298" spans="1:21" ht="14.4" customHeight="1" x14ac:dyDescent="0.3">
      <c r="A298" s="649">
        <v>50</v>
      </c>
      <c r="B298" s="650" t="s">
        <v>574</v>
      </c>
      <c r="C298" s="650">
        <v>89301501</v>
      </c>
      <c r="D298" s="729" t="s">
        <v>3862</v>
      </c>
      <c r="E298" s="730" t="s">
        <v>2748</v>
      </c>
      <c r="F298" s="650" t="s">
        <v>2737</v>
      </c>
      <c r="G298" s="650" t="s">
        <v>3096</v>
      </c>
      <c r="H298" s="650" t="s">
        <v>575</v>
      </c>
      <c r="I298" s="650" t="s">
        <v>1860</v>
      </c>
      <c r="J298" s="650" t="s">
        <v>1861</v>
      </c>
      <c r="K298" s="650" t="s">
        <v>1854</v>
      </c>
      <c r="L298" s="651">
        <v>0</v>
      </c>
      <c r="M298" s="651">
        <v>0</v>
      </c>
      <c r="N298" s="650">
        <v>1</v>
      </c>
      <c r="O298" s="731">
        <v>0.5</v>
      </c>
      <c r="P298" s="651"/>
      <c r="Q298" s="666"/>
      <c r="R298" s="650"/>
      <c r="S298" s="666">
        <v>0</v>
      </c>
      <c r="T298" s="731"/>
      <c r="U298" s="689">
        <v>0</v>
      </c>
    </row>
    <row r="299" spans="1:21" ht="14.4" customHeight="1" x14ac:dyDescent="0.3">
      <c r="A299" s="649">
        <v>50</v>
      </c>
      <c r="B299" s="650" t="s">
        <v>574</v>
      </c>
      <c r="C299" s="650">
        <v>89301501</v>
      </c>
      <c r="D299" s="729" t="s">
        <v>3862</v>
      </c>
      <c r="E299" s="730" t="s">
        <v>2748</v>
      </c>
      <c r="F299" s="650" t="s">
        <v>2737</v>
      </c>
      <c r="G299" s="650" t="s">
        <v>2857</v>
      </c>
      <c r="H299" s="650" t="s">
        <v>575</v>
      </c>
      <c r="I299" s="650" t="s">
        <v>3097</v>
      </c>
      <c r="J299" s="650" t="s">
        <v>3098</v>
      </c>
      <c r="K299" s="650" t="s">
        <v>1501</v>
      </c>
      <c r="L299" s="651">
        <v>97.97</v>
      </c>
      <c r="M299" s="651">
        <v>97.97</v>
      </c>
      <c r="N299" s="650">
        <v>1</v>
      </c>
      <c r="O299" s="731">
        <v>0.5</v>
      </c>
      <c r="P299" s="651"/>
      <c r="Q299" s="666">
        <v>0</v>
      </c>
      <c r="R299" s="650"/>
      <c r="S299" s="666">
        <v>0</v>
      </c>
      <c r="T299" s="731"/>
      <c r="U299" s="689">
        <v>0</v>
      </c>
    </row>
    <row r="300" spans="1:21" ht="14.4" customHeight="1" x14ac:dyDescent="0.3">
      <c r="A300" s="649">
        <v>50</v>
      </c>
      <c r="B300" s="650" t="s">
        <v>574</v>
      </c>
      <c r="C300" s="650">
        <v>89301501</v>
      </c>
      <c r="D300" s="729" t="s">
        <v>3862</v>
      </c>
      <c r="E300" s="730" t="s">
        <v>2748</v>
      </c>
      <c r="F300" s="650" t="s">
        <v>2737</v>
      </c>
      <c r="G300" s="650" t="s">
        <v>2857</v>
      </c>
      <c r="H300" s="650" t="s">
        <v>1428</v>
      </c>
      <c r="I300" s="650" t="s">
        <v>3099</v>
      </c>
      <c r="J300" s="650" t="s">
        <v>1430</v>
      </c>
      <c r="K300" s="650" t="s">
        <v>3100</v>
      </c>
      <c r="L300" s="651">
        <v>0</v>
      </c>
      <c r="M300" s="651">
        <v>0</v>
      </c>
      <c r="N300" s="650">
        <v>1</v>
      </c>
      <c r="O300" s="731">
        <v>0.5</v>
      </c>
      <c r="P300" s="651"/>
      <c r="Q300" s="666"/>
      <c r="R300" s="650"/>
      <c r="S300" s="666">
        <v>0</v>
      </c>
      <c r="T300" s="731"/>
      <c r="U300" s="689">
        <v>0</v>
      </c>
    </row>
    <row r="301" spans="1:21" ht="14.4" customHeight="1" x14ac:dyDescent="0.3">
      <c r="A301" s="649">
        <v>50</v>
      </c>
      <c r="B301" s="650" t="s">
        <v>574</v>
      </c>
      <c r="C301" s="650">
        <v>89301501</v>
      </c>
      <c r="D301" s="729" t="s">
        <v>3862</v>
      </c>
      <c r="E301" s="730" t="s">
        <v>2748</v>
      </c>
      <c r="F301" s="650" t="s">
        <v>2737</v>
      </c>
      <c r="G301" s="650" t="s">
        <v>2857</v>
      </c>
      <c r="H301" s="650" t="s">
        <v>1428</v>
      </c>
      <c r="I301" s="650" t="s">
        <v>3101</v>
      </c>
      <c r="J301" s="650" t="s">
        <v>1500</v>
      </c>
      <c r="K301" s="650" t="s">
        <v>3102</v>
      </c>
      <c r="L301" s="651">
        <v>0</v>
      </c>
      <c r="M301" s="651">
        <v>0</v>
      </c>
      <c r="N301" s="650">
        <v>1</v>
      </c>
      <c r="O301" s="731">
        <v>0.5</v>
      </c>
      <c r="P301" s="651"/>
      <c r="Q301" s="666"/>
      <c r="R301" s="650"/>
      <c r="S301" s="666">
        <v>0</v>
      </c>
      <c r="T301" s="731"/>
      <c r="U301" s="689">
        <v>0</v>
      </c>
    </row>
    <row r="302" spans="1:21" ht="14.4" customHeight="1" x14ac:dyDescent="0.3">
      <c r="A302" s="649">
        <v>50</v>
      </c>
      <c r="B302" s="650" t="s">
        <v>574</v>
      </c>
      <c r="C302" s="650">
        <v>89301501</v>
      </c>
      <c r="D302" s="729" t="s">
        <v>3862</v>
      </c>
      <c r="E302" s="730" t="s">
        <v>2748</v>
      </c>
      <c r="F302" s="650" t="s">
        <v>2737</v>
      </c>
      <c r="G302" s="650" t="s">
        <v>2857</v>
      </c>
      <c r="H302" s="650" t="s">
        <v>1428</v>
      </c>
      <c r="I302" s="650" t="s">
        <v>3103</v>
      </c>
      <c r="J302" s="650" t="s">
        <v>1500</v>
      </c>
      <c r="K302" s="650" t="s">
        <v>3104</v>
      </c>
      <c r="L302" s="651">
        <v>0</v>
      </c>
      <c r="M302" s="651">
        <v>0</v>
      </c>
      <c r="N302" s="650">
        <v>1</v>
      </c>
      <c r="O302" s="731">
        <v>1</v>
      </c>
      <c r="P302" s="651"/>
      <c r="Q302" s="666"/>
      <c r="R302" s="650"/>
      <c r="S302" s="666">
        <v>0</v>
      </c>
      <c r="T302" s="731"/>
      <c r="U302" s="689">
        <v>0</v>
      </c>
    </row>
    <row r="303" spans="1:21" ht="14.4" customHeight="1" x14ac:dyDescent="0.3">
      <c r="A303" s="649">
        <v>50</v>
      </c>
      <c r="B303" s="650" t="s">
        <v>574</v>
      </c>
      <c r="C303" s="650">
        <v>89301501</v>
      </c>
      <c r="D303" s="729" t="s">
        <v>3862</v>
      </c>
      <c r="E303" s="730" t="s">
        <v>2748</v>
      </c>
      <c r="F303" s="650" t="s">
        <v>2737</v>
      </c>
      <c r="G303" s="650" t="s">
        <v>2857</v>
      </c>
      <c r="H303" s="650" t="s">
        <v>575</v>
      </c>
      <c r="I303" s="650" t="s">
        <v>3105</v>
      </c>
      <c r="J303" s="650" t="s">
        <v>3106</v>
      </c>
      <c r="K303" s="650" t="s">
        <v>3107</v>
      </c>
      <c r="L303" s="651">
        <v>0</v>
      </c>
      <c r="M303" s="651">
        <v>0</v>
      </c>
      <c r="N303" s="650">
        <v>1</v>
      </c>
      <c r="O303" s="731">
        <v>0.5</v>
      </c>
      <c r="P303" s="651"/>
      <c r="Q303" s="666"/>
      <c r="R303" s="650"/>
      <c r="S303" s="666">
        <v>0</v>
      </c>
      <c r="T303" s="731"/>
      <c r="U303" s="689">
        <v>0</v>
      </c>
    </row>
    <row r="304" spans="1:21" ht="14.4" customHeight="1" x14ac:dyDescent="0.3">
      <c r="A304" s="649">
        <v>50</v>
      </c>
      <c r="B304" s="650" t="s">
        <v>574</v>
      </c>
      <c r="C304" s="650">
        <v>89301501</v>
      </c>
      <c r="D304" s="729" t="s">
        <v>3862</v>
      </c>
      <c r="E304" s="730" t="s">
        <v>2748</v>
      </c>
      <c r="F304" s="650" t="s">
        <v>2737</v>
      </c>
      <c r="G304" s="650" t="s">
        <v>2795</v>
      </c>
      <c r="H304" s="650" t="s">
        <v>575</v>
      </c>
      <c r="I304" s="650" t="s">
        <v>997</v>
      </c>
      <c r="J304" s="650" t="s">
        <v>998</v>
      </c>
      <c r="K304" s="650" t="s">
        <v>999</v>
      </c>
      <c r="L304" s="651">
        <v>67.42</v>
      </c>
      <c r="M304" s="651">
        <v>539.36</v>
      </c>
      <c r="N304" s="650">
        <v>8</v>
      </c>
      <c r="O304" s="731">
        <v>4.5</v>
      </c>
      <c r="P304" s="651">
        <v>134.84</v>
      </c>
      <c r="Q304" s="666">
        <v>0.25</v>
      </c>
      <c r="R304" s="650">
        <v>2</v>
      </c>
      <c r="S304" s="666">
        <v>0.25</v>
      </c>
      <c r="T304" s="731">
        <v>1.5</v>
      </c>
      <c r="U304" s="689">
        <v>0.33333333333333331</v>
      </c>
    </row>
    <row r="305" spans="1:21" ht="14.4" customHeight="1" x14ac:dyDescent="0.3">
      <c r="A305" s="649">
        <v>50</v>
      </c>
      <c r="B305" s="650" t="s">
        <v>574</v>
      </c>
      <c r="C305" s="650">
        <v>89301501</v>
      </c>
      <c r="D305" s="729" t="s">
        <v>3862</v>
      </c>
      <c r="E305" s="730" t="s">
        <v>2748</v>
      </c>
      <c r="F305" s="650" t="s">
        <v>2737</v>
      </c>
      <c r="G305" s="650" t="s">
        <v>2795</v>
      </c>
      <c r="H305" s="650" t="s">
        <v>575</v>
      </c>
      <c r="I305" s="650" t="s">
        <v>997</v>
      </c>
      <c r="J305" s="650" t="s">
        <v>998</v>
      </c>
      <c r="K305" s="650" t="s">
        <v>999</v>
      </c>
      <c r="L305" s="651">
        <v>50.47</v>
      </c>
      <c r="M305" s="651">
        <v>50.47</v>
      </c>
      <c r="N305" s="650">
        <v>1</v>
      </c>
      <c r="O305" s="731">
        <v>0.5</v>
      </c>
      <c r="P305" s="651"/>
      <c r="Q305" s="666">
        <v>0</v>
      </c>
      <c r="R305" s="650"/>
      <c r="S305" s="666">
        <v>0</v>
      </c>
      <c r="T305" s="731"/>
      <c r="U305" s="689">
        <v>0</v>
      </c>
    </row>
    <row r="306" spans="1:21" ht="14.4" customHeight="1" x14ac:dyDescent="0.3">
      <c r="A306" s="649">
        <v>50</v>
      </c>
      <c r="B306" s="650" t="s">
        <v>574</v>
      </c>
      <c r="C306" s="650">
        <v>89301501</v>
      </c>
      <c r="D306" s="729" t="s">
        <v>3862</v>
      </c>
      <c r="E306" s="730" t="s">
        <v>2748</v>
      </c>
      <c r="F306" s="650" t="s">
        <v>2737</v>
      </c>
      <c r="G306" s="650" t="s">
        <v>2795</v>
      </c>
      <c r="H306" s="650" t="s">
        <v>575</v>
      </c>
      <c r="I306" s="650" t="s">
        <v>2860</v>
      </c>
      <c r="J306" s="650" t="s">
        <v>2797</v>
      </c>
      <c r="K306" s="650" t="s">
        <v>2694</v>
      </c>
      <c r="L306" s="651">
        <v>134.83000000000001</v>
      </c>
      <c r="M306" s="651">
        <v>134.83000000000001</v>
      </c>
      <c r="N306" s="650">
        <v>1</v>
      </c>
      <c r="O306" s="731">
        <v>0.5</v>
      </c>
      <c r="P306" s="651"/>
      <c r="Q306" s="666">
        <v>0</v>
      </c>
      <c r="R306" s="650"/>
      <c r="S306" s="666">
        <v>0</v>
      </c>
      <c r="T306" s="731"/>
      <c r="U306" s="689">
        <v>0</v>
      </c>
    </row>
    <row r="307" spans="1:21" ht="14.4" customHeight="1" x14ac:dyDescent="0.3">
      <c r="A307" s="649">
        <v>50</v>
      </c>
      <c r="B307" s="650" t="s">
        <v>574</v>
      </c>
      <c r="C307" s="650">
        <v>89301501</v>
      </c>
      <c r="D307" s="729" t="s">
        <v>3862</v>
      </c>
      <c r="E307" s="730" t="s">
        <v>2748</v>
      </c>
      <c r="F307" s="650" t="s">
        <v>2737</v>
      </c>
      <c r="G307" s="650" t="s">
        <v>2795</v>
      </c>
      <c r="H307" s="650" t="s">
        <v>575</v>
      </c>
      <c r="I307" s="650" t="s">
        <v>2860</v>
      </c>
      <c r="J307" s="650" t="s">
        <v>2797</v>
      </c>
      <c r="K307" s="650" t="s">
        <v>2694</v>
      </c>
      <c r="L307" s="651">
        <v>100.92</v>
      </c>
      <c r="M307" s="651">
        <v>100.92</v>
      </c>
      <c r="N307" s="650">
        <v>1</v>
      </c>
      <c r="O307" s="731">
        <v>0.5</v>
      </c>
      <c r="P307" s="651"/>
      <c r="Q307" s="666">
        <v>0</v>
      </c>
      <c r="R307" s="650"/>
      <c r="S307" s="666">
        <v>0</v>
      </c>
      <c r="T307" s="731"/>
      <c r="U307" s="689">
        <v>0</v>
      </c>
    </row>
    <row r="308" spans="1:21" ht="14.4" customHeight="1" x14ac:dyDescent="0.3">
      <c r="A308" s="649">
        <v>50</v>
      </c>
      <c r="B308" s="650" t="s">
        <v>574</v>
      </c>
      <c r="C308" s="650">
        <v>89301501</v>
      </c>
      <c r="D308" s="729" t="s">
        <v>3862</v>
      </c>
      <c r="E308" s="730" t="s">
        <v>2748</v>
      </c>
      <c r="F308" s="650" t="s">
        <v>2737</v>
      </c>
      <c r="G308" s="650" t="s">
        <v>2795</v>
      </c>
      <c r="H308" s="650" t="s">
        <v>575</v>
      </c>
      <c r="I308" s="650" t="s">
        <v>3108</v>
      </c>
      <c r="J308" s="650" t="s">
        <v>3109</v>
      </c>
      <c r="K308" s="650" t="s">
        <v>608</v>
      </c>
      <c r="L308" s="651">
        <v>67.42</v>
      </c>
      <c r="M308" s="651">
        <v>67.42</v>
      </c>
      <c r="N308" s="650">
        <v>1</v>
      </c>
      <c r="O308" s="731">
        <v>0.5</v>
      </c>
      <c r="P308" s="651"/>
      <c r="Q308" s="666">
        <v>0</v>
      </c>
      <c r="R308" s="650"/>
      <c r="S308" s="666">
        <v>0</v>
      </c>
      <c r="T308" s="731"/>
      <c r="U308" s="689">
        <v>0</v>
      </c>
    </row>
    <row r="309" spans="1:21" ht="14.4" customHeight="1" x14ac:dyDescent="0.3">
      <c r="A309" s="649">
        <v>50</v>
      </c>
      <c r="B309" s="650" t="s">
        <v>574</v>
      </c>
      <c r="C309" s="650">
        <v>89301501</v>
      </c>
      <c r="D309" s="729" t="s">
        <v>3862</v>
      </c>
      <c r="E309" s="730" t="s">
        <v>2748</v>
      </c>
      <c r="F309" s="650" t="s">
        <v>2737</v>
      </c>
      <c r="G309" s="650" t="s">
        <v>2798</v>
      </c>
      <c r="H309" s="650" t="s">
        <v>575</v>
      </c>
      <c r="I309" s="650" t="s">
        <v>1194</v>
      </c>
      <c r="J309" s="650" t="s">
        <v>1195</v>
      </c>
      <c r="K309" s="650" t="s">
        <v>1196</v>
      </c>
      <c r="L309" s="651">
        <v>160.6</v>
      </c>
      <c r="M309" s="651">
        <v>160.6</v>
      </c>
      <c r="N309" s="650">
        <v>1</v>
      </c>
      <c r="O309" s="731">
        <v>0.5</v>
      </c>
      <c r="P309" s="651">
        <v>160.6</v>
      </c>
      <c r="Q309" s="666">
        <v>1</v>
      </c>
      <c r="R309" s="650">
        <v>1</v>
      </c>
      <c r="S309" s="666">
        <v>1</v>
      </c>
      <c r="T309" s="731">
        <v>0.5</v>
      </c>
      <c r="U309" s="689">
        <v>1</v>
      </c>
    </row>
    <row r="310" spans="1:21" ht="14.4" customHeight="1" x14ac:dyDescent="0.3">
      <c r="A310" s="649">
        <v>50</v>
      </c>
      <c r="B310" s="650" t="s">
        <v>574</v>
      </c>
      <c r="C310" s="650">
        <v>89301501</v>
      </c>
      <c r="D310" s="729" t="s">
        <v>3862</v>
      </c>
      <c r="E310" s="730" t="s">
        <v>2748</v>
      </c>
      <c r="F310" s="650" t="s">
        <v>2737</v>
      </c>
      <c r="G310" s="650" t="s">
        <v>2798</v>
      </c>
      <c r="H310" s="650" t="s">
        <v>575</v>
      </c>
      <c r="I310" s="650" t="s">
        <v>1198</v>
      </c>
      <c r="J310" s="650" t="s">
        <v>1199</v>
      </c>
      <c r="K310" s="650" t="s">
        <v>1196</v>
      </c>
      <c r="L310" s="651">
        <v>214.07</v>
      </c>
      <c r="M310" s="651">
        <v>428.14</v>
      </c>
      <c r="N310" s="650">
        <v>2</v>
      </c>
      <c r="O310" s="731">
        <v>1</v>
      </c>
      <c r="P310" s="651"/>
      <c r="Q310" s="666">
        <v>0</v>
      </c>
      <c r="R310" s="650"/>
      <c r="S310" s="666">
        <v>0</v>
      </c>
      <c r="T310" s="731"/>
      <c r="U310" s="689">
        <v>0</v>
      </c>
    </row>
    <row r="311" spans="1:21" ht="14.4" customHeight="1" x14ac:dyDescent="0.3">
      <c r="A311" s="649">
        <v>50</v>
      </c>
      <c r="B311" s="650" t="s">
        <v>574</v>
      </c>
      <c r="C311" s="650">
        <v>89301501</v>
      </c>
      <c r="D311" s="729" t="s">
        <v>3862</v>
      </c>
      <c r="E311" s="730" t="s">
        <v>2748</v>
      </c>
      <c r="F311" s="650" t="s">
        <v>2737</v>
      </c>
      <c r="G311" s="650" t="s">
        <v>3110</v>
      </c>
      <c r="H311" s="650" t="s">
        <v>575</v>
      </c>
      <c r="I311" s="650" t="s">
        <v>1076</v>
      </c>
      <c r="J311" s="650" t="s">
        <v>1077</v>
      </c>
      <c r="K311" s="650" t="s">
        <v>1078</v>
      </c>
      <c r="L311" s="651">
        <v>203.38</v>
      </c>
      <c r="M311" s="651">
        <v>406.76</v>
      </c>
      <c r="N311" s="650">
        <v>2</v>
      </c>
      <c r="O311" s="731">
        <v>1</v>
      </c>
      <c r="P311" s="651">
        <v>203.38</v>
      </c>
      <c r="Q311" s="666">
        <v>0.5</v>
      </c>
      <c r="R311" s="650">
        <v>1</v>
      </c>
      <c r="S311" s="666">
        <v>0.5</v>
      </c>
      <c r="T311" s="731">
        <v>0.5</v>
      </c>
      <c r="U311" s="689">
        <v>0.5</v>
      </c>
    </row>
    <row r="312" spans="1:21" ht="14.4" customHeight="1" x14ac:dyDescent="0.3">
      <c r="A312" s="649">
        <v>50</v>
      </c>
      <c r="B312" s="650" t="s">
        <v>574</v>
      </c>
      <c r="C312" s="650">
        <v>89301501</v>
      </c>
      <c r="D312" s="729" t="s">
        <v>3862</v>
      </c>
      <c r="E312" s="730" t="s">
        <v>2748</v>
      </c>
      <c r="F312" s="650" t="s">
        <v>2737</v>
      </c>
      <c r="G312" s="650" t="s">
        <v>3111</v>
      </c>
      <c r="H312" s="650" t="s">
        <v>575</v>
      </c>
      <c r="I312" s="650" t="s">
        <v>1889</v>
      </c>
      <c r="J312" s="650" t="s">
        <v>3112</v>
      </c>
      <c r="K312" s="650" t="s">
        <v>3113</v>
      </c>
      <c r="L312" s="651">
        <v>22.88</v>
      </c>
      <c r="M312" s="651">
        <v>22.88</v>
      </c>
      <c r="N312" s="650">
        <v>1</v>
      </c>
      <c r="O312" s="731">
        <v>0.5</v>
      </c>
      <c r="P312" s="651"/>
      <c r="Q312" s="666">
        <v>0</v>
      </c>
      <c r="R312" s="650"/>
      <c r="S312" s="666">
        <v>0</v>
      </c>
      <c r="T312" s="731"/>
      <c r="U312" s="689">
        <v>0</v>
      </c>
    </row>
    <row r="313" spans="1:21" ht="14.4" customHeight="1" x14ac:dyDescent="0.3">
      <c r="A313" s="649">
        <v>50</v>
      </c>
      <c r="B313" s="650" t="s">
        <v>574</v>
      </c>
      <c r="C313" s="650">
        <v>89301501</v>
      </c>
      <c r="D313" s="729" t="s">
        <v>3862</v>
      </c>
      <c r="E313" s="730" t="s">
        <v>2748</v>
      </c>
      <c r="F313" s="650" t="s">
        <v>2737</v>
      </c>
      <c r="G313" s="650" t="s">
        <v>2863</v>
      </c>
      <c r="H313" s="650" t="s">
        <v>1428</v>
      </c>
      <c r="I313" s="650" t="s">
        <v>3114</v>
      </c>
      <c r="J313" s="650" t="s">
        <v>3115</v>
      </c>
      <c r="K313" s="650" t="s">
        <v>3116</v>
      </c>
      <c r="L313" s="651">
        <v>1344.66</v>
      </c>
      <c r="M313" s="651">
        <v>1344.66</v>
      </c>
      <c r="N313" s="650">
        <v>1</v>
      </c>
      <c r="O313" s="731">
        <v>0.5</v>
      </c>
      <c r="P313" s="651"/>
      <c r="Q313" s="666">
        <v>0</v>
      </c>
      <c r="R313" s="650"/>
      <c r="S313" s="666">
        <v>0</v>
      </c>
      <c r="T313" s="731"/>
      <c r="U313" s="689">
        <v>0</v>
      </c>
    </row>
    <row r="314" spans="1:21" ht="14.4" customHeight="1" x14ac:dyDescent="0.3">
      <c r="A314" s="649">
        <v>50</v>
      </c>
      <c r="B314" s="650" t="s">
        <v>574</v>
      </c>
      <c r="C314" s="650">
        <v>89301501</v>
      </c>
      <c r="D314" s="729" t="s">
        <v>3862</v>
      </c>
      <c r="E314" s="730" t="s">
        <v>2748</v>
      </c>
      <c r="F314" s="650" t="s">
        <v>2737</v>
      </c>
      <c r="G314" s="650" t="s">
        <v>3117</v>
      </c>
      <c r="H314" s="650" t="s">
        <v>575</v>
      </c>
      <c r="I314" s="650" t="s">
        <v>3118</v>
      </c>
      <c r="J314" s="650" t="s">
        <v>3119</v>
      </c>
      <c r="K314" s="650" t="s">
        <v>3120</v>
      </c>
      <c r="L314" s="651">
        <v>669.52</v>
      </c>
      <c r="M314" s="651">
        <v>669.52</v>
      </c>
      <c r="N314" s="650">
        <v>1</v>
      </c>
      <c r="O314" s="731">
        <v>0.5</v>
      </c>
      <c r="P314" s="651"/>
      <c r="Q314" s="666">
        <v>0</v>
      </c>
      <c r="R314" s="650"/>
      <c r="S314" s="666">
        <v>0</v>
      </c>
      <c r="T314" s="731"/>
      <c r="U314" s="689">
        <v>0</v>
      </c>
    </row>
    <row r="315" spans="1:21" ht="14.4" customHeight="1" x14ac:dyDescent="0.3">
      <c r="A315" s="649">
        <v>50</v>
      </c>
      <c r="B315" s="650" t="s">
        <v>574</v>
      </c>
      <c r="C315" s="650">
        <v>89301501</v>
      </c>
      <c r="D315" s="729" t="s">
        <v>3862</v>
      </c>
      <c r="E315" s="730" t="s">
        <v>2748</v>
      </c>
      <c r="F315" s="650" t="s">
        <v>2737</v>
      </c>
      <c r="G315" s="650" t="s">
        <v>3121</v>
      </c>
      <c r="H315" s="650" t="s">
        <v>575</v>
      </c>
      <c r="I315" s="650" t="s">
        <v>1018</v>
      </c>
      <c r="J315" s="650" t="s">
        <v>3122</v>
      </c>
      <c r="K315" s="650" t="s">
        <v>3123</v>
      </c>
      <c r="L315" s="651">
        <v>0</v>
      </c>
      <c r="M315" s="651">
        <v>0</v>
      </c>
      <c r="N315" s="650">
        <v>1</v>
      </c>
      <c r="O315" s="731">
        <v>0.5</v>
      </c>
      <c r="P315" s="651"/>
      <c r="Q315" s="666"/>
      <c r="R315" s="650"/>
      <c r="S315" s="666">
        <v>0</v>
      </c>
      <c r="T315" s="731"/>
      <c r="U315" s="689">
        <v>0</v>
      </c>
    </row>
    <row r="316" spans="1:21" ht="14.4" customHeight="1" x14ac:dyDescent="0.3">
      <c r="A316" s="649">
        <v>50</v>
      </c>
      <c r="B316" s="650" t="s">
        <v>574</v>
      </c>
      <c r="C316" s="650">
        <v>89301501</v>
      </c>
      <c r="D316" s="729" t="s">
        <v>3862</v>
      </c>
      <c r="E316" s="730" t="s">
        <v>2748</v>
      </c>
      <c r="F316" s="650" t="s">
        <v>2737</v>
      </c>
      <c r="G316" s="650" t="s">
        <v>2803</v>
      </c>
      <c r="H316" s="650" t="s">
        <v>1428</v>
      </c>
      <c r="I316" s="650" t="s">
        <v>1458</v>
      </c>
      <c r="J316" s="650" t="s">
        <v>2637</v>
      </c>
      <c r="K316" s="650" t="s">
        <v>1074</v>
      </c>
      <c r="L316" s="651">
        <v>134.83000000000001</v>
      </c>
      <c r="M316" s="651">
        <v>404.49</v>
      </c>
      <c r="N316" s="650">
        <v>3</v>
      </c>
      <c r="O316" s="731">
        <v>1.5</v>
      </c>
      <c r="P316" s="651"/>
      <c r="Q316" s="666">
        <v>0</v>
      </c>
      <c r="R316" s="650"/>
      <c r="S316" s="666">
        <v>0</v>
      </c>
      <c r="T316" s="731"/>
      <c r="U316" s="689">
        <v>0</v>
      </c>
    </row>
    <row r="317" spans="1:21" ht="14.4" customHeight="1" x14ac:dyDescent="0.3">
      <c r="A317" s="649">
        <v>50</v>
      </c>
      <c r="B317" s="650" t="s">
        <v>574</v>
      </c>
      <c r="C317" s="650">
        <v>89301501</v>
      </c>
      <c r="D317" s="729" t="s">
        <v>3862</v>
      </c>
      <c r="E317" s="730" t="s">
        <v>2748</v>
      </c>
      <c r="F317" s="650" t="s">
        <v>2737</v>
      </c>
      <c r="G317" s="650" t="s">
        <v>2803</v>
      </c>
      <c r="H317" s="650" t="s">
        <v>1428</v>
      </c>
      <c r="I317" s="650" t="s">
        <v>3124</v>
      </c>
      <c r="J317" s="650" t="s">
        <v>1433</v>
      </c>
      <c r="K317" s="650" t="s">
        <v>3125</v>
      </c>
      <c r="L317" s="651">
        <v>21.92</v>
      </c>
      <c r="M317" s="651">
        <v>43.84</v>
      </c>
      <c r="N317" s="650">
        <v>2</v>
      </c>
      <c r="O317" s="731">
        <v>1</v>
      </c>
      <c r="P317" s="651">
        <v>21.92</v>
      </c>
      <c r="Q317" s="666">
        <v>0.5</v>
      </c>
      <c r="R317" s="650">
        <v>1</v>
      </c>
      <c r="S317" s="666">
        <v>0.5</v>
      </c>
      <c r="T317" s="731">
        <v>0.5</v>
      </c>
      <c r="U317" s="689">
        <v>0.5</v>
      </c>
    </row>
    <row r="318" spans="1:21" ht="14.4" customHeight="1" x14ac:dyDescent="0.3">
      <c r="A318" s="649">
        <v>50</v>
      </c>
      <c r="B318" s="650" t="s">
        <v>574</v>
      </c>
      <c r="C318" s="650">
        <v>89301501</v>
      </c>
      <c r="D318" s="729" t="s">
        <v>3862</v>
      </c>
      <c r="E318" s="730" t="s">
        <v>2748</v>
      </c>
      <c r="F318" s="650" t="s">
        <v>2737</v>
      </c>
      <c r="G318" s="650" t="s">
        <v>2803</v>
      </c>
      <c r="H318" s="650" t="s">
        <v>1428</v>
      </c>
      <c r="I318" s="650" t="s">
        <v>2867</v>
      </c>
      <c r="J318" s="650" t="s">
        <v>1436</v>
      </c>
      <c r="K318" s="650" t="s">
        <v>2777</v>
      </c>
      <c r="L318" s="651">
        <v>33.72</v>
      </c>
      <c r="M318" s="651">
        <v>134.88</v>
      </c>
      <c r="N318" s="650">
        <v>4</v>
      </c>
      <c r="O318" s="731">
        <v>2</v>
      </c>
      <c r="P318" s="651">
        <v>33.72</v>
      </c>
      <c r="Q318" s="666">
        <v>0.25</v>
      </c>
      <c r="R318" s="650">
        <v>1</v>
      </c>
      <c r="S318" s="666">
        <v>0.25</v>
      </c>
      <c r="T318" s="731">
        <v>0.5</v>
      </c>
      <c r="U318" s="689">
        <v>0.25</v>
      </c>
    </row>
    <row r="319" spans="1:21" ht="14.4" customHeight="1" x14ac:dyDescent="0.3">
      <c r="A319" s="649">
        <v>50</v>
      </c>
      <c r="B319" s="650" t="s">
        <v>574</v>
      </c>
      <c r="C319" s="650">
        <v>89301501</v>
      </c>
      <c r="D319" s="729" t="s">
        <v>3862</v>
      </c>
      <c r="E319" s="730" t="s">
        <v>2748</v>
      </c>
      <c r="F319" s="650" t="s">
        <v>2737</v>
      </c>
      <c r="G319" s="650" t="s">
        <v>2803</v>
      </c>
      <c r="H319" s="650" t="s">
        <v>1428</v>
      </c>
      <c r="I319" s="650" t="s">
        <v>2867</v>
      </c>
      <c r="J319" s="650" t="s">
        <v>1436</v>
      </c>
      <c r="K319" s="650" t="s">
        <v>2777</v>
      </c>
      <c r="L319" s="651">
        <v>25.23</v>
      </c>
      <c r="M319" s="651">
        <v>25.23</v>
      </c>
      <c r="N319" s="650">
        <v>1</v>
      </c>
      <c r="O319" s="731">
        <v>0.5</v>
      </c>
      <c r="P319" s="651"/>
      <c r="Q319" s="666">
        <v>0</v>
      </c>
      <c r="R319" s="650"/>
      <c r="S319" s="666">
        <v>0</v>
      </c>
      <c r="T319" s="731"/>
      <c r="U319" s="689">
        <v>0</v>
      </c>
    </row>
    <row r="320" spans="1:21" ht="14.4" customHeight="1" x14ac:dyDescent="0.3">
      <c r="A320" s="649">
        <v>50</v>
      </c>
      <c r="B320" s="650" t="s">
        <v>574</v>
      </c>
      <c r="C320" s="650">
        <v>89301501</v>
      </c>
      <c r="D320" s="729" t="s">
        <v>3862</v>
      </c>
      <c r="E320" s="730" t="s">
        <v>2748</v>
      </c>
      <c r="F320" s="650" t="s">
        <v>2737</v>
      </c>
      <c r="G320" s="650" t="s">
        <v>2803</v>
      </c>
      <c r="H320" s="650" t="s">
        <v>1428</v>
      </c>
      <c r="I320" s="650" t="s">
        <v>3126</v>
      </c>
      <c r="J320" s="650" t="s">
        <v>1436</v>
      </c>
      <c r="K320" s="650" t="s">
        <v>3127</v>
      </c>
      <c r="L320" s="651">
        <v>56.18</v>
      </c>
      <c r="M320" s="651">
        <v>56.18</v>
      </c>
      <c r="N320" s="650">
        <v>1</v>
      </c>
      <c r="O320" s="731">
        <v>0.5</v>
      </c>
      <c r="P320" s="651"/>
      <c r="Q320" s="666">
        <v>0</v>
      </c>
      <c r="R320" s="650"/>
      <c r="S320" s="666">
        <v>0</v>
      </c>
      <c r="T320" s="731"/>
      <c r="U320" s="689">
        <v>0</v>
      </c>
    </row>
    <row r="321" spans="1:21" ht="14.4" customHeight="1" x14ac:dyDescent="0.3">
      <c r="A321" s="649">
        <v>50</v>
      </c>
      <c r="B321" s="650" t="s">
        <v>574</v>
      </c>
      <c r="C321" s="650">
        <v>89301501</v>
      </c>
      <c r="D321" s="729" t="s">
        <v>3862</v>
      </c>
      <c r="E321" s="730" t="s">
        <v>2748</v>
      </c>
      <c r="F321" s="650" t="s">
        <v>2737</v>
      </c>
      <c r="G321" s="650" t="s">
        <v>2803</v>
      </c>
      <c r="H321" s="650" t="s">
        <v>1428</v>
      </c>
      <c r="I321" s="650" t="s">
        <v>1518</v>
      </c>
      <c r="J321" s="650" t="s">
        <v>2638</v>
      </c>
      <c r="K321" s="650" t="s">
        <v>995</v>
      </c>
      <c r="L321" s="651">
        <v>67.42</v>
      </c>
      <c r="M321" s="651">
        <v>539.36</v>
      </c>
      <c r="N321" s="650">
        <v>8</v>
      </c>
      <c r="O321" s="731">
        <v>4</v>
      </c>
      <c r="P321" s="651">
        <v>67.42</v>
      </c>
      <c r="Q321" s="666">
        <v>0.125</v>
      </c>
      <c r="R321" s="650">
        <v>1</v>
      </c>
      <c r="S321" s="666">
        <v>0.125</v>
      </c>
      <c r="T321" s="731">
        <v>0.5</v>
      </c>
      <c r="U321" s="689">
        <v>0.125</v>
      </c>
    </row>
    <row r="322" spans="1:21" ht="14.4" customHeight="1" x14ac:dyDescent="0.3">
      <c r="A322" s="649">
        <v>50</v>
      </c>
      <c r="B322" s="650" t="s">
        <v>574</v>
      </c>
      <c r="C322" s="650">
        <v>89301501</v>
      </c>
      <c r="D322" s="729" t="s">
        <v>3862</v>
      </c>
      <c r="E322" s="730" t="s">
        <v>2748</v>
      </c>
      <c r="F322" s="650" t="s">
        <v>2737</v>
      </c>
      <c r="G322" s="650" t="s">
        <v>2803</v>
      </c>
      <c r="H322" s="650" t="s">
        <v>1428</v>
      </c>
      <c r="I322" s="650" t="s">
        <v>1518</v>
      </c>
      <c r="J322" s="650" t="s">
        <v>2638</v>
      </c>
      <c r="K322" s="650" t="s">
        <v>995</v>
      </c>
      <c r="L322" s="651">
        <v>50.47</v>
      </c>
      <c r="M322" s="651">
        <v>100.94</v>
      </c>
      <c r="N322" s="650">
        <v>2</v>
      </c>
      <c r="O322" s="731">
        <v>1</v>
      </c>
      <c r="P322" s="651"/>
      <c r="Q322" s="666">
        <v>0</v>
      </c>
      <c r="R322" s="650"/>
      <c r="S322" s="666">
        <v>0</v>
      </c>
      <c r="T322" s="731"/>
      <c r="U322" s="689">
        <v>0</v>
      </c>
    </row>
    <row r="323" spans="1:21" ht="14.4" customHeight="1" x14ac:dyDescent="0.3">
      <c r="A323" s="649">
        <v>50</v>
      </c>
      <c r="B323" s="650" t="s">
        <v>574</v>
      </c>
      <c r="C323" s="650">
        <v>89301501</v>
      </c>
      <c r="D323" s="729" t="s">
        <v>3862</v>
      </c>
      <c r="E323" s="730" t="s">
        <v>2748</v>
      </c>
      <c r="F323" s="650" t="s">
        <v>2737</v>
      </c>
      <c r="G323" s="650" t="s">
        <v>2803</v>
      </c>
      <c r="H323" s="650" t="s">
        <v>1428</v>
      </c>
      <c r="I323" s="650" t="s">
        <v>2951</v>
      </c>
      <c r="J323" s="650" t="s">
        <v>2638</v>
      </c>
      <c r="K323" s="650" t="s">
        <v>2897</v>
      </c>
      <c r="L323" s="651">
        <v>112.36</v>
      </c>
      <c r="M323" s="651">
        <v>224.72</v>
      </c>
      <c r="N323" s="650">
        <v>2</v>
      </c>
      <c r="O323" s="731">
        <v>1</v>
      </c>
      <c r="P323" s="651">
        <v>112.36</v>
      </c>
      <c r="Q323" s="666">
        <v>0.5</v>
      </c>
      <c r="R323" s="650">
        <v>1</v>
      </c>
      <c r="S323" s="666">
        <v>0.5</v>
      </c>
      <c r="T323" s="731">
        <v>0.5</v>
      </c>
      <c r="U323" s="689">
        <v>0.5</v>
      </c>
    </row>
    <row r="324" spans="1:21" ht="14.4" customHeight="1" x14ac:dyDescent="0.3">
      <c r="A324" s="649">
        <v>50</v>
      </c>
      <c r="B324" s="650" t="s">
        <v>574</v>
      </c>
      <c r="C324" s="650">
        <v>89301501</v>
      </c>
      <c r="D324" s="729" t="s">
        <v>3862</v>
      </c>
      <c r="E324" s="730" t="s">
        <v>2748</v>
      </c>
      <c r="F324" s="650" t="s">
        <v>2737</v>
      </c>
      <c r="G324" s="650" t="s">
        <v>2803</v>
      </c>
      <c r="H324" s="650" t="s">
        <v>575</v>
      </c>
      <c r="I324" s="650" t="s">
        <v>3128</v>
      </c>
      <c r="J324" s="650" t="s">
        <v>3129</v>
      </c>
      <c r="K324" s="650" t="s">
        <v>995</v>
      </c>
      <c r="L324" s="651">
        <v>67.42</v>
      </c>
      <c r="M324" s="651">
        <v>67.42</v>
      </c>
      <c r="N324" s="650">
        <v>1</v>
      </c>
      <c r="O324" s="731">
        <v>0.5</v>
      </c>
      <c r="P324" s="651"/>
      <c r="Q324" s="666">
        <v>0</v>
      </c>
      <c r="R324" s="650"/>
      <c r="S324" s="666">
        <v>0</v>
      </c>
      <c r="T324" s="731"/>
      <c r="U324" s="689">
        <v>0</v>
      </c>
    </row>
    <row r="325" spans="1:21" ht="14.4" customHeight="1" x14ac:dyDescent="0.3">
      <c r="A325" s="649">
        <v>50</v>
      </c>
      <c r="B325" s="650" t="s">
        <v>574</v>
      </c>
      <c r="C325" s="650">
        <v>89301501</v>
      </c>
      <c r="D325" s="729" t="s">
        <v>3862</v>
      </c>
      <c r="E325" s="730" t="s">
        <v>2748</v>
      </c>
      <c r="F325" s="650" t="s">
        <v>2737</v>
      </c>
      <c r="G325" s="650" t="s">
        <v>2870</v>
      </c>
      <c r="H325" s="650" t="s">
        <v>1428</v>
      </c>
      <c r="I325" s="650" t="s">
        <v>2954</v>
      </c>
      <c r="J325" s="650" t="s">
        <v>2955</v>
      </c>
      <c r="K325" s="650" t="s">
        <v>1597</v>
      </c>
      <c r="L325" s="651">
        <v>201.88</v>
      </c>
      <c r="M325" s="651">
        <v>201.88</v>
      </c>
      <c r="N325" s="650">
        <v>1</v>
      </c>
      <c r="O325" s="731">
        <v>0.5</v>
      </c>
      <c r="P325" s="651">
        <v>201.88</v>
      </c>
      <c r="Q325" s="666">
        <v>1</v>
      </c>
      <c r="R325" s="650">
        <v>1</v>
      </c>
      <c r="S325" s="666">
        <v>1</v>
      </c>
      <c r="T325" s="731">
        <v>0.5</v>
      </c>
      <c r="U325" s="689">
        <v>1</v>
      </c>
    </row>
    <row r="326" spans="1:21" ht="14.4" customHeight="1" x14ac:dyDescent="0.3">
      <c r="A326" s="649">
        <v>50</v>
      </c>
      <c r="B326" s="650" t="s">
        <v>574</v>
      </c>
      <c r="C326" s="650">
        <v>89301501</v>
      </c>
      <c r="D326" s="729" t="s">
        <v>3862</v>
      </c>
      <c r="E326" s="730" t="s">
        <v>2748</v>
      </c>
      <c r="F326" s="650" t="s">
        <v>2737</v>
      </c>
      <c r="G326" s="650" t="s">
        <v>2870</v>
      </c>
      <c r="H326" s="650" t="s">
        <v>1428</v>
      </c>
      <c r="I326" s="650" t="s">
        <v>2871</v>
      </c>
      <c r="J326" s="650" t="s">
        <v>1637</v>
      </c>
      <c r="K326" s="650" t="s">
        <v>2646</v>
      </c>
      <c r="L326" s="651">
        <v>312.54000000000002</v>
      </c>
      <c r="M326" s="651">
        <v>312.54000000000002</v>
      </c>
      <c r="N326" s="650">
        <v>1</v>
      </c>
      <c r="O326" s="731">
        <v>1</v>
      </c>
      <c r="P326" s="651"/>
      <c r="Q326" s="666">
        <v>0</v>
      </c>
      <c r="R326" s="650"/>
      <c r="S326" s="666">
        <v>0</v>
      </c>
      <c r="T326" s="731"/>
      <c r="U326" s="689">
        <v>0</v>
      </c>
    </row>
    <row r="327" spans="1:21" ht="14.4" customHeight="1" x14ac:dyDescent="0.3">
      <c r="A327" s="649">
        <v>50</v>
      </c>
      <c r="B327" s="650" t="s">
        <v>574</v>
      </c>
      <c r="C327" s="650">
        <v>89301501</v>
      </c>
      <c r="D327" s="729" t="s">
        <v>3862</v>
      </c>
      <c r="E327" s="730" t="s">
        <v>2748</v>
      </c>
      <c r="F327" s="650" t="s">
        <v>2737</v>
      </c>
      <c r="G327" s="650" t="s">
        <v>2870</v>
      </c>
      <c r="H327" s="650" t="s">
        <v>575</v>
      </c>
      <c r="I327" s="650" t="s">
        <v>3130</v>
      </c>
      <c r="J327" s="650" t="s">
        <v>3131</v>
      </c>
      <c r="K327" s="650" t="s">
        <v>2250</v>
      </c>
      <c r="L327" s="651">
        <v>0</v>
      </c>
      <c r="M327" s="651">
        <v>0</v>
      </c>
      <c r="N327" s="650">
        <v>1</v>
      </c>
      <c r="O327" s="731">
        <v>0.5</v>
      </c>
      <c r="P327" s="651"/>
      <c r="Q327" s="666"/>
      <c r="R327" s="650"/>
      <c r="S327" s="666">
        <v>0</v>
      </c>
      <c r="T327" s="731"/>
      <c r="U327" s="689">
        <v>0</v>
      </c>
    </row>
    <row r="328" spans="1:21" ht="14.4" customHeight="1" x14ac:dyDescent="0.3">
      <c r="A328" s="649">
        <v>50</v>
      </c>
      <c r="B328" s="650" t="s">
        <v>574</v>
      </c>
      <c r="C328" s="650">
        <v>89301501</v>
      </c>
      <c r="D328" s="729" t="s">
        <v>3862</v>
      </c>
      <c r="E328" s="730" t="s">
        <v>2748</v>
      </c>
      <c r="F328" s="650" t="s">
        <v>2737</v>
      </c>
      <c r="G328" s="650" t="s">
        <v>2870</v>
      </c>
      <c r="H328" s="650" t="s">
        <v>575</v>
      </c>
      <c r="I328" s="650" t="s">
        <v>3132</v>
      </c>
      <c r="J328" s="650" t="s">
        <v>3133</v>
      </c>
      <c r="K328" s="650" t="s">
        <v>1505</v>
      </c>
      <c r="L328" s="651">
        <v>188.43</v>
      </c>
      <c r="M328" s="651">
        <v>188.43</v>
      </c>
      <c r="N328" s="650">
        <v>1</v>
      </c>
      <c r="O328" s="731">
        <v>0.5</v>
      </c>
      <c r="P328" s="651"/>
      <c r="Q328" s="666">
        <v>0</v>
      </c>
      <c r="R328" s="650"/>
      <c r="S328" s="666">
        <v>0</v>
      </c>
      <c r="T328" s="731"/>
      <c r="U328" s="689">
        <v>0</v>
      </c>
    </row>
    <row r="329" spans="1:21" ht="14.4" customHeight="1" x14ac:dyDescent="0.3">
      <c r="A329" s="649">
        <v>50</v>
      </c>
      <c r="B329" s="650" t="s">
        <v>574</v>
      </c>
      <c r="C329" s="650">
        <v>89301501</v>
      </c>
      <c r="D329" s="729" t="s">
        <v>3862</v>
      </c>
      <c r="E329" s="730" t="s">
        <v>2748</v>
      </c>
      <c r="F329" s="650" t="s">
        <v>2737</v>
      </c>
      <c r="G329" s="650" t="s">
        <v>2805</v>
      </c>
      <c r="H329" s="650" t="s">
        <v>575</v>
      </c>
      <c r="I329" s="650" t="s">
        <v>2872</v>
      </c>
      <c r="J329" s="650" t="s">
        <v>1061</v>
      </c>
      <c r="K329" s="650" t="s">
        <v>2873</v>
      </c>
      <c r="L329" s="651">
        <v>0</v>
      </c>
      <c r="M329" s="651">
        <v>0</v>
      </c>
      <c r="N329" s="650">
        <v>2</v>
      </c>
      <c r="O329" s="731">
        <v>2</v>
      </c>
      <c r="P329" s="651"/>
      <c r="Q329" s="666"/>
      <c r="R329" s="650"/>
      <c r="S329" s="666">
        <v>0</v>
      </c>
      <c r="T329" s="731"/>
      <c r="U329" s="689">
        <v>0</v>
      </c>
    </row>
    <row r="330" spans="1:21" ht="14.4" customHeight="1" x14ac:dyDescent="0.3">
      <c r="A330" s="649">
        <v>50</v>
      </c>
      <c r="B330" s="650" t="s">
        <v>574</v>
      </c>
      <c r="C330" s="650">
        <v>89301501</v>
      </c>
      <c r="D330" s="729" t="s">
        <v>3862</v>
      </c>
      <c r="E330" s="730" t="s">
        <v>2748</v>
      </c>
      <c r="F330" s="650" t="s">
        <v>2737</v>
      </c>
      <c r="G330" s="650" t="s">
        <v>2805</v>
      </c>
      <c r="H330" s="650" t="s">
        <v>575</v>
      </c>
      <c r="I330" s="650" t="s">
        <v>1961</v>
      </c>
      <c r="J330" s="650" t="s">
        <v>1061</v>
      </c>
      <c r="K330" s="650" t="s">
        <v>2806</v>
      </c>
      <c r="L330" s="651">
        <v>112.13</v>
      </c>
      <c r="M330" s="651">
        <v>448.52</v>
      </c>
      <c r="N330" s="650">
        <v>4</v>
      </c>
      <c r="O330" s="731">
        <v>3</v>
      </c>
      <c r="P330" s="651"/>
      <c r="Q330" s="666">
        <v>0</v>
      </c>
      <c r="R330" s="650"/>
      <c r="S330" s="666">
        <v>0</v>
      </c>
      <c r="T330" s="731"/>
      <c r="U330" s="689">
        <v>0</v>
      </c>
    </row>
    <row r="331" spans="1:21" ht="14.4" customHeight="1" x14ac:dyDescent="0.3">
      <c r="A331" s="649">
        <v>50</v>
      </c>
      <c r="B331" s="650" t="s">
        <v>574</v>
      </c>
      <c r="C331" s="650">
        <v>89301501</v>
      </c>
      <c r="D331" s="729" t="s">
        <v>3862</v>
      </c>
      <c r="E331" s="730" t="s">
        <v>2748</v>
      </c>
      <c r="F331" s="650" t="s">
        <v>2737</v>
      </c>
      <c r="G331" s="650" t="s">
        <v>2876</v>
      </c>
      <c r="H331" s="650" t="s">
        <v>575</v>
      </c>
      <c r="I331" s="650" t="s">
        <v>781</v>
      </c>
      <c r="J331" s="650" t="s">
        <v>782</v>
      </c>
      <c r="K331" s="650" t="s">
        <v>2877</v>
      </c>
      <c r="L331" s="651">
        <v>219.94</v>
      </c>
      <c r="M331" s="651">
        <v>1539.58</v>
      </c>
      <c r="N331" s="650">
        <v>7</v>
      </c>
      <c r="O331" s="731">
        <v>3.5</v>
      </c>
      <c r="P331" s="651">
        <v>659.81999999999994</v>
      </c>
      <c r="Q331" s="666">
        <v>0.42857142857142855</v>
      </c>
      <c r="R331" s="650">
        <v>3</v>
      </c>
      <c r="S331" s="666">
        <v>0.42857142857142855</v>
      </c>
      <c r="T331" s="731">
        <v>1.5</v>
      </c>
      <c r="U331" s="689">
        <v>0.42857142857142855</v>
      </c>
    </row>
    <row r="332" spans="1:21" ht="14.4" customHeight="1" x14ac:dyDescent="0.3">
      <c r="A332" s="649">
        <v>50</v>
      </c>
      <c r="B332" s="650" t="s">
        <v>574</v>
      </c>
      <c r="C332" s="650">
        <v>89301501</v>
      </c>
      <c r="D332" s="729" t="s">
        <v>3862</v>
      </c>
      <c r="E332" s="730" t="s">
        <v>2748</v>
      </c>
      <c r="F332" s="650" t="s">
        <v>2737</v>
      </c>
      <c r="G332" s="650" t="s">
        <v>2876</v>
      </c>
      <c r="H332" s="650" t="s">
        <v>575</v>
      </c>
      <c r="I332" s="650" t="s">
        <v>2878</v>
      </c>
      <c r="J332" s="650" t="s">
        <v>782</v>
      </c>
      <c r="K332" s="650" t="s">
        <v>2879</v>
      </c>
      <c r="L332" s="651">
        <v>43.99</v>
      </c>
      <c r="M332" s="651">
        <v>175.96</v>
      </c>
      <c r="N332" s="650">
        <v>4</v>
      </c>
      <c r="O332" s="731">
        <v>2</v>
      </c>
      <c r="P332" s="651">
        <v>43.99</v>
      </c>
      <c r="Q332" s="666">
        <v>0.25</v>
      </c>
      <c r="R332" s="650">
        <v>1</v>
      </c>
      <c r="S332" s="666">
        <v>0.25</v>
      </c>
      <c r="T332" s="731">
        <v>0.5</v>
      </c>
      <c r="U332" s="689">
        <v>0.25</v>
      </c>
    </row>
    <row r="333" spans="1:21" ht="14.4" customHeight="1" x14ac:dyDescent="0.3">
      <c r="A333" s="649">
        <v>50</v>
      </c>
      <c r="B333" s="650" t="s">
        <v>574</v>
      </c>
      <c r="C333" s="650">
        <v>89301501</v>
      </c>
      <c r="D333" s="729" t="s">
        <v>3862</v>
      </c>
      <c r="E333" s="730" t="s">
        <v>2748</v>
      </c>
      <c r="F333" s="650" t="s">
        <v>2737</v>
      </c>
      <c r="G333" s="650" t="s">
        <v>2880</v>
      </c>
      <c r="H333" s="650" t="s">
        <v>575</v>
      </c>
      <c r="I333" s="650" t="s">
        <v>1754</v>
      </c>
      <c r="J333" s="650" t="s">
        <v>1755</v>
      </c>
      <c r="K333" s="650" t="s">
        <v>2882</v>
      </c>
      <c r="L333" s="651">
        <v>23.46</v>
      </c>
      <c r="M333" s="651">
        <v>70.38</v>
      </c>
      <c r="N333" s="650">
        <v>3</v>
      </c>
      <c r="O333" s="731">
        <v>2</v>
      </c>
      <c r="P333" s="651"/>
      <c r="Q333" s="666">
        <v>0</v>
      </c>
      <c r="R333" s="650"/>
      <c r="S333" s="666">
        <v>0</v>
      </c>
      <c r="T333" s="731"/>
      <c r="U333" s="689">
        <v>0</v>
      </c>
    </row>
    <row r="334" spans="1:21" ht="14.4" customHeight="1" x14ac:dyDescent="0.3">
      <c r="A334" s="649">
        <v>50</v>
      </c>
      <c r="B334" s="650" t="s">
        <v>574</v>
      </c>
      <c r="C334" s="650">
        <v>89301501</v>
      </c>
      <c r="D334" s="729" t="s">
        <v>3862</v>
      </c>
      <c r="E334" s="730" t="s">
        <v>2748</v>
      </c>
      <c r="F334" s="650" t="s">
        <v>2737</v>
      </c>
      <c r="G334" s="650" t="s">
        <v>2883</v>
      </c>
      <c r="H334" s="650" t="s">
        <v>575</v>
      </c>
      <c r="I334" s="650" t="s">
        <v>1758</v>
      </c>
      <c r="J334" s="650" t="s">
        <v>1759</v>
      </c>
      <c r="K334" s="650" t="s">
        <v>2884</v>
      </c>
      <c r="L334" s="651">
        <v>194.73</v>
      </c>
      <c r="M334" s="651">
        <v>194.73</v>
      </c>
      <c r="N334" s="650">
        <v>1</v>
      </c>
      <c r="O334" s="731">
        <v>1</v>
      </c>
      <c r="P334" s="651"/>
      <c r="Q334" s="666">
        <v>0</v>
      </c>
      <c r="R334" s="650"/>
      <c r="S334" s="666">
        <v>0</v>
      </c>
      <c r="T334" s="731"/>
      <c r="U334" s="689">
        <v>0</v>
      </c>
    </row>
    <row r="335" spans="1:21" ht="14.4" customHeight="1" x14ac:dyDescent="0.3">
      <c r="A335" s="649">
        <v>50</v>
      </c>
      <c r="B335" s="650" t="s">
        <v>574</v>
      </c>
      <c r="C335" s="650">
        <v>89301501</v>
      </c>
      <c r="D335" s="729" t="s">
        <v>3862</v>
      </c>
      <c r="E335" s="730" t="s">
        <v>2748</v>
      </c>
      <c r="F335" s="650" t="s">
        <v>2737</v>
      </c>
      <c r="G335" s="650" t="s">
        <v>3134</v>
      </c>
      <c r="H335" s="650" t="s">
        <v>1428</v>
      </c>
      <c r="I335" s="650" t="s">
        <v>1454</v>
      </c>
      <c r="J335" s="650" t="s">
        <v>1455</v>
      </c>
      <c r="K335" s="650" t="s">
        <v>2651</v>
      </c>
      <c r="L335" s="651">
        <v>164.15</v>
      </c>
      <c r="M335" s="651">
        <v>164.15</v>
      </c>
      <c r="N335" s="650">
        <v>1</v>
      </c>
      <c r="O335" s="731">
        <v>0.5</v>
      </c>
      <c r="P335" s="651"/>
      <c r="Q335" s="666">
        <v>0</v>
      </c>
      <c r="R335" s="650"/>
      <c r="S335" s="666">
        <v>0</v>
      </c>
      <c r="T335" s="731"/>
      <c r="U335" s="689">
        <v>0</v>
      </c>
    </row>
    <row r="336" spans="1:21" ht="14.4" customHeight="1" x14ac:dyDescent="0.3">
      <c r="A336" s="649">
        <v>50</v>
      </c>
      <c r="B336" s="650" t="s">
        <v>574</v>
      </c>
      <c r="C336" s="650">
        <v>89301501</v>
      </c>
      <c r="D336" s="729" t="s">
        <v>3862</v>
      </c>
      <c r="E336" s="730" t="s">
        <v>2748</v>
      </c>
      <c r="F336" s="650" t="s">
        <v>2737</v>
      </c>
      <c r="G336" s="650" t="s">
        <v>3134</v>
      </c>
      <c r="H336" s="650" t="s">
        <v>575</v>
      </c>
      <c r="I336" s="650" t="s">
        <v>3135</v>
      </c>
      <c r="J336" s="650" t="s">
        <v>3136</v>
      </c>
      <c r="K336" s="650" t="s">
        <v>3137</v>
      </c>
      <c r="L336" s="651">
        <v>164.15</v>
      </c>
      <c r="M336" s="651">
        <v>328.3</v>
      </c>
      <c r="N336" s="650">
        <v>2</v>
      </c>
      <c r="O336" s="731">
        <v>1</v>
      </c>
      <c r="P336" s="651"/>
      <c r="Q336" s="666">
        <v>0</v>
      </c>
      <c r="R336" s="650"/>
      <c r="S336" s="666">
        <v>0</v>
      </c>
      <c r="T336" s="731"/>
      <c r="U336" s="689">
        <v>0</v>
      </c>
    </row>
    <row r="337" spans="1:21" ht="14.4" customHeight="1" x14ac:dyDescent="0.3">
      <c r="A337" s="649">
        <v>50</v>
      </c>
      <c r="B337" s="650" t="s">
        <v>574</v>
      </c>
      <c r="C337" s="650">
        <v>89301501</v>
      </c>
      <c r="D337" s="729" t="s">
        <v>3862</v>
      </c>
      <c r="E337" s="730" t="s">
        <v>2748</v>
      </c>
      <c r="F337" s="650" t="s">
        <v>2737</v>
      </c>
      <c r="G337" s="650" t="s">
        <v>3134</v>
      </c>
      <c r="H337" s="650" t="s">
        <v>1428</v>
      </c>
      <c r="I337" s="650" t="s">
        <v>1615</v>
      </c>
      <c r="J337" s="650" t="s">
        <v>1455</v>
      </c>
      <c r="K337" s="650" t="s">
        <v>1616</v>
      </c>
      <c r="L337" s="651">
        <v>492.45</v>
      </c>
      <c r="M337" s="651">
        <v>492.45</v>
      </c>
      <c r="N337" s="650">
        <v>1</v>
      </c>
      <c r="O337" s="731">
        <v>0.5</v>
      </c>
      <c r="P337" s="651"/>
      <c r="Q337" s="666">
        <v>0</v>
      </c>
      <c r="R337" s="650"/>
      <c r="S337" s="666">
        <v>0</v>
      </c>
      <c r="T337" s="731"/>
      <c r="U337" s="689">
        <v>0</v>
      </c>
    </row>
    <row r="338" spans="1:21" ht="14.4" customHeight="1" x14ac:dyDescent="0.3">
      <c r="A338" s="649">
        <v>50</v>
      </c>
      <c r="B338" s="650" t="s">
        <v>574</v>
      </c>
      <c r="C338" s="650">
        <v>89301501</v>
      </c>
      <c r="D338" s="729" t="s">
        <v>3862</v>
      </c>
      <c r="E338" s="730" t="s">
        <v>2748</v>
      </c>
      <c r="F338" s="650" t="s">
        <v>2737</v>
      </c>
      <c r="G338" s="650" t="s">
        <v>3134</v>
      </c>
      <c r="H338" s="650" t="s">
        <v>575</v>
      </c>
      <c r="I338" s="650" t="s">
        <v>3138</v>
      </c>
      <c r="J338" s="650" t="s">
        <v>3139</v>
      </c>
      <c r="K338" s="650" t="s">
        <v>3140</v>
      </c>
      <c r="L338" s="651">
        <v>0</v>
      </c>
      <c r="M338" s="651">
        <v>0</v>
      </c>
      <c r="N338" s="650">
        <v>1</v>
      </c>
      <c r="O338" s="731">
        <v>0.5</v>
      </c>
      <c r="P338" s="651"/>
      <c r="Q338" s="666"/>
      <c r="R338" s="650"/>
      <c r="S338" s="666">
        <v>0</v>
      </c>
      <c r="T338" s="731"/>
      <c r="U338" s="689">
        <v>0</v>
      </c>
    </row>
    <row r="339" spans="1:21" ht="14.4" customHeight="1" x14ac:dyDescent="0.3">
      <c r="A339" s="649">
        <v>50</v>
      </c>
      <c r="B339" s="650" t="s">
        <v>574</v>
      </c>
      <c r="C339" s="650">
        <v>89301501</v>
      </c>
      <c r="D339" s="729" t="s">
        <v>3862</v>
      </c>
      <c r="E339" s="730" t="s">
        <v>2748</v>
      </c>
      <c r="F339" s="650" t="s">
        <v>2737</v>
      </c>
      <c r="G339" s="650" t="s">
        <v>3134</v>
      </c>
      <c r="H339" s="650" t="s">
        <v>575</v>
      </c>
      <c r="I339" s="650" t="s">
        <v>3141</v>
      </c>
      <c r="J339" s="650" t="s">
        <v>3142</v>
      </c>
      <c r="K339" s="650" t="s">
        <v>3143</v>
      </c>
      <c r="L339" s="651">
        <v>153.19999999999999</v>
      </c>
      <c r="M339" s="651">
        <v>153.19999999999999</v>
      </c>
      <c r="N339" s="650">
        <v>1</v>
      </c>
      <c r="O339" s="731">
        <v>0.5</v>
      </c>
      <c r="P339" s="651"/>
      <c r="Q339" s="666">
        <v>0</v>
      </c>
      <c r="R339" s="650"/>
      <c r="S339" s="666">
        <v>0</v>
      </c>
      <c r="T339" s="731"/>
      <c r="U339" s="689">
        <v>0</v>
      </c>
    </row>
    <row r="340" spans="1:21" ht="14.4" customHeight="1" x14ac:dyDescent="0.3">
      <c r="A340" s="649">
        <v>50</v>
      </c>
      <c r="B340" s="650" t="s">
        <v>574</v>
      </c>
      <c r="C340" s="650">
        <v>89301501</v>
      </c>
      <c r="D340" s="729" t="s">
        <v>3862</v>
      </c>
      <c r="E340" s="730" t="s">
        <v>2748</v>
      </c>
      <c r="F340" s="650" t="s">
        <v>2737</v>
      </c>
      <c r="G340" s="650" t="s">
        <v>2960</v>
      </c>
      <c r="H340" s="650" t="s">
        <v>575</v>
      </c>
      <c r="I340" s="650" t="s">
        <v>2964</v>
      </c>
      <c r="J340" s="650" t="s">
        <v>2962</v>
      </c>
      <c r="K340" s="650" t="s">
        <v>2965</v>
      </c>
      <c r="L340" s="651">
        <v>0</v>
      </c>
      <c r="M340" s="651">
        <v>0</v>
      </c>
      <c r="N340" s="650">
        <v>1</v>
      </c>
      <c r="O340" s="731">
        <v>0.5</v>
      </c>
      <c r="P340" s="651"/>
      <c r="Q340" s="666"/>
      <c r="R340" s="650"/>
      <c r="S340" s="666">
        <v>0</v>
      </c>
      <c r="T340" s="731"/>
      <c r="U340" s="689">
        <v>0</v>
      </c>
    </row>
    <row r="341" spans="1:21" ht="14.4" customHeight="1" x14ac:dyDescent="0.3">
      <c r="A341" s="649">
        <v>50</v>
      </c>
      <c r="B341" s="650" t="s">
        <v>574</v>
      </c>
      <c r="C341" s="650">
        <v>89301501</v>
      </c>
      <c r="D341" s="729" t="s">
        <v>3862</v>
      </c>
      <c r="E341" s="730" t="s">
        <v>2748</v>
      </c>
      <c r="F341" s="650" t="s">
        <v>2737</v>
      </c>
      <c r="G341" s="650" t="s">
        <v>2960</v>
      </c>
      <c r="H341" s="650" t="s">
        <v>575</v>
      </c>
      <c r="I341" s="650" t="s">
        <v>774</v>
      </c>
      <c r="J341" s="650" t="s">
        <v>2962</v>
      </c>
      <c r="K341" s="650" t="s">
        <v>776</v>
      </c>
      <c r="L341" s="651">
        <v>129.94999999999999</v>
      </c>
      <c r="M341" s="651">
        <v>259.89999999999998</v>
      </c>
      <c r="N341" s="650">
        <v>2</v>
      </c>
      <c r="O341" s="731">
        <v>1</v>
      </c>
      <c r="P341" s="651"/>
      <c r="Q341" s="666">
        <v>0</v>
      </c>
      <c r="R341" s="650"/>
      <c r="S341" s="666">
        <v>0</v>
      </c>
      <c r="T341" s="731"/>
      <c r="U341" s="689">
        <v>0</v>
      </c>
    </row>
    <row r="342" spans="1:21" ht="14.4" customHeight="1" x14ac:dyDescent="0.3">
      <c r="A342" s="649">
        <v>50</v>
      </c>
      <c r="B342" s="650" t="s">
        <v>574</v>
      </c>
      <c r="C342" s="650">
        <v>89301501</v>
      </c>
      <c r="D342" s="729" t="s">
        <v>3862</v>
      </c>
      <c r="E342" s="730" t="s">
        <v>2748</v>
      </c>
      <c r="F342" s="650" t="s">
        <v>2737</v>
      </c>
      <c r="G342" s="650" t="s">
        <v>2960</v>
      </c>
      <c r="H342" s="650" t="s">
        <v>575</v>
      </c>
      <c r="I342" s="650" t="s">
        <v>778</v>
      </c>
      <c r="J342" s="650" t="s">
        <v>779</v>
      </c>
      <c r="K342" s="650" t="s">
        <v>776</v>
      </c>
      <c r="L342" s="651">
        <v>140.16</v>
      </c>
      <c r="M342" s="651">
        <v>140.16</v>
      </c>
      <c r="N342" s="650">
        <v>1</v>
      </c>
      <c r="O342" s="731">
        <v>0.5</v>
      </c>
      <c r="P342" s="651"/>
      <c r="Q342" s="666">
        <v>0</v>
      </c>
      <c r="R342" s="650"/>
      <c r="S342" s="666">
        <v>0</v>
      </c>
      <c r="T342" s="731"/>
      <c r="U342" s="689">
        <v>0</v>
      </c>
    </row>
    <row r="343" spans="1:21" ht="14.4" customHeight="1" x14ac:dyDescent="0.3">
      <c r="A343" s="649">
        <v>50</v>
      </c>
      <c r="B343" s="650" t="s">
        <v>574</v>
      </c>
      <c r="C343" s="650">
        <v>89301501</v>
      </c>
      <c r="D343" s="729" t="s">
        <v>3862</v>
      </c>
      <c r="E343" s="730" t="s">
        <v>2748</v>
      </c>
      <c r="F343" s="650" t="s">
        <v>2737</v>
      </c>
      <c r="G343" s="650" t="s">
        <v>3144</v>
      </c>
      <c r="H343" s="650" t="s">
        <v>575</v>
      </c>
      <c r="I343" s="650" t="s">
        <v>3145</v>
      </c>
      <c r="J343" s="650" t="s">
        <v>3146</v>
      </c>
      <c r="K343" s="650" t="s">
        <v>995</v>
      </c>
      <c r="L343" s="651">
        <v>164.15</v>
      </c>
      <c r="M343" s="651">
        <v>164.15</v>
      </c>
      <c r="N343" s="650">
        <v>1</v>
      </c>
      <c r="O343" s="731">
        <v>0.5</v>
      </c>
      <c r="P343" s="651"/>
      <c r="Q343" s="666">
        <v>0</v>
      </c>
      <c r="R343" s="650"/>
      <c r="S343" s="666">
        <v>0</v>
      </c>
      <c r="T343" s="731"/>
      <c r="U343" s="689">
        <v>0</v>
      </c>
    </row>
    <row r="344" spans="1:21" ht="14.4" customHeight="1" x14ac:dyDescent="0.3">
      <c r="A344" s="649">
        <v>50</v>
      </c>
      <c r="B344" s="650" t="s">
        <v>574</v>
      </c>
      <c r="C344" s="650">
        <v>89301501</v>
      </c>
      <c r="D344" s="729" t="s">
        <v>3862</v>
      </c>
      <c r="E344" s="730" t="s">
        <v>2748</v>
      </c>
      <c r="F344" s="650" t="s">
        <v>2737</v>
      </c>
      <c r="G344" s="650" t="s">
        <v>3147</v>
      </c>
      <c r="H344" s="650" t="s">
        <v>575</v>
      </c>
      <c r="I344" s="650" t="s">
        <v>3148</v>
      </c>
      <c r="J344" s="650" t="s">
        <v>3149</v>
      </c>
      <c r="K344" s="650" t="s">
        <v>3150</v>
      </c>
      <c r="L344" s="651">
        <v>0</v>
      </c>
      <c r="M344" s="651">
        <v>0</v>
      </c>
      <c r="N344" s="650">
        <v>1</v>
      </c>
      <c r="O344" s="731">
        <v>0.5</v>
      </c>
      <c r="P344" s="651">
        <v>0</v>
      </c>
      <c r="Q344" s="666"/>
      <c r="R344" s="650">
        <v>1</v>
      </c>
      <c r="S344" s="666">
        <v>1</v>
      </c>
      <c r="T344" s="731">
        <v>0.5</v>
      </c>
      <c r="U344" s="689">
        <v>1</v>
      </c>
    </row>
    <row r="345" spans="1:21" ht="14.4" customHeight="1" x14ac:dyDescent="0.3">
      <c r="A345" s="649">
        <v>50</v>
      </c>
      <c r="B345" s="650" t="s">
        <v>574</v>
      </c>
      <c r="C345" s="650">
        <v>89301501</v>
      </c>
      <c r="D345" s="729" t="s">
        <v>3862</v>
      </c>
      <c r="E345" s="730" t="s">
        <v>2748</v>
      </c>
      <c r="F345" s="650" t="s">
        <v>2737</v>
      </c>
      <c r="G345" s="650" t="s">
        <v>2886</v>
      </c>
      <c r="H345" s="650" t="s">
        <v>575</v>
      </c>
      <c r="I345" s="650" t="s">
        <v>1207</v>
      </c>
      <c r="J345" s="650" t="s">
        <v>1138</v>
      </c>
      <c r="K345" s="650" t="s">
        <v>1078</v>
      </c>
      <c r="L345" s="651">
        <v>60.97</v>
      </c>
      <c r="M345" s="651">
        <v>60.97</v>
      </c>
      <c r="N345" s="650">
        <v>1</v>
      </c>
      <c r="O345" s="731">
        <v>0.5</v>
      </c>
      <c r="P345" s="651"/>
      <c r="Q345" s="666">
        <v>0</v>
      </c>
      <c r="R345" s="650"/>
      <c r="S345" s="666">
        <v>0</v>
      </c>
      <c r="T345" s="731"/>
      <c r="U345" s="689">
        <v>0</v>
      </c>
    </row>
    <row r="346" spans="1:21" ht="14.4" customHeight="1" x14ac:dyDescent="0.3">
      <c r="A346" s="649">
        <v>50</v>
      </c>
      <c r="B346" s="650" t="s">
        <v>574</v>
      </c>
      <c r="C346" s="650">
        <v>89301501</v>
      </c>
      <c r="D346" s="729" t="s">
        <v>3862</v>
      </c>
      <c r="E346" s="730" t="s">
        <v>2748</v>
      </c>
      <c r="F346" s="650" t="s">
        <v>2737</v>
      </c>
      <c r="G346" s="650" t="s">
        <v>2887</v>
      </c>
      <c r="H346" s="650" t="s">
        <v>575</v>
      </c>
      <c r="I346" s="650" t="s">
        <v>874</v>
      </c>
      <c r="J346" s="650" t="s">
        <v>875</v>
      </c>
      <c r="K346" s="650" t="s">
        <v>876</v>
      </c>
      <c r="L346" s="651">
        <v>45.94</v>
      </c>
      <c r="M346" s="651">
        <v>183.76</v>
      </c>
      <c r="N346" s="650">
        <v>4</v>
      </c>
      <c r="O346" s="731">
        <v>2.5</v>
      </c>
      <c r="P346" s="651"/>
      <c r="Q346" s="666">
        <v>0</v>
      </c>
      <c r="R346" s="650"/>
      <c r="S346" s="666">
        <v>0</v>
      </c>
      <c r="T346" s="731"/>
      <c r="U346" s="689">
        <v>0</v>
      </c>
    </row>
    <row r="347" spans="1:21" ht="14.4" customHeight="1" x14ac:dyDescent="0.3">
      <c r="A347" s="649">
        <v>50</v>
      </c>
      <c r="B347" s="650" t="s">
        <v>574</v>
      </c>
      <c r="C347" s="650">
        <v>89301501</v>
      </c>
      <c r="D347" s="729" t="s">
        <v>3862</v>
      </c>
      <c r="E347" s="730" t="s">
        <v>2748</v>
      </c>
      <c r="F347" s="650" t="s">
        <v>2737</v>
      </c>
      <c r="G347" s="650" t="s">
        <v>2887</v>
      </c>
      <c r="H347" s="650" t="s">
        <v>575</v>
      </c>
      <c r="I347" s="650" t="s">
        <v>878</v>
      </c>
      <c r="J347" s="650" t="s">
        <v>879</v>
      </c>
      <c r="K347" s="650" t="s">
        <v>880</v>
      </c>
      <c r="L347" s="651">
        <v>91.88</v>
      </c>
      <c r="M347" s="651">
        <v>183.76</v>
      </c>
      <c r="N347" s="650">
        <v>2</v>
      </c>
      <c r="O347" s="731">
        <v>1</v>
      </c>
      <c r="P347" s="651"/>
      <c r="Q347" s="666">
        <v>0</v>
      </c>
      <c r="R347" s="650"/>
      <c r="S347" s="666">
        <v>0</v>
      </c>
      <c r="T347" s="731"/>
      <c r="U347" s="689">
        <v>0</v>
      </c>
    </row>
    <row r="348" spans="1:21" ht="14.4" customHeight="1" x14ac:dyDescent="0.3">
      <c r="A348" s="649">
        <v>50</v>
      </c>
      <c r="B348" s="650" t="s">
        <v>574</v>
      </c>
      <c r="C348" s="650">
        <v>89301501</v>
      </c>
      <c r="D348" s="729" t="s">
        <v>3862</v>
      </c>
      <c r="E348" s="730" t="s">
        <v>2748</v>
      </c>
      <c r="F348" s="650" t="s">
        <v>2737</v>
      </c>
      <c r="G348" s="650" t="s">
        <v>3151</v>
      </c>
      <c r="H348" s="650" t="s">
        <v>575</v>
      </c>
      <c r="I348" s="650" t="s">
        <v>3152</v>
      </c>
      <c r="J348" s="650" t="s">
        <v>3153</v>
      </c>
      <c r="K348" s="650" t="s">
        <v>1078</v>
      </c>
      <c r="L348" s="651">
        <v>0</v>
      </c>
      <c r="M348" s="651">
        <v>0</v>
      </c>
      <c r="N348" s="650">
        <v>1</v>
      </c>
      <c r="O348" s="731">
        <v>0.5</v>
      </c>
      <c r="P348" s="651"/>
      <c r="Q348" s="666"/>
      <c r="R348" s="650"/>
      <c r="S348" s="666">
        <v>0</v>
      </c>
      <c r="T348" s="731"/>
      <c r="U348" s="689">
        <v>0</v>
      </c>
    </row>
    <row r="349" spans="1:21" ht="14.4" customHeight="1" x14ac:dyDescent="0.3">
      <c r="A349" s="649">
        <v>50</v>
      </c>
      <c r="B349" s="650" t="s">
        <v>574</v>
      </c>
      <c r="C349" s="650">
        <v>89301501</v>
      </c>
      <c r="D349" s="729" t="s">
        <v>3862</v>
      </c>
      <c r="E349" s="730" t="s">
        <v>2748</v>
      </c>
      <c r="F349" s="650" t="s">
        <v>2737</v>
      </c>
      <c r="G349" s="650" t="s">
        <v>2807</v>
      </c>
      <c r="H349" s="650" t="s">
        <v>1428</v>
      </c>
      <c r="I349" s="650" t="s">
        <v>2895</v>
      </c>
      <c r="J349" s="650" t="s">
        <v>2896</v>
      </c>
      <c r="K349" s="650" t="s">
        <v>2897</v>
      </c>
      <c r="L349" s="651">
        <v>96.58</v>
      </c>
      <c r="M349" s="651">
        <v>96.58</v>
      </c>
      <c r="N349" s="650">
        <v>1</v>
      </c>
      <c r="O349" s="731">
        <v>0.5</v>
      </c>
      <c r="P349" s="651"/>
      <c r="Q349" s="666">
        <v>0</v>
      </c>
      <c r="R349" s="650"/>
      <c r="S349" s="666">
        <v>0</v>
      </c>
      <c r="T349" s="731"/>
      <c r="U349" s="689">
        <v>0</v>
      </c>
    </row>
    <row r="350" spans="1:21" ht="14.4" customHeight="1" x14ac:dyDescent="0.3">
      <c r="A350" s="649">
        <v>50</v>
      </c>
      <c r="B350" s="650" t="s">
        <v>574</v>
      </c>
      <c r="C350" s="650">
        <v>89301501</v>
      </c>
      <c r="D350" s="729" t="s">
        <v>3862</v>
      </c>
      <c r="E350" s="730" t="s">
        <v>2748</v>
      </c>
      <c r="F350" s="650" t="s">
        <v>2737</v>
      </c>
      <c r="G350" s="650" t="s">
        <v>2807</v>
      </c>
      <c r="H350" s="650" t="s">
        <v>1428</v>
      </c>
      <c r="I350" s="650" t="s">
        <v>1633</v>
      </c>
      <c r="J350" s="650" t="s">
        <v>2615</v>
      </c>
      <c r="K350" s="650" t="s">
        <v>2616</v>
      </c>
      <c r="L350" s="651">
        <v>156.25</v>
      </c>
      <c r="M350" s="651">
        <v>468.75</v>
      </c>
      <c r="N350" s="650">
        <v>3</v>
      </c>
      <c r="O350" s="731">
        <v>1.5</v>
      </c>
      <c r="P350" s="651"/>
      <c r="Q350" s="666">
        <v>0</v>
      </c>
      <c r="R350" s="650"/>
      <c r="S350" s="666">
        <v>0</v>
      </c>
      <c r="T350" s="731"/>
      <c r="U350" s="689">
        <v>0</v>
      </c>
    </row>
    <row r="351" spans="1:21" ht="14.4" customHeight="1" x14ac:dyDescent="0.3">
      <c r="A351" s="649">
        <v>50</v>
      </c>
      <c r="B351" s="650" t="s">
        <v>574</v>
      </c>
      <c r="C351" s="650">
        <v>89301501</v>
      </c>
      <c r="D351" s="729" t="s">
        <v>3862</v>
      </c>
      <c r="E351" s="730" t="s">
        <v>2748</v>
      </c>
      <c r="F351" s="650" t="s">
        <v>2737</v>
      </c>
      <c r="G351" s="650" t="s">
        <v>2807</v>
      </c>
      <c r="H351" s="650" t="s">
        <v>1428</v>
      </c>
      <c r="I351" s="650" t="s">
        <v>1633</v>
      </c>
      <c r="J351" s="650" t="s">
        <v>2615</v>
      </c>
      <c r="K351" s="650" t="s">
        <v>2616</v>
      </c>
      <c r="L351" s="651">
        <v>126.09</v>
      </c>
      <c r="M351" s="651">
        <v>378.27</v>
      </c>
      <c r="N351" s="650">
        <v>3</v>
      </c>
      <c r="O351" s="731">
        <v>1.5</v>
      </c>
      <c r="P351" s="651">
        <v>126.09</v>
      </c>
      <c r="Q351" s="666">
        <v>0.33333333333333337</v>
      </c>
      <c r="R351" s="650">
        <v>1</v>
      </c>
      <c r="S351" s="666">
        <v>0.33333333333333331</v>
      </c>
      <c r="T351" s="731">
        <v>0.5</v>
      </c>
      <c r="U351" s="689">
        <v>0.33333333333333331</v>
      </c>
    </row>
    <row r="352" spans="1:21" ht="14.4" customHeight="1" x14ac:dyDescent="0.3">
      <c r="A352" s="649">
        <v>50</v>
      </c>
      <c r="B352" s="650" t="s">
        <v>574</v>
      </c>
      <c r="C352" s="650">
        <v>89301501</v>
      </c>
      <c r="D352" s="729" t="s">
        <v>3862</v>
      </c>
      <c r="E352" s="730" t="s">
        <v>2748</v>
      </c>
      <c r="F352" s="650" t="s">
        <v>2737</v>
      </c>
      <c r="G352" s="650" t="s">
        <v>2807</v>
      </c>
      <c r="H352" s="650" t="s">
        <v>1428</v>
      </c>
      <c r="I352" s="650" t="s">
        <v>1561</v>
      </c>
      <c r="J352" s="650" t="s">
        <v>2617</v>
      </c>
      <c r="K352" s="650" t="s">
        <v>1971</v>
      </c>
      <c r="L352" s="651">
        <v>193.14</v>
      </c>
      <c r="M352" s="651">
        <v>2317.6799999999994</v>
      </c>
      <c r="N352" s="650">
        <v>12</v>
      </c>
      <c r="O352" s="731">
        <v>6</v>
      </c>
      <c r="P352" s="651">
        <v>386.28</v>
      </c>
      <c r="Q352" s="666">
        <v>0.16666666666666671</v>
      </c>
      <c r="R352" s="650">
        <v>2</v>
      </c>
      <c r="S352" s="666">
        <v>0.16666666666666666</v>
      </c>
      <c r="T352" s="731">
        <v>1</v>
      </c>
      <c r="U352" s="689">
        <v>0.16666666666666666</v>
      </c>
    </row>
    <row r="353" spans="1:21" ht="14.4" customHeight="1" x14ac:dyDescent="0.3">
      <c r="A353" s="649">
        <v>50</v>
      </c>
      <c r="B353" s="650" t="s">
        <v>574</v>
      </c>
      <c r="C353" s="650">
        <v>89301501</v>
      </c>
      <c r="D353" s="729" t="s">
        <v>3862</v>
      </c>
      <c r="E353" s="730" t="s">
        <v>2748</v>
      </c>
      <c r="F353" s="650" t="s">
        <v>2737</v>
      </c>
      <c r="G353" s="650" t="s">
        <v>3154</v>
      </c>
      <c r="H353" s="650" t="s">
        <v>575</v>
      </c>
      <c r="I353" s="650" t="s">
        <v>3155</v>
      </c>
      <c r="J353" s="650" t="s">
        <v>3156</v>
      </c>
      <c r="K353" s="650" t="s">
        <v>3157</v>
      </c>
      <c r="L353" s="651">
        <v>0</v>
      </c>
      <c r="M353" s="651">
        <v>0</v>
      </c>
      <c r="N353" s="650">
        <v>1</v>
      </c>
      <c r="O353" s="731">
        <v>0.5</v>
      </c>
      <c r="P353" s="651"/>
      <c r="Q353" s="666"/>
      <c r="R353" s="650"/>
      <c r="S353" s="666">
        <v>0</v>
      </c>
      <c r="T353" s="731"/>
      <c r="U353" s="689">
        <v>0</v>
      </c>
    </row>
    <row r="354" spans="1:21" ht="14.4" customHeight="1" x14ac:dyDescent="0.3">
      <c r="A354" s="649">
        <v>50</v>
      </c>
      <c r="B354" s="650" t="s">
        <v>574</v>
      </c>
      <c r="C354" s="650">
        <v>89301501</v>
      </c>
      <c r="D354" s="729" t="s">
        <v>3862</v>
      </c>
      <c r="E354" s="730" t="s">
        <v>2749</v>
      </c>
      <c r="F354" s="650" t="s">
        <v>2737</v>
      </c>
      <c r="G354" s="650" t="s">
        <v>2759</v>
      </c>
      <c r="H354" s="650" t="s">
        <v>1428</v>
      </c>
      <c r="I354" s="650" t="s">
        <v>1447</v>
      </c>
      <c r="J354" s="650" t="s">
        <v>1448</v>
      </c>
      <c r="K354" s="650" t="s">
        <v>2625</v>
      </c>
      <c r="L354" s="651">
        <v>75.28</v>
      </c>
      <c r="M354" s="651">
        <v>75.28</v>
      </c>
      <c r="N354" s="650">
        <v>1</v>
      </c>
      <c r="O354" s="731">
        <v>0.5</v>
      </c>
      <c r="P354" s="651">
        <v>75.28</v>
      </c>
      <c r="Q354" s="666">
        <v>1</v>
      </c>
      <c r="R354" s="650">
        <v>1</v>
      </c>
      <c r="S354" s="666">
        <v>1</v>
      </c>
      <c r="T354" s="731">
        <v>0.5</v>
      </c>
      <c r="U354" s="689">
        <v>1</v>
      </c>
    </row>
    <row r="355" spans="1:21" ht="14.4" customHeight="1" x14ac:dyDescent="0.3">
      <c r="A355" s="649">
        <v>50</v>
      </c>
      <c r="B355" s="650" t="s">
        <v>574</v>
      </c>
      <c r="C355" s="650">
        <v>89301501</v>
      </c>
      <c r="D355" s="729" t="s">
        <v>3862</v>
      </c>
      <c r="E355" s="730" t="s">
        <v>2749</v>
      </c>
      <c r="F355" s="650" t="s">
        <v>2737</v>
      </c>
      <c r="G355" s="650" t="s">
        <v>2762</v>
      </c>
      <c r="H355" s="650" t="s">
        <v>1428</v>
      </c>
      <c r="I355" s="650" t="s">
        <v>1553</v>
      </c>
      <c r="J355" s="650" t="s">
        <v>1558</v>
      </c>
      <c r="K355" s="650" t="s">
        <v>1597</v>
      </c>
      <c r="L355" s="651">
        <v>130.59</v>
      </c>
      <c r="M355" s="651">
        <v>130.59</v>
      </c>
      <c r="N355" s="650">
        <v>1</v>
      </c>
      <c r="O355" s="731">
        <v>0.5</v>
      </c>
      <c r="P355" s="651"/>
      <c r="Q355" s="666">
        <v>0</v>
      </c>
      <c r="R355" s="650"/>
      <c r="S355" s="666">
        <v>0</v>
      </c>
      <c r="T355" s="731"/>
      <c r="U355" s="689">
        <v>0</v>
      </c>
    </row>
    <row r="356" spans="1:21" ht="14.4" customHeight="1" x14ac:dyDescent="0.3">
      <c r="A356" s="649">
        <v>50</v>
      </c>
      <c r="B356" s="650" t="s">
        <v>574</v>
      </c>
      <c r="C356" s="650">
        <v>89301501</v>
      </c>
      <c r="D356" s="729" t="s">
        <v>3862</v>
      </c>
      <c r="E356" s="730" t="s">
        <v>2749</v>
      </c>
      <c r="F356" s="650" t="s">
        <v>2737</v>
      </c>
      <c r="G356" s="650" t="s">
        <v>2762</v>
      </c>
      <c r="H356" s="650" t="s">
        <v>1428</v>
      </c>
      <c r="I356" s="650" t="s">
        <v>1625</v>
      </c>
      <c r="J356" s="650" t="s">
        <v>1630</v>
      </c>
      <c r="K356" s="650" t="s">
        <v>2646</v>
      </c>
      <c r="L356" s="651">
        <v>201.88</v>
      </c>
      <c r="M356" s="651">
        <v>201.88</v>
      </c>
      <c r="N356" s="650">
        <v>1</v>
      </c>
      <c r="O356" s="731">
        <v>0.5</v>
      </c>
      <c r="P356" s="651">
        <v>201.88</v>
      </c>
      <c r="Q356" s="666">
        <v>1</v>
      </c>
      <c r="R356" s="650">
        <v>1</v>
      </c>
      <c r="S356" s="666">
        <v>1</v>
      </c>
      <c r="T356" s="731">
        <v>0.5</v>
      </c>
      <c r="U356" s="689">
        <v>1</v>
      </c>
    </row>
    <row r="357" spans="1:21" ht="14.4" customHeight="1" x14ac:dyDescent="0.3">
      <c r="A357" s="649">
        <v>50</v>
      </c>
      <c r="B357" s="650" t="s">
        <v>574</v>
      </c>
      <c r="C357" s="650">
        <v>89301501</v>
      </c>
      <c r="D357" s="729" t="s">
        <v>3862</v>
      </c>
      <c r="E357" s="730" t="s">
        <v>2749</v>
      </c>
      <c r="F357" s="650" t="s">
        <v>2737</v>
      </c>
      <c r="G357" s="650" t="s">
        <v>2763</v>
      </c>
      <c r="H357" s="650" t="s">
        <v>1428</v>
      </c>
      <c r="I357" s="650" t="s">
        <v>1493</v>
      </c>
      <c r="J357" s="650" t="s">
        <v>1494</v>
      </c>
      <c r="K357" s="650" t="s">
        <v>999</v>
      </c>
      <c r="L357" s="651">
        <v>44.89</v>
      </c>
      <c r="M357" s="651">
        <v>89.78</v>
      </c>
      <c r="N357" s="650">
        <v>2</v>
      </c>
      <c r="O357" s="731">
        <v>1</v>
      </c>
      <c r="P357" s="651">
        <v>44.89</v>
      </c>
      <c r="Q357" s="666">
        <v>0.5</v>
      </c>
      <c r="R357" s="650">
        <v>1</v>
      </c>
      <c r="S357" s="666">
        <v>0.5</v>
      </c>
      <c r="T357" s="731">
        <v>0.5</v>
      </c>
      <c r="U357" s="689">
        <v>0.5</v>
      </c>
    </row>
    <row r="358" spans="1:21" ht="14.4" customHeight="1" x14ac:dyDescent="0.3">
      <c r="A358" s="649">
        <v>50</v>
      </c>
      <c r="B358" s="650" t="s">
        <v>574</v>
      </c>
      <c r="C358" s="650">
        <v>89301501</v>
      </c>
      <c r="D358" s="729" t="s">
        <v>3862</v>
      </c>
      <c r="E358" s="730" t="s">
        <v>2749</v>
      </c>
      <c r="F358" s="650" t="s">
        <v>2737</v>
      </c>
      <c r="G358" s="650" t="s">
        <v>2823</v>
      </c>
      <c r="H358" s="650" t="s">
        <v>575</v>
      </c>
      <c r="I358" s="650" t="s">
        <v>962</v>
      </c>
      <c r="J358" s="650" t="s">
        <v>2828</v>
      </c>
      <c r="K358" s="650" t="s">
        <v>2830</v>
      </c>
      <c r="L358" s="651">
        <v>66.599999999999994</v>
      </c>
      <c r="M358" s="651">
        <v>199.79999999999998</v>
      </c>
      <c r="N358" s="650">
        <v>3</v>
      </c>
      <c r="O358" s="731">
        <v>2.5</v>
      </c>
      <c r="P358" s="651">
        <v>66.599999999999994</v>
      </c>
      <c r="Q358" s="666">
        <v>0.33333333333333331</v>
      </c>
      <c r="R358" s="650">
        <v>1</v>
      </c>
      <c r="S358" s="666">
        <v>0.33333333333333331</v>
      </c>
      <c r="T358" s="731">
        <v>1</v>
      </c>
      <c r="U358" s="689">
        <v>0.4</v>
      </c>
    </row>
    <row r="359" spans="1:21" ht="14.4" customHeight="1" x14ac:dyDescent="0.3">
      <c r="A359" s="649">
        <v>50</v>
      </c>
      <c r="B359" s="650" t="s">
        <v>574</v>
      </c>
      <c r="C359" s="650">
        <v>89301501</v>
      </c>
      <c r="D359" s="729" t="s">
        <v>3862</v>
      </c>
      <c r="E359" s="730" t="s">
        <v>2749</v>
      </c>
      <c r="F359" s="650" t="s">
        <v>2737</v>
      </c>
      <c r="G359" s="650" t="s">
        <v>2836</v>
      </c>
      <c r="H359" s="650" t="s">
        <v>575</v>
      </c>
      <c r="I359" s="650" t="s">
        <v>3158</v>
      </c>
      <c r="J359" s="650" t="s">
        <v>3159</v>
      </c>
      <c r="K359" s="650" t="s">
        <v>3035</v>
      </c>
      <c r="L359" s="651">
        <v>25.07</v>
      </c>
      <c r="M359" s="651">
        <v>25.07</v>
      </c>
      <c r="N359" s="650">
        <v>1</v>
      </c>
      <c r="O359" s="731">
        <v>0.5</v>
      </c>
      <c r="P359" s="651"/>
      <c r="Q359" s="666">
        <v>0</v>
      </c>
      <c r="R359" s="650"/>
      <c r="S359" s="666">
        <v>0</v>
      </c>
      <c r="T359" s="731"/>
      <c r="U359" s="689">
        <v>0</v>
      </c>
    </row>
    <row r="360" spans="1:21" ht="14.4" customHeight="1" x14ac:dyDescent="0.3">
      <c r="A360" s="649">
        <v>50</v>
      </c>
      <c r="B360" s="650" t="s">
        <v>574</v>
      </c>
      <c r="C360" s="650">
        <v>89301501</v>
      </c>
      <c r="D360" s="729" t="s">
        <v>3862</v>
      </c>
      <c r="E360" s="730" t="s">
        <v>2749</v>
      </c>
      <c r="F360" s="650" t="s">
        <v>2737</v>
      </c>
      <c r="G360" s="650" t="s">
        <v>2779</v>
      </c>
      <c r="H360" s="650" t="s">
        <v>575</v>
      </c>
      <c r="I360" s="650" t="s">
        <v>966</v>
      </c>
      <c r="J360" s="650" t="s">
        <v>2781</v>
      </c>
      <c r="K360" s="650" t="s">
        <v>3160</v>
      </c>
      <c r="L360" s="651">
        <v>12.26</v>
      </c>
      <c r="M360" s="651">
        <v>12.26</v>
      </c>
      <c r="N360" s="650">
        <v>1</v>
      </c>
      <c r="O360" s="731">
        <v>0.5</v>
      </c>
      <c r="P360" s="651"/>
      <c r="Q360" s="666">
        <v>0</v>
      </c>
      <c r="R360" s="650"/>
      <c r="S360" s="666">
        <v>0</v>
      </c>
      <c r="T360" s="731"/>
      <c r="U360" s="689">
        <v>0</v>
      </c>
    </row>
    <row r="361" spans="1:21" ht="14.4" customHeight="1" x14ac:dyDescent="0.3">
      <c r="A361" s="649">
        <v>50</v>
      </c>
      <c r="B361" s="650" t="s">
        <v>574</v>
      </c>
      <c r="C361" s="650">
        <v>89301501</v>
      </c>
      <c r="D361" s="729" t="s">
        <v>3862</v>
      </c>
      <c r="E361" s="730" t="s">
        <v>2749</v>
      </c>
      <c r="F361" s="650" t="s">
        <v>2737</v>
      </c>
      <c r="G361" s="650" t="s">
        <v>2783</v>
      </c>
      <c r="H361" s="650" t="s">
        <v>1428</v>
      </c>
      <c r="I361" s="650" t="s">
        <v>1514</v>
      </c>
      <c r="J361" s="650" t="s">
        <v>1515</v>
      </c>
      <c r="K361" s="650" t="s">
        <v>2612</v>
      </c>
      <c r="L361" s="651">
        <v>90.35</v>
      </c>
      <c r="M361" s="651">
        <v>90.35</v>
      </c>
      <c r="N361" s="650">
        <v>1</v>
      </c>
      <c r="O361" s="731">
        <v>0.5</v>
      </c>
      <c r="P361" s="651"/>
      <c r="Q361" s="666">
        <v>0</v>
      </c>
      <c r="R361" s="650"/>
      <c r="S361" s="666">
        <v>0</v>
      </c>
      <c r="T361" s="731"/>
      <c r="U361" s="689">
        <v>0</v>
      </c>
    </row>
    <row r="362" spans="1:21" ht="14.4" customHeight="1" x14ac:dyDescent="0.3">
      <c r="A362" s="649">
        <v>50</v>
      </c>
      <c r="B362" s="650" t="s">
        <v>574</v>
      </c>
      <c r="C362" s="650">
        <v>89301501</v>
      </c>
      <c r="D362" s="729" t="s">
        <v>3862</v>
      </c>
      <c r="E362" s="730" t="s">
        <v>2749</v>
      </c>
      <c r="F362" s="650" t="s">
        <v>2737</v>
      </c>
      <c r="G362" s="650" t="s">
        <v>2854</v>
      </c>
      <c r="H362" s="650" t="s">
        <v>575</v>
      </c>
      <c r="I362" s="650" t="s">
        <v>3090</v>
      </c>
      <c r="J362" s="650" t="s">
        <v>3091</v>
      </c>
      <c r="K362" s="650" t="s">
        <v>3092</v>
      </c>
      <c r="L362" s="651">
        <v>51.69</v>
      </c>
      <c r="M362" s="651">
        <v>51.69</v>
      </c>
      <c r="N362" s="650">
        <v>1</v>
      </c>
      <c r="O362" s="731">
        <v>0.5</v>
      </c>
      <c r="P362" s="651"/>
      <c r="Q362" s="666">
        <v>0</v>
      </c>
      <c r="R362" s="650"/>
      <c r="S362" s="666">
        <v>0</v>
      </c>
      <c r="T362" s="731"/>
      <c r="U362" s="689">
        <v>0</v>
      </c>
    </row>
    <row r="363" spans="1:21" ht="14.4" customHeight="1" x14ac:dyDescent="0.3">
      <c r="A363" s="649">
        <v>50</v>
      </c>
      <c r="B363" s="650" t="s">
        <v>574</v>
      </c>
      <c r="C363" s="650">
        <v>89301501</v>
      </c>
      <c r="D363" s="729" t="s">
        <v>3862</v>
      </c>
      <c r="E363" s="730" t="s">
        <v>2749</v>
      </c>
      <c r="F363" s="650" t="s">
        <v>2737</v>
      </c>
      <c r="G363" s="650" t="s">
        <v>2857</v>
      </c>
      <c r="H363" s="650" t="s">
        <v>1428</v>
      </c>
      <c r="I363" s="650" t="s">
        <v>1496</v>
      </c>
      <c r="J363" s="650" t="s">
        <v>1430</v>
      </c>
      <c r="K363" s="650" t="s">
        <v>2596</v>
      </c>
      <c r="L363" s="651">
        <v>48.98</v>
      </c>
      <c r="M363" s="651">
        <v>97.96</v>
      </c>
      <c r="N363" s="650">
        <v>2</v>
      </c>
      <c r="O363" s="731">
        <v>1</v>
      </c>
      <c r="P363" s="651"/>
      <c r="Q363" s="666">
        <v>0</v>
      </c>
      <c r="R363" s="650"/>
      <c r="S363" s="666">
        <v>0</v>
      </c>
      <c r="T363" s="731"/>
      <c r="U363" s="689">
        <v>0</v>
      </c>
    </row>
    <row r="364" spans="1:21" ht="14.4" customHeight="1" x14ac:dyDescent="0.3">
      <c r="A364" s="649">
        <v>50</v>
      </c>
      <c r="B364" s="650" t="s">
        <v>574</v>
      </c>
      <c r="C364" s="650">
        <v>89301501</v>
      </c>
      <c r="D364" s="729" t="s">
        <v>3862</v>
      </c>
      <c r="E364" s="730" t="s">
        <v>2749</v>
      </c>
      <c r="F364" s="650" t="s">
        <v>2737</v>
      </c>
      <c r="G364" s="650" t="s">
        <v>2857</v>
      </c>
      <c r="H364" s="650" t="s">
        <v>1428</v>
      </c>
      <c r="I364" s="650" t="s">
        <v>1499</v>
      </c>
      <c r="J364" s="650" t="s">
        <v>1500</v>
      </c>
      <c r="K364" s="650" t="s">
        <v>2597</v>
      </c>
      <c r="L364" s="651">
        <v>97.97</v>
      </c>
      <c r="M364" s="651">
        <v>97.97</v>
      </c>
      <c r="N364" s="650">
        <v>1</v>
      </c>
      <c r="O364" s="731">
        <v>0.5</v>
      </c>
      <c r="P364" s="651">
        <v>97.97</v>
      </c>
      <c r="Q364" s="666">
        <v>1</v>
      </c>
      <c r="R364" s="650">
        <v>1</v>
      </c>
      <c r="S364" s="666">
        <v>1</v>
      </c>
      <c r="T364" s="731">
        <v>0.5</v>
      </c>
      <c r="U364" s="689">
        <v>1</v>
      </c>
    </row>
    <row r="365" spans="1:21" ht="14.4" customHeight="1" x14ac:dyDescent="0.3">
      <c r="A365" s="649">
        <v>50</v>
      </c>
      <c r="B365" s="650" t="s">
        <v>574</v>
      </c>
      <c r="C365" s="650">
        <v>89301501</v>
      </c>
      <c r="D365" s="729" t="s">
        <v>3862</v>
      </c>
      <c r="E365" s="730" t="s">
        <v>2749</v>
      </c>
      <c r="F365" s="650" t="s">
        <v>2737</v>
      </c>
      <c r="G365" s="650" t="s">
        <v>2795</v>
      </c>
      <c r="H365" s="650" t="s">
        <v>1428</v>
      </c>
      <c r="I365" s="650" t="s">
        <v>2861</v>
      </c>
      <c r="J365" s="650" t="s">
        <v>2862</v>
      </c>
      <c r="K365" s="650" t="s">
        <v>608</v>
      </c>
      <c r="L365" s="651">
        <v>50.47</v>
      </c>
      <c r="M365" s="651">
        <v>100.94</v>
      </c>
      <c r="N365" s="650">
        <v>2</v>
      </c>
      <c r="O365" s="731">
        <v>1.5</v>
      </c>
      <c r="P365" s="651">
        <v>50.47</v>
      </c>
      <c r="Q365" s="666">
        <v>0.5</v>
      </c>
      <c r="R365" s="650">
        <v>1</v>
      </c>
      <c r="S365" s="666">
        <v>0.5</v>
      </c>
      <c r="T365" s="731">
        <v>0.5</v>
      </c>
      <c r="U365" s="689">
        <v>0.33333333333333331</v>
      </c>
    </row>
    <row r="366" spans="1:21" ht="14.4" customHeight="1" x14ac:dyDescent="0.3">
      <c r="A366" s="649">
        <v>50</v>
      </c>
      <c r="B366" s="650" t="s">
        <v>574</v>
      </c>
      <c r="C366" s="650">
        <v>89301501</v>
      </c>
      <c r="D366" s="729" t="s">
        <v>3862</v>
      </c>
      <c r="E366" s="730" t="s">
        <v>2749</v>
      </c>
      <c r="F366" s="650" t="s">
        <v>2737</v>
      </c>
      <c r="G366" s="650" t="s">
        <v>2876</v>
      </c>
      <c r="H366" s="650" t="s">
        <v>575</v>
      </c>
      <c r="I366" s="650" t="s">
        <v>2878</v>
      </c>
      <c r="J366" s="650" t="s">
        <v>782</v>
      </c>
      <c r="K366" s="650" t="s">
        <v>2879</v>
      </c>
      <c r="L366" s="651">
        <v>43.99</v>
      </c>
      <c r="M366" s="651">
        <v>43.99</v>
      </c>
      <c r="N366" s="650">
        <v>1</v>
      </c>
      <c r="O366" s="731">
        <v>0.5</v>
      </c>
      <c r="P366" s="651"/>
      <c r="Q366" s="666">
        <v>0</v>
      </c>
      <c r="R366" s="650"/>
      <c r="S366" s="666">
        <v>0</v>
      </c>
      <c r="T366" s="731"/>
      <c r="U366" s="689">
        <v>0</v>
      </c>
    </row>
    <row r="367" spans="1:21" ht="14.4" customHeight="1" x14ac:dyDescent="0.3">
      <c r="A367" s="649">
        <v>50</v>
      </c>
      <c r="B367" s="650" t="s">
        <v>574</v>
      </c>
      <c r="C367" s="650">
        <v>89301501</v>
      </c>
      <c r="D367" s="729" t="s">
        <v>3862</v>
      </c>
      <c r="E367" s="730" t="s">
        <v>2749</v>
      </c>
      <c r="F367" s="650" t="s">
        <v>2737</v>
      </c>
      <c r="G367" s="650" t="s">
        <v>2887</v>
      </c>
      <c r="H367" s="650" t="s">
        <v>575</v>
      </c>
      <c r="I367" s="650" t="s">
        <v>874</v>
      </c>
      <c r="J367" s="650" t="s">
        <v>875</v>
      </c>
      <c r="K367" s="650" t="s">
        <v>876</v>
      </c>
      <c r="L367" s="651">
        <v>45.94</v>
      </c>
      <c r="M367" s="651">
        <v>45.94</v>
      </c>
      <c r="N367" s="650">
        <v>1</v>
      </c>
      <c r="O367" s="731">
        <v>0.5</v>
      </c>
      <c r="P367" s="651"/>
      <c r="Q367" s="666">
        <v>0</v>
      </c>
      <c r="R367" s="650"/>
      <c r="S367" s="666">
        <v>0</v>
      </c>
      <c r="T367" s="731"/>
      <c r="U367" s="689">
        <v>0</v>
      </c>
    </row>
    <row r="368" spans="1:21" ht="14.4" customHeight="1" x14ac:dyDescent="0.3">
      <c r="A368" s="649">
        <v>50</v>
      </c>
      <c r="B368" s="650" t="s">
        <v>574</v>
      </c>
      <c r="C368" s="650">
        <v>89301501</v>
      </c>
      <c r="D368" s="729" t="s">
        <v>3862</v>
      </c>
      <c r="E368" s="730" t="s">
        <v>2749</v>
      </c>
      <c r="F368" s="650" t="s">
        <v>2737</v>
      </c>
      <c r="G368" s="650" t="s">
        <v>2807</v>
      </c>
      <c r="H368" s="650" t="s">
        <v>1428</v>
      </c>
      <c r="I368" s="650" t="s">
        <v>2893</v>
      </c>
      <c r="J368" s="650" t="s">
        <v>1550</v>
      </c>
      <c r="K368" s="650" t="s">
        <v>2894</v>
      </c>
      <c r="L368" s="651">
        <v>49.01</v>
      </c>
      <c r="M368" s="651">
        <v>49.01</v>
      </c>
      <c r="N368" s="650">
        <v>1</v>
      </c>
      <c r="O368" s="731">
        <v>0.5</v>
      </c>
      <c r="P368" s="651">
        <v>49.01</v>
      </c>
      <c r="Q368" s="666">
        <v>1</v>
      </c>
      <c r="R368" s="650">
        <v>1</v>
      </c>
      <c r="S368" s="666">
        <v>1</v>
      </c>
      <c r="T368" s="731">
        <v>0.5</v>
      </c>
      <c r="U368" s="689">
        <v>1</v>
      </c>
    </row>
    <row r="369" spans="1:21" ht="14.4" customHeight="1" x14ac:dyDescent="0.3">
      <c r="A369" s="649">
        <v>50</v>
      </c>
      <c r="B369" s="650" t="s">
        <v>574</v>
      </c>
      <c r="C369" s="650">
        <v>89301501</v>
      </c>
      <c r="D369" s="729" t="s">
        <v>3862</v>
      </c>
      <c r="E369" s="730" t="s">
        <v>2749</v>
      </c>
      <c r="F369" s="650" t="s">
        <v>2737</v>
      </c>
      <c r="G369" s="650" t="s">
        <v>2807</v>
      </c>
      <c r="H369" s="650" t="s">
        <v>1428</v>
      </c>
      <c r="I369" s="650" t="s">
        <v>2895</v>
      </c>
      <c r="J369" s="650" t="s">
        <v>2896</v>
      </c>
      <c r="K369" s="650" t="s">
        <v>2897</v>
      </c>
      <c r="L369" s="651">
        <v>96.58</v>
      </c>
      <c r="M369" s="651">
        <v>96.58</v>
      </c>
      <c r="N369" s="650">
        <v>1</v>
      </c>
      <c r="O369" s="731">
        <v>0.5</v>
      </c>
      <c r="P369" s="651"/>
      <c r="Q369" s="666">
        <v>0</v>
      </c>
      <c r="R369" s="650"/>
      <c r="S369" s="666">
        <v>0</v>
      </c>
      <c r="T369" s="731"/>
      <c r="U369" s="689">
        <v>0</v>
      </c>
    </row>
    <row r="370" spans="1:21" ht="14.4" customHeight="1" x14ac:dyDescent="0.3">
      <c r="A370" s="649">
        <v>50</v>
      </c>
      <c r="B370" s="650" t="s">
        <v>574</v>
      </c>
      <c r="C370" s="650">
        <v>89301501</v>
      </c>
      <c r="D370" s="729" t="s">
        <v>3862</v>
      </c>
      <c r="E370" s="730" t="s">
        <v>2751</v>
      </c>
      <c r="F370" s="650" t="s">
        <v>2737</v>
      </c>
      <c r="G370" s="650" t="s">
        <v>2808</v>
      </c>
      <c r="H370" s="650" t="s">
        <v>1428</v>
      </c>
      <c r="I370" s="650" t="s">
        <v>1547</v>
      </c>
      <c r="J370" s="650" t="s">
        <v>2689</v>
      </c>
      <c r="K370" s="650" t="s">
        <v>2690</v>
      </c>
      <c r="L370" s="651">
        <v>6.98</v>
      </c>
      <c r="M370" s="651">
        <v>6.98</v>
      </c>
      <c r="N370" s="650">
        <v>1</v>
      </c>
      <c r="O370" s="731">
        <v>0.5</v>
      </c>
      <c r="P370" s="651"/>
      <c r="Q370" s="666">
        <v>0</v>
      </c>
      <c r="R370" s="650"/>
      <c r="S370" s="666">
        <v>0</v>
      </c>
      <c r="T370" s="731"/>
      <c r="U370" s="689">
        <v>0</v>
      </c>
    </row>
    <row r="371" spans="1:21" ht="14.4" customHeight="1" x14ac:dyDescent="0.3">
      <c r="A371" s="649">
        <v>50</v>
      </c>
      <c r="B371" s="650" t="s">
        <v>574</v>
      </c>
      <c r="C371" s="650">
        <v>89301501</v>
      </c>
      <c r="D371" s="729" t="s">
        <v>3862</v>
      </c>
      <c r="E371" s="730" t="s">
        <v>2751</v>
      </c>
      <c r="F371" s="650" t="s">
        <v>2737</v>
      </c>
      <c r="G371" s="650" t="s">
        <v>2759</v>
      </c>
      <c r="H371" s="650" t="s">
        <v>1428</v>
      </c>
      <c r="I371" s="650" t="s">
        <v>1447</v>
      </c>
      <c r="J371" s="650" t="s">
        <v>1448</v>
      </c>
      <c r="K371" s="650" t="s">
        <v>2625</v>
      </c>
      <c r="L371" s="651">
        <v>75.28</v>
      </c>
      <c r="M371" s="651">
        <v>150.56</v>
      </c>
      <c r="N371" s="650">
        <v>2</v>
      </c>
      <c r="O371" s="731">
        <v>1</v>
      </c>
      <c r="P371" s="651">
        <v>75.28</v>
      </c>
      <c r="Q371" s="666">
        <v>0.5</v>
      </c>
      <c r="R371" s="650">
        <v>1</v>
      </c>
      <c r="S371" s="666">
        <v>0.5</v>
      </c>
      <c r="T371" s="731">
        <v>0.5</v>
      </c>
      <c r="U371" s="689">
        <v>0.5</v>
      </c>
    </row>
    <row r="372" spans="1:21" ht="14.4" customHeight="1" x14ac:dyDescent="0.3">
      <c r="A372" s="649">
        <v>50</v>
      </c>
      <c r="B372" s="650" t="s">
        <v>574</v>
      </c>
      <c r="C372" s="650">
        <v>89301501</v>
      </c>
      <c r="D372" s="729" t="s">
        <v>3862</v>
      </c>
      <c r="E372" s="730" t="s">
        <v>2751</v>
      </c>
      <c r="F372" s="650" t="s">
        <v>2737</v>
      </c>
      <c r="G372" s="650" t="s">
        <v>2759</v>
      </c>
      <c r="H372" s="650" t="s">
        <v>1428</v>
      </c>
      <c r="I372" s="650" t="s">
        <v>1451</v>
      </c>
      <c r="J372" s="650" t="s">
        <v>1448</v>
      </c>
      <c r="K372" s="650" t="s">
        <v>2626</v>
      </c>
      <c r="L372" s="651">
        <v>150.55000000000001</v>
      </c>
      <c r="M372" s="651">
        <v>150.55000000000001</v>
      </c>
      <c r="N372" s="650">
        <v>1</v>
      </c>
      <c r="O372" s="731">
        <v>0.5</v>
      </c>
      <c r="P372" s="651">
        <v>150.55000000000001</v>
      </c>
      <c r="Q372" s="666">
        <v>1</v>
      </c>
      <c r="R372" s="650">
        <v>1</v>
      </c>
      <c r="S372" s="666">
        <v>1</v>
      </c>
      <c r="T372" s="731">
        <v>0.5</v>
      </c>
      <c r="U372" s="689">
        <v>1</v>
      </c>
    </row>
    <row r="373" spans="1:21" ht="14.4" customHeight="1" x14ac:dyDescent="0.3">
      <c r="A373" s="649">
        <v>50</v>
      </c>
      <c r="B373" s="650" t="s">
        <v>574</v>
      </c>
      <c r="C373" s="650">
        <v>89301501</v>
      </c>
      <c r="D373" s="729" t="s">
        <v>3862</v>
      </c>
      <c r="E373" s="730" t="s">
        <v>2751</v>
      </c>
      <c r="F373" s="650" t="s">
        <v>2737</v>
      </c>
      <c r="G373" s="650" t="s">
        <v>2760</v>
      </c>
      <c r="H373" s="650" t="s">
        <v>575</v>
      </c>
      <c r="I373" s="650" t="s">
        <v>2980</v>
      </c>
      <c r="J373" s="650" t="s">
        <v>2981</v>
      </c>
      <c r="K373" s="650" t="s">
        <v>995</v>
      </c>
      <c r="L373" s="651">
        <v>60.92</v>
      </c>
      <c r="M373" s="651">
        <v>60.92</v>
      </c>
      <c r="N373" s="650">
        <v>1</v>
      </c>
      <c r="O373" s="731">
        <v>0.5</v>
      </c>
      <c r="P373" s="651"/>
      <c r="Q373" s="666">
        <v>0</v>
      </c>
      <c r="R373" s="650"/>
      <c r="S373" s="666">
        <v>0</v>
      </c>
      <c r="T373" s="731"/>
      <c r="U373" s="689">
        <v>0</v>
      </c>
    </row>
    <row r="374" spans="1:21" ht="14.4" customHeight="1" x14ac:dyDescent="0.3">
      <c r="A374" s="649">
        <v>50</v>
      </c>
      <c r="B374" s="650" t="s">
        <v>574</v>
      </c>
      <c r="C374" s="650">
        <v>89301501</v>
      </c>
      <c r="D374" s="729" t="s">
        <v>3862</v>
      </c>
      <c r="E374" s="730" t="s">
        <v>2751</v>
      </c>
      <c r="F374" s="650" t="s">
        <v>2737</v>
      </c>
      <c r="G374" s="650" t="s">
        <v>2762</v>
      </c>
      <c r="H374" s="650" t="s">
        <v>1428</v>
      </c>
      <c r="I374" s="650" t="s">
        <v>1625</v>
      </c>
      <c r="J374" s="650" t="s">
        <v>1630</v>
      </c>
      <c r="K374" s="650" t="s">
        <v>2646</v>
      </c>
      <c r="L374" s="651">
        <v>201.88</v>
      </c>
      <c r="M374" s="651">
        <v>201.88</v>
      </c>
      <c r="N374" s="650">
        <v>1</v>
      </c>
      <c r="O374" s="731">
        <v>0.5</v>
      </c>
      <c r="P374" s="651">
        <v>201.88</v>
      </c>
      <c r="Q374" s="666">
        <v>1</v>
      </c>
      <c r="R374" s="650">
        <v>1</v>
      </c>
      <c r="S374" s="666">
        <v>1</v>
      </c>
      <c r="T374" s="731">
        <v>0.5</v>
      </c>
      <c r="U374" s="689">
        <v>1</v>
      </c>
    </row>
    <row r="375" spans="1:21" ht="14.4" customHeight="1" x14ac:dyDescent="0.3">
      <c r="A375" s="649">
        <v>50</v>
      </c>
      <c r="B375" s="650" t="s">
        <v>574</v>
      </c>
      <c r="C375" s="650">
        <v>89301501</v>
      </c>
      <c r="D375" s="729" t="s">
        <v>3862</v>
      </c>
      <c r="E375" s="730" t="s">
        <v>2751</v>
      </c>
      <c r="F375" s="650" t="s">
        <v>2737</v>
      </c>
      <c r="G375" s="650" t="s">
        <v>2763</v>
      </c>
      <c r="H375" s="650" t="s">
        <v>1428</v>
      </c>
      <c r="I375" s="650" t="s">
        <v>1493</v>
      </c>
      <c r="J375" s="650" t="s">
        <v>1494</v>
      </c>
      <c r="K375" s="650" t="s">
        <v>999</v>
      </c>
      <c r="L375" s="651">
        <v>44.89</v>
      </c>
      <c r="M375" s="651">
        <v>134.67000000000002</v>
      </c>
      <c r="N375" s="650">
        <v>3</v>
      </c>
      <c r="O375" s="731">
        <v>1.5</v>
      </c>
      <c r="P375" s="651"/>
      <c r="Q375" s="666">
        <v>0</v>
      </c>
      <c r="R375" s="650"/>
      <c r="S375" s="666">
        <v>0</v>
      </c>
      <c r="T375" s="731"/>
      <c r="U375" s="689">
        <v>0</v>
      </c>
    </row>
    <row r="376" spans="1:21" ht="14.4" customHeight="1" x14ac:dyDescent="0.3">
      <c r="A376" s="649">
        <v>50</v>
      </c>
      <c r="B376" s="650" t="s">
        <v>574</v>
      </c>
      <c r="C376" s="650">
        <v>89301501</v>
      </c>
      <c r="D376" s="729" t="s">
        <v>3862</v>
      </c>
      <c r="E376" s="730" t="s">
        <v>2751</v>
      </c>
      <c r="F376" s="650" t="s">
        <v>2737</v>
      </c>
      <c r="G376" s="650" t="s">
        <v>2763</v>
      </c>
      <c r="H376" s="650" t="s">
        <v>1428</v>
      </c>
      <c r="I376" s="650" t="s">
        <v>2248</v>
      </c>
      <c r="J376" s="650" t="s">
        <v>2249</v>
      </c>
      <c r="K376" s="650" t="s">
        <v>2250</v>
      </c>
      <c r="L376" s="651">
        <v>60.02</v>
      </c>
      <c r="M376" s="651">
        <v>60.02</v>
      </c>
      <c r="N376" s="650">
        <v>1</v>
      </c>
      <c r="O376" s="731">
        <v>0.5</v>
      </c>
      <c r="P376" s="651"/>
      <c r="Q376" s="666">
        <v>0</v>
      </c>
      <c r="R376" s="650"/>
      <c r="S376" s="666">
        <v>0</v>
      </c>
      <c r="T376" s="731"/>
      <c r="U376" s="689">
        <v>0</v>
      </c>
    </row>
    <row r="377" spans="1:21" ht="14.4" customHeight="1" x14ac:dyDescent="0.3">
      <c r="A377" s="649">
        <v>50</v>
      </c>
      <c r="B377" s="650" t="s">
        <v>574</v>
      </c>
      <c r="C377" s="650">
        <v>89301501</v>
      </c>
      <c r="D377" s="729" t="s">
        <v>3862</v>
      </c>
      <c r="E377" s="730" t="s">
        <v>2751</v>
      </c>
      <c r="F377" s="650" t="s">
        <v>2737</v>
      </c>
      <c r="G377" s="650" t="s">
        <v>3161</v>
      </c>
      <c r="H377" s="650" t="s">
        <v>1428</v>
      </c>
      <c r="I377" s="650" t="s">
        <v>1819</v>
      </c>
      <c r="J377" s="650" t="s">
        <v>1820</v>
      </c>
      <c r="K377" s="650" t="s">
        <v>2666</v>
      </c>
      <c r="L377" s="651">
        <v>184.22</v>
      </c>
      <c r="M377" s="651">
        <v>368.44</v>
      </c>
      <c r="N377" s="650">
        <v>2</v>
      </c>
      <c r="O377" s="731">
        <v>0.5</v>
      </c>
      <c r="P377" s="651">
        <v>368.44</v>
      </c>
      <c r="Q377" s="666">
        <v>1</v>
      </c>
      <c r="R377" s="650">
        <v>2</v>
      </c>
      <c r="S377" s="666">
        <v>1</v>
      </c>
      <c r="T377" s="731">
        <v>0.5</v>
      </c>
      <c r="U377" s="689">
        <v>1</v>
      </c>
    </row>
    <row r="378" spans="1:21" ht="14.4" customHeight="1" x14ac:dyDescent="0.3">
      <c r="A378" s="649">
        <v>50</v>
      </c>
      <c r="B378" s="650" t="s">
        <v>574</v>
      </c>
      <c r="C378" s="650">
        <v>89301501</v>
      </c>
      <c r="D378" s="729" t="s">
        <v>3862</v>
      </c>
      <c r="E378" s="730" t="s">
        <v>2751</v>
      </c>
      <c r="F378" s="650" t="s">
        <v>2737</v>
      </c>
      <c r="G378" s="650" t="s">
        <v>3162</v>
      </c>
      <c r="H378" s="650" t="s">
        <v>575</v>
      </c>
      <c r="I378" s="650" t="s">
        <v>3163</v>
      </c>
      <c r="J378" s="650" t="s">
        <v>3164</v>
      </c>
      <c r="K378" s="650" t="s">
        <v>2291</v>
      </c>
      <c r="L378" s="651">
        <v>216.94</v>
      </c>
      <c r="M378" s="651">
        <v>216.94</v>
      </c>
      <c r="N378" s="650">
        <v>1</v>
      </c>
      <c r="O378" s="731">
        <v>0.5</v>
      </c>
      <c r="P378" s="651">
        <v>216.94</v>
      </c>
      <c r="Q378" s="666">
        <v>1</v>
      </c>
      <c r="R378" s="650">
        <v>1</v>
      </c>
      <c r="S378" s="666">
        <v>1</v>
      </c>
      <c r="T378" s="731">
        <v>0.5</v>
      </c>
      <c r="U378" s="689">
        <v>1</v>
      </c>
    </row>
    <row r="379" spans="1:21" ht="14.4" customHeight="1" x14ac:dyDescent="0.3">
      <c r="A379" s="649">
        <v>50</v>
      </c>
      <c r="B379" s="650" t="s">
        <v>574</v>
      </c>
      <c r="C379" s="650">
        <v>89301501</v>
      </c>
      <c r="D379" s="729" t="s">
        <v>3862</v>
      </c>
      <c r="E379" s="730" t="s">
        <v>2751</v>
      </c>
      <c r="F379" s="650" t="s">
        <v>2737</v>
      </c>
      <c r="G379" s="650" t="s">
        <v>2823</v>
      </c>
      <c r="H379" s="650" t="s">
        <v>575</v>
      </c>
      <c r="I379" s="650" t="s">
        <v>2827</v>
      </c>
      <c r="J379" s="650" t="s">
        <v>2828</v>
      </c>
      <c r="K379" s="650" t="s">
        <v>2829</v>
      </c>
      <c r="L379" s="651">
        <v>0</v>
      </c>
      <c r="M379" s="651">
        <v>0</v>
      </c>
      <c r="N379" s="650">
        <v>1</v>
      </c>
      <c r="O379" s="731">
        <v>0.5</v>
      </c>
      <c r="P379" s="651">
        <v>0</v>
      </c>
      <c r="Q379" s="666"/>
      <c r="R379" s="650">
        <v>1</v>
      </c>
      <c r="S379" s="666">
        <v>1</v>
      </c>
      <c r="T379" s="731">
        <v>0.5</v>
      </c>
      <c r="U379" s="689">
        <v>1</v>
      </c>
    </row>
    <row r="380" spans="1:21" ht="14.4" customHeight="1" x14ac:dyDescent="0.3">
      <c r="A380" s="649">
        <v>50</v>
      </c>
      <c r="B380" s="650" t="s">
        <v>574</v>
      </c>
      <c r="C380" s="650">
        <v>89301501</v>
      </c>
      <c r="D380" s="729" t="s">
        <v>3862</v>
      </c>
      <c r="E380" s="730" t="s">
        <v>2751</v>
      </c>
      <c r="F380" s="650" t="s">
        <v>2737</v>
      </c>
      <c r="G380" s="650" t="s">
        <v>2823</v>
      </c>
      <c r="H380" s="650" t="s">
        <v>575</v>
      </c>
      <c r="I380" s="650" t="s">
        <v>962</v>
      </c>
      <c r="J380" s="650" t="s">
        <v>2828</v>
      </c>
      <c r="K380" s="650" t="s">
        <v>2830</v>
      </c>
      <c r="L380" s="651">
        <v>66.599999999999994</v>
      </c>
      <c r="M380" s="651">
        <v>133.19999999999999</v>
      </c>
      <c r="N380" s="650">
        <v>2</v>
      </c>
      <c r="O380" s="731">
        <v>1</v>
      </c>
      <c r="P380" s="651">
        <v>66.599999999999994</v>
      </c>
      <c r="Q380" s="666">
        <v>0.5</v>
      </c>
      <c r="R380" s="650">
        <v>1</v>
      </c>
      <c r="S380" s="666">
        <v>0.5</v>
      </c>
      <c r="T380" s="731">
        <v>0.5</v>
      </c>
      <c r="U380" s="689">
        <v>0.5</v>
      </c>
    </row>
    <row r="381" spans="1:21" ht="14.4" customHeight="1" x14ac:dyDescent="0.3">
      <c r="A381" s="649">
        <v>50</v>
      </c>
      <c r="B381" s="650" t="s">
        <v>574</v>
      </c>
      <c r="C381" s="650">
        <v>89301501</v>
      </c>
      <c r="D381" s="729" t="s">
        <v>3862</v>
      </c>
      <c r="E381" s="730" t="s">
        <v>2751</v>
      </c>
      <c r="F381" s="650" t="s">
        <v>2737</v>
      </c>
      <c r="G381" s="650" t="s">
        <v>2831</v>
      </c>
      <c r="H381" s="650" t="s">
        <v>575</v>
      </c>
      <c r="I381" s="650" t="s">
        <v>2834</v>
      </c>
      <c r="J381" s="650" t="s">
        <v>816</v>
      </c>
      <c r="K381" s="650" t="s">
        <v>1067</v>
      </c>
      <c r="L381" s="651">
        <v>0</v>
      </c>
      <c r="M381" s="651">
        <v>0</v>
      </c>
      <c r="N381" s="650">
        <v>1</v>
      </c>
      <c r="O381" s="731">
        <v>0.5</v>
      </c>
      <c r="P381" s="651"/>
      <c r="Q381" s="666"/>
      <c r="R381" s="650"/>
      <c r="S381" s="666">
        <v>0</v>
      </c>
      <c r="T381" s="731"/>
      <c r="U381" s="689">
        <v>0</v>
      </c>
    </row>
    <row r="382" spans="1:21" ht="14.4" customHeight="1" x14ac:dyDescent="0.3">
      <c r="A382" s="649">
        <v>50</v>
      </c>
      <c r="B382" s="650" t="s">
        <v>574</v>
      </c>
      <c r="C382" s="650">
        <v>89301501</v>
      </c>
      <c r="D382" s="729" t="s">
        <v>3862</v>
      </c>
      <c r="E382" s="730" t="s">
        <v>2751</v>
      </c>
      <c r="F382" s="650" t="s">
        <v>2737</v>
      </c>
      <c r="G382" s="650" t="s">
        <v>2778</v>
      </c>
      <c r="H382" s="650" t="s">
        <v>575</v>
      </c>
      <c r="I382" s="650" t="s">
        <v>598</v>
      </c>
      <c r="J382" s="650" t="s">
        <v>599</v>
      </c>
      <c r="K382" s="650" t="s">
        <v>600</v>
      </c>
      <c r="L382" s="651">
        <v>104.66</v>
      </c>
      <c r="M382" s="651">
        <v>104.66</v>
      </c>
      <c r="N382" s="650">
        <v>1</v>
      </c>
      <c r="O382" s="731">
        <v>0.5</v>
      </c>
      <c r="P382" s="651"/>
      <c r="Q382" s="666">
        <v>0</v>
      </c>
      <c r="R382" s="650"/>
      <c r="S382" s="666">
        <v>0</v>
      </c>
      <c r="T382" s="731"/>
      <c r="U382" s="689">
        <v>0</v>
      </c>
    </row>
    <row r="383" spans="1:21" ht="14.4" customHeight="1" x14ac:dyDescent="0.3">
      <c r="A383" s="649">
        <v>50</v>
      </c>
      <c r="B383" s="650" t="s">
        <v>574</v>
      </c>
      <c r="C383" s="650">
        <v>89301501</v>
      </c>
      <c r="D383" s="729" t="s">
        <v>3862</v>
      </c>
      <c r="E383" s="730" t="s">
        <v>2751</v>
      </c>
      <c r="F383" s="650" t="s">
        <v>2737</v>
      </c>
      <c r="G383" s="650" t="s">
        <v>2779</v>
      </c>
      <c r="H383" s="650" t="s">
        <v>575</v>
      </c>
      <c r="I383" s="650" t="s">
        <v>1064</v>
      </c>
      <c r="J383" s="650" t="s">
        <v>1053</v>
      </c>
      <c r="K383" s="650" t="s">
        <v>817</v>
      </c>
      <c r="L383" s="651">
        <v>30.65</v>
      </c>
      <c r="M383" s="651">
        <v>91.949999999999989</v>
      </c>
      <c r="N383" s="650">
        <v>3</v>
      </c>
      <c r="O383" s="731">
        <v>1.5</v>
      </c>
      <c r="P383" s="651">
        <v>30.65</v>
      </c>
      <c r="Q383" s="666">
        <v>0.33333333333333337</v>
      </c>
      <c r="R383" s="650">
        <v>1</v>
      </c>
      <c r="S383" s="666">
        <v>0.33333333333333331</v>
      </c>
      <c r="T383" s="731">
        <v>0.5</v>
      </c>
      <c r="U383" s="689">
        <v>0.33333333333333331</v>
      </c>
    </row>
    <row r="384" spans="1:21" ht="14.4" customHeight="1" x14ac:dyDescent="0.3">
      <c r="A384" s="649">
        <v>50</v>
      </c>
      <c r="B384" s="650" t="s">
        <v>574</v>
      </c>
      <c r="C384" s="650">
        <v>89301501</v>
      </c>
      <c r="D384" s="729" t="s">
        <v>3862</v>
      </c>
      <c r="E384" s="730" t="s">
        <v>2751</v>
      </c>
      <c r="F384" s="650" t="s">
        <v>2737</v>
      </c>
      <c r="G384" s="650" t="s">
        <v>2786</v>
      </c>
      <c r="H384" s="650" t="s">
        <v>575</v>
      </c>
      <c r="I384" s="650" t="s">
        <v>3082</v>
      </c>
      <c r="J384" s="650" t="s">
        <v>3080</v>
      </c>
      <c r="K384" s="650" t="s">
        <v>864</v>
      </c>
      <c r="L384" s="651">
        <v>60.02</v>
      </c>
      <c r="M384" s="651">
        <v>60.02</v>
      </c>
      <c r="N384" s="650">
        <v>1</v>
      </c>
      <c r="O384" s="731">
        <v>0.5</v>
      </c>
      <c r="P384" s="651">
        <v>60.02</v>
      </c>
      <c r="Q384" s="666">
        <v>1</v>
      </c>
      <c r="R384" s="650">
        <v>1</v>
      </c>
      <c r="S384" s="666">
        <v>1</v>
      </c>
      <c r="T384" s="731">
        <v>0.5</v>
      </c>
      <c r="U384" s="689">
        <v>1</v>
      </c>
    </row>
    <row r="385" spans="1:21" ht="14.4" customHeight="1" x14ac:dyDescent="0.3">
      <c r="A385" s="649">
        <v>50</v>
      </c>
      <c r="B385" s="650" t="s">
        <v>574</v>
      </c>
      <c r="C385" s="650">
        <v>89301501</v>
      </c>
      <c r="D385" s="729" t="s">
        <v>3862</v>
      </c>
      <c r="E385" s="730" t="s">
        <v>2751</v>
      </c>
      <c r="F385" s="650" t="s">
        <v>2737</v>
      </c>
      <c r="G385" s="650" t="s">
        <v>2786</v>
      </c>
      <c r="H385" s="650" t="s">
        <v>575</v>
      </c>
      <c r="I385" s="650" t="s">
        <v>2792</v>
      </c>
      <c r="J385" s="650" t="s">
        <v>1223</v>
      </c>
      <c r="K385" s="650" t="s">
        <v>2793</v>
      </c>
      <c r="L385" s="651">
        <v>0</v>
      </c>
      <c r="M385" s="651">
        <v>0</v>
      </c>
      <c r="N385" s="650">
        <v>1</v>
      </c>
      <c r="O385" s="731">
        <v>0.5</v>
      </c>
      <c r="P385" s="651">
        <v>0</v>
      </c>
      <c r="Q385" s="666"/>
      <c r="R385" s="650">
        <v>1</v>
      </c>
      <c r="S385" s="666">
        <v>1</v>
      </c>
      <c r="T385" s="731">
        <v>0.5</v>
      </c>
      <c r="U385" s="689">
        <v>1</v>
      </c>
    </row>
    <row r="386" spans="1:21" ht="14.4" customHeight="1" x14ac:dyDescent="0.3">
      <c r="A386" s="649">
        <v>50</v>
      </c>
      <c r="B386" s="650" t="s">
        <v>574</v>
      </c>
      <c r="C386" s="650">
        <v>89301501</v>
      </c>
      <c r="D386" s="729" t="s">
        <v>3862</v>
      </c>
      <c r="E386" s="730" t="s">
        <v>2751</v>
      </c>
      <c r="F386" s="650" t="s">
        <v>2737</v>
      </c>
      <c r="G386" s="650" t="s">
        <v>2786</v>
      </c>
      <c r="H386" s="650" t="s">
        <v>575</v>
      </c>
      <c r="I386" s="650" t="s">
        <v>858</v>
      </c>
      <c r="J386" s="650" t="s">
        <v>1223</v>
      </c>
      <c r="K386" s="650" t="s">
        <v>2853</v>
      </c>
      <c r="L386" s="651">
        <v>33.68</v>
      </c>
      <c r="M386" s="651">
        <v>33.68</v>
      </c>
      <c r="N386" s="650">
        <v>1</v>
      </c>
      <c r="O386" s="731">
        <v>0.5</v>
      </c>
      <c r="P386" s="651"/>
      <c r="Q386" s="666">
        <v>0</v>
      </c>
      <c r="R386" s="650"/>
      <c r="S386" s="666">
        <v>0</v>
      </c>
      <c r="T386" s="731"/>
      <c r="U386" s="689">
        <v>0</v>
      </c>
    </row>
    <row r="387" spans="1:21" ht="14.4" customHeight="1" x14ac:dyDescent="0.3">
      <c r="A387" s="649">
        <v>50</v>
      </c>
      <c r="B387" s="650" t="s">
        <v>574</v>
      </c>
      <c r="C387" s="650">
        <v>89301501</v>
      </c>
      <c r="D387" s="729" t="s">
        <v>3862</v>
      </c>
      <c r="E387" s="730" t="s">
        <v>2751</v>
      </c>
      <c r="F387" s="650" t="s">
        <v>2737</v>
      </c>
      <c r="G387" s="650" t="s">
        <v>2794</v>
      </c>
      <c r="H387" s="650" t="s">
        <v>1428</v>
      </c>
      <c r="I387" s="650" t="s">
        <v>1530</v>
      </c>
      <c r="J387" s="650" t="s">
        <v>1527</v>
      </c>
      <c r="K387" s="650" t="s">
        <v>1485</v>
      </c>
      <c r="L387" s="651">
        <v>2332.92</v>
      </c>
      <c r="M387" s="651">
        <v>2332.92</v>
      </c>
      <c r="N387" s="650">
        <v>1</v>
      </c>
      <c r="O387" s="731">
        <v>0.5</v>
      </c>
      <c r="P387" s="651">
        <v>2332.92</v>
      </c>
      <c r="Q387" s="666">
        <v>1</v>
      </c>
      <c r="R387" s="650">
        <v>1</v>
      </c>
      <c r="S387" s="666">
        <v>1</v>
      </c>
      <c r="T387" s="731">
        <v>0.5</v>
      </c>
      <c r="U387" s="689">
        <v>1</v>
      </c>
    </row>
    <row r="388" spans="1:21" ht="14.4" customHeight="1" x14ac:dyDescent="0.3">
      <c r="A388" s="649">
        <v>50</v>
      </c>
      <c r="B388" s="650" t="s">
        <v>574</v>
      </c>
      <c r="C388" s="650">
        <v>89301501</v>
      </c>
      <c r="D388" s="729" t="s">
        <v>3862</v>
      </c>
      <c r="E388" s="730" t="s">
        <v>2751</v>
      </c>
      <c r="F388" s="650" t="s">
        <v>2737</v>
      </c>
      <c r="G388" s="650" t="s">
        <v>2794</v>
      </c>
      <c r="H388" s="650" t="s">
        <v>1428</v>
      </c>
      <c r="I388" s="650" t="s">
        <v>1533</v>
      </c>
      <c r="J388" s="650" t="s">
        <v>1527</v>
      </c>
      <c r="K388" s="650" t="s">
        <v>1488</v>
      </c>
      <c r="L388" s="651">
        <v>2916.16</v>
      </c>
      <c r="M388" s="651">
        <v>2916.16</v>
      </c>
      <c r="N388" s="650">
        <v>1</v>
      </c>
      <c r="O388" s="731">
        <v>0.5</v>
      </c>
      <c r="P388" s="651"/>
      <c r="Q388" s="666">
        <v>0</v>
      </c>
      <c r="R388" s="650"/>
      <c r="S388" s="666">
        <v>0</v>
      </c>
      <c r="T388" s="731"/>
      <c r="U388" s="689">
        <v>0</v>
      </c>
    </row>
    <row r="389" spans="1:21" ht="14.4" customHeight="1" x14ac:dyDescent="0.3">
      <c r="A389" s="649">
        <v>50</v>
      </c>
      <c r="B389" s="650" t="s">
        <v>574</v>
      </c>
      <c r="C389" s="650">
        <v>89301501</v>
      </c>
      <c r="D389" s="729" t="s">
        <v>3862</v>
      </c>
      <c r="E389" s="730" t="s">
        <v>2751</v>
      </c>
      <c r="F389" s="650" t="s">
        <v>2737</v>
      </c>
      <c r="G389" s="650" t="s">
        <v>2854</v>
      </c>
      <c r="H389" s="650" t="s">
        <v>1428</v>
      </c>
      <c r="I389" s="650" t="s">
        <v>1640</v>
      </c>
      <c r="J389" s="650" t="s">
        <v>1641</v>
      </c>
      <c r="K389" s="650" t="s">
        <v>1642</v>
      </c>
      <c r="L389" s="651">
        <v>55.38</v>
      </c>
      <c r="M389" s="651">
        <v>55.38</v>
      </c>
      <c r="N389" s="650">
        <v>1</v>
      </c>
      <c r="O389" s="731">
        <v>0.5</v>
      </c>
      <c r="P389" s="651"/>
      <c r="Q389" s="666">
        <v>0</v>
      </c>
      <c r="R389" s="650"/>
      <c r="S389" s="666">
        <v>0</v>
      </c>
      <c r="T389" s="731"/>
      <c r="U389" s="689">
        <v>0</v>
      </c>
    </row>
    <row r="390" spans="1:21" ht="14.4" customHeight="1" x14ac:dyDescent="0.3">
      <c r="A390" s="649">
        <v>50</v>
      </c>
      <c r="B390" s="650" t="s">
        <v>574</v>
      </c>
      <c r="C390" s="650">
        <v>89301501</v>
      </c>
      <c r="D390" s="729" t="s">
        <v>3862</v>
      </c>
      <c r="E390" s="730" t="s">
        <v>2751</v>
      </c>
      <c r="F390" s="650" t="s">
        <v>2737</v>
      </c>
      <c r="G390" s="650" t="s">
        <v>2940</v>
      </c>
      <c r="H390" s="650" t="s">
        <v>575</v>
      </c>
      <c r="I390" s="650" t="s">
        <v>3093</v>
      </c>
      <c r="J390" s="650" t="s">
        <v>2942</v>
      </c>
      <c r="K390" s="650" t="s">
        <v>772</v>
      </c>
      <c r="L390" s="651">
        <v>314.89999999999998</v>
      </c>
      <c r="M390" s="651">
        <v>314.89999999999998</v>
      </c>
      <c r="N390" s="650">
        <v>1</v>
      </c>
      <c r="O390" s="731">
        <v>0.5</v>
      </c>
      <c r="P390" s="651"/>
      <c r="Q390" s="666">
        <v>0</v>
      </c>
      <c r="R390" s="650"/>
      <c r="S390" s="666">
        <v>0</v>
      </c>
      <c r="T390" s="731"/>
      <c r="U390" s="689">
        <v>0</v>
      </c>
    </row>
    <row r="391" spans="1:21" ht="14.4" customHeight="1" x14ac:dyDescent="0.3">
      <c r="A391" s="649">
        <v>50</v>
      </c>
      <c r="B391" s="650" t="s">
        <v>574</v>
      </c>
      <c r="C391" s="650">
        <v>89301501</v>
      </c>
      <c r="D391" s="729" t="s">
        <v>3862</v>
      </c>
      <c r="E391" s="730" t="s">
        <v>2751</v>
      </c>
      <c r="F391" s="650" t="s">
        <v>2737</v>
      </c>
      <c r="G391" s="650" t="s">
        <v>2857</v>
      </c>
      <c r="H391" s="650" t="s">
        <v>1428</v>
      </c>
      <c r="I391" s="650" t="s">
        <v>1499</v>
      </c>
      <c r="J391" s="650" t="s">
        <v>1500</v>
      </c>
      <c r="K391" s="650" t="s">
        <v>2597</v>
      </c>
      <c r="L391" s="651">
        <v>97.97</v>
      </c>
      <c r="M391" s="651">
        <v>195.94</v>
      </c>
      <c r="N391" s="650">
        <v>2</v>
      </c>
      <c r="O391" s="731">
        <v>1</v>
      </c>
      <c r="P391" s="651"/>
      <c r="Q391" s="666">
        <v>0</v>
      </c>
      <c r="R391" s="650"/>
      <c r="S391" s="666">
        <v>0</v>
      </c>
      <c r="T391" s="731"/>
      <c r="U391" s="689">
        <v>0</v>
      </c>
    </row>
    <row r="392" spans="1:21" ht="14.4" customHeight="1" x14ac:dyDescent="0.3">
      <c r="A392" s="649">
        <v>50</v>
      </c>
      <c r="B392" s="650" t="s">
        <v>574</v>
      </c>
      <c r="C392" s="650">
        <v>89301501</v>
      </c>
      <c r="D392" s="729" t="s">
        <v>3862</v>
      </c>
      <c r="E392" s="730" t="s">
        <v>2751</v>
      </c>
      <c r="F392" s="650" t="s">
        <v>2737</v>
      </c>
      <c r="G392" s="650" t="s">
        <v>2857</v>
      </c>
      <c r="H392" s="650" t="s">
        <v>1428</v>
      </c>
      <c r="I392" s="650" t="s">
        <v>3165</v>
      </c>
      <c r="J392" s="650" t="s">
        <v>1500</v>
      </c>
      <c r="K392" s="650" t="s">
        <v>1501</v>
      </c>
      <c r="L392" s="651">
        <v>0</v>
      </c>
      <c r="M392" s="651">
        <v>0</v>
      </c>
      <c r="N392" s="650">
        <v>1</v>
      </c>
      <c r="O392" s="731">
        <v>0.5</v>
      </c>
      <c r="P392" s="651">
        <v>0</v>
      </c>
      <c r="Q392" s="666"/>
      <c r="R392" s="650">
        <v>1</v>
      </c>
      <c r="S392" s="666">
        <v>1</v>
      </c>
      <c r="T392" s="731">
        <v>0.5</v>
      </c>
      <c r="U392" s="689">
        <v>1</v>
      </c>
    </row>
    <row r="393" spans="1:21" ht="14.4" customHeight="1" x14ac:dyDescent="0.3">
      <c r="A393" s="649">
        <v>50</v>
      </c>
      <c r="B393" s="650" t="s">
        <v>574</v>
      </c>
      <c r="C393" s="650">
        <v>89301501</v>
      </c>
      <c r="D393" s="729" t="s">
        <v>3862</v>
      </c>
      <c r="E393" s="730" t="s">
        <v>2751</v>
      </c>
      <c r="F393" s="650" t="s">
        <v>2737</v>
      </c>
      <c r="G393" s="650" t="s">
        <v>2795</v>
      </c>
      <c r="H393" s="650" t="s">
        <v>575</v>
      </c>
      <c r="I393" s="650" t="s">
        <v>2860</v>
      </c>
      <c r="J393" s="650" t="s">
        <v>2797</v>
      </c>
      <c r="K393" s="650" t="s">
        <v>2694</v>
      </c>
      <c r="L393" s="651">
        <v>134.83000000000001</v>
      </c>
      <c r="M393" s="651">
        <v>134.83000000000001</v>
      </c>
      <c r="N393" s="650">
        <v>1</v>
      </c>
      <c r="O393" s="731">
        <v>0.5</v>
      </c>
      <c r="P393" s="651">
        <v>134.83000000000001</v>
      </c>
      <c r="Q393" s="666">
        <v>1</v>
      </c>
      <c r="R393" s="650">
        <v>1</v>
      </c>
      <c r="S393" s="666">
        <v>1</v>
      </c>
      <c r="T393" s="731">
        <v>0.5</v>
      </c>
      <c r="U393" s="689">
        <v>1</v>
      </c>
    </row>
    <row r="394" spans="1:21" ht="14.4" customHeight="1" x14ac:dyDescent="0.3">
      <c r="A394" s="649">
        <v>50</v>
      </c>
      <c r="B394" s="650" t="s">
        <v>574</v>
      </c>
      <c r="C394" s="650">
        <v>89301501</v>
      </c>
      <c r="D394" s="729" t="s">
        <v>3862</v>
      </c>
      <c r="E394" s="730" t="s">
        <v>2751</v>
      </c>
      <c r="F394" s="650" t="s">
        <v>2737</v>
      </c>
      <c r="G394" s="650" t="s">
        <v>3110</v>
      </c>
      <c r="H394" s="650" t="s">
        <v>1428</v>
      </c>
      <c r="I394" s="650" t="s">
        <v>3166</v>
      </c>
      <c r="J394" s="650" t="s">
        <v>3167</v>
      </c>
      <c r="K394" s="650" t="s">
        <v>1196</v>
      </c>
      <c r="L394" s="651">
        <v>76.27</v>
      </c>
      <c r="M394" s="651">
        <v>76.27</v>
      </c>
      <c r="N394" s="650">
        <v>1</v>
      </c>
      <c r="O394" s="731">
        <v>0.5</v>
      </c>
      <c r="P394" s="651"/>
      <c r="Q394" s="666">
        <v>0</v>
      </c>
      <c r="R394" s="650"/>
      <c r="S394" s="666">
        <v>0</v>
      </c>
      <c r="T394" s="731"/>
      <c r="U394" s="689">
        <v>0</v>
      </c>
    </row>
    <row r="395" spans="1:21" ht="14.4" customHeight="1" x14ac:dyDescent="0.3">
      <c r="A395" s="649">
        <v>50</v>
      </c>
      <c r="B395" s="650" t="s">
        <v>574</v>
      </c>
      <c r="C395" s="650">
        <v>89301501</v>
      </c>
      <c r="D395" s="729" t="s">
        <v>3862</v>
      </c>
      <c r="E395" s="730" t="s">
        <v>2751</v>
      </c>
      <c r="F395" s="650" t="s">
        <v>2737</v>
      </c>
      <c r="G395" s="650" t="s">
        <v>3168</v>
      </c>
      <c r="H395" s="650" t="s">
        <v>1428</v>
      </c>
      <c r="I395" s="650" t="s">
        <v>1539</v>
      </c>
      <c r="J395" s="650" t="s">
        <v>1540</v>
      </c>
      <c r="K395" s="650" t="s">
        <v>1541</v>
      </c>
      <c r="L395" s="651">
        <v>56.01</v>
      </c>
      <c r="M395" s="651">
        <v>112.02</v>
      </c>
      <c r="N395" s="650">
        <v>2</v>
      </c>
      <c r="O395" s="731">
        <v>1</v>
      </c>
      <c r="P395" s="651">
        <v>56.01</v>
      </c>
      <c r="Q395" s="666">
        <v>0.5</v>
      </c>
      <c r="R395" s="650">
        <v>1</v>
      </c>
      <c r="S395" s="666">
        <v>0.5</v>
      </c>
      <c r="T395" s="731">
        <v>0.5</v>
      </c>
      <c r="U395" s="689">
        <v>0.5</v>
      </c>
    </row>
    <row r="396" spans="1:21" ht="14.4" customHeight="1" x14ac:dyDescent="0.3">
      <c r="A396" s="649">
        <v>50</v>
      </c>
      <c r="B396" s="650" t="s">
        <v>574</v>
      </c>
      <c r="C396" s="650">
        <v>89301501</v>
      </c>
      <c r="D396" s="729" t="s">
        <v>3862</v>
      </c>
      <c r="E396" s="730" t="s">
        <v>2751</v>
      </c>
      <c r="F396" s="650" t="s">
        <v>2737</v>
      </c>
      <c r="G396" s="650" t="s">
        <v>2803</v>
      </c>
      <c r="H396" s="650" t="s">
        <v>1428</v>
      </c>
      <c r="I396" s="650" t="s">
        <v>1458</v>
      </c>
      <c r="J396" s="650" t="s">
        <v>2637</v>
      </c>
      <c r="K396" s="650" t="s">
        <v>1074</v>
      </c>
      <c r="L396" s="651">
        <v>134.83000000000001</v>
      </c>
      <c r="M396" s="651">
        <v>134.83000000000001</v>
      </c>
      <c r="N396" s="650">
        <v>1</v>
      </c>
      <c r="O396" s="731">
        <v>0.5</v>
      </c>
      <c r="P396" s="651"/>
      <c r="Q396" s="666">
        <v>0</v>
      </c>
      <c r="R396" s="650"/>
      <c r="S396" s="666">
        <v>0</v>
      </c>
      <c r="T396" s="731"/>
      <c r="U396" s="689">
        <v>0</v>
      </c>
    </row>
    <row r="397" spans="1:21" ht="14.4" customHeight="1" x14ac:dyDescent="0.3">
      <c r="A397" s="649">
        <v>50</v>
      </c>
      <c r="B397" s="650" t="s">
        <v>574</v>
      </c>
      <c r="C397" s="650">
        <v>89301501</v>
      </c>
      <c r="D397" s="729" t="s">
        <v>3862</v>
      </c>
      <c r="E397" s="730" t="s">
        <v>2751</v>
      </c>
      <c r="F397" s="650" t="s">
        <v>2737</v>
      </c>
      <c r="G397" s="650" t="s">
        <v>2870</v>
      </c>
      <c r="H397" s="650" t="s">
        <v>1428</v>
      </c>
      <c r="I397" s="650" t="s">
        <v>2954</v>
      </c>
      <c r="J397" s="650" t="s">
        <v>2955</v>
      </c>
      <c r="K397" s="650" t="s">
        <v>1597</v>
      </c>
      <c r="L397" s="651">
        <v>201.88</v>
      </c>
      <c r="M397" s="651">
        <v>201.88</v>
      </c>
      <c r="N397" s="650">
        <v>1</v>
      </c>
      <c r="O397" s="731">
        <v>0.5</v>
      </c>
      <c r="P397" s="651"/>
      <c r="Q397" s="666">
        <v>0</v>
      </c>
      <c r="R397" s="650"/>
      <c r="S397" s="666">
        <v>0</v>
      </c>
      <c r="T397" s="731"/>
      <c r="U397" s="689">
        <v>0</v>
      </c>
    </row>
    <row r="398" spans="1:21" ht="14.4" customHeight="1" x14ac:dyDescent="0.3">
      <c r="A398" s="649">
        <v>50</v>
      </c>
      <c r="B398" s="650" t="s">
        <v>574</v>
      </c>
      <c r="C398" s="650">
        <v>89301501</v>
      </c>
      <c r="D398" s="729" t="s">
        <v>3862</v>
      </c>
      <c r="E398" s="730" t="s">
        <v>2751</v>
      </c>
      <c r="F398" s="650" t="s">
        <v>2737</v>
      </c>
      <c r="G398" s="650" t="s">
        <v>2805</v>
      </c>
      <c r="H398" s="650" t="s">
        <v>575</v>
      </c>
      <c r="I398" s="650" t="s">
        <v>1961</v>
      </c>
      <c r="J398" s="650" t="s">
        <v>1061</v>
      </c>
      <c r="K398" s="650" t="s">
        <v>2806</v>
      </c>
      <c r="L398" s="651">
        <v>112.13</v>
      </c>
      <c r="M398" s="651">
        <v>112.13</v>
      </c>
      <c r="N398" s="650">
        <v>1</v>
      </c>
      <c r="O398" s="731">
        <v>0.5</v>
      </c>
      <c r="P398" s="651">
        <v>112.13</v>
      </c>
      <c r="Q398" s="666">
        <v>1</v>
      </c>
      <c r="R398" s="650">
        <v>1</v>
      </c>
      <c r="S398" s="666">
        <v>1</v>
      </c>
      <c r="T398" s="731">
        <v>0.5</v>
      </c>
      <c r="U398" s="689">
        <v>1</v>
      </c>
    </row>
    <row r="399" spans="1:21" ht="14.4" customHeight="1" x14ac:dyDescent="0.3">
      <c r="A399" s="649">
        <v>50</v>
      </c>
      <c r="B399" s="650" t="s">
        <v>574</v>
      </c>
      <c r="C399" s="650">
        <v>89301501</v>
      </c>
      <c r="D399" s="729" t="s">
        <v>3862</v>
      </c>
      <c r="E399" s="730" t="s">
        <v>2751</v>
      </c>
      <c r="F399" s="650" t="s">
        <v>2737</v>
      </c>
      <c r="G399" s="650" t="s">
        <v>3169</v>
      </c>
      <c r="H399" s="650" t="s">
        <v>575</v>
      </c>
      <c r="I399" s="650" t="s">
        <v>843</v>
      </c>
      <c r="J399" s="650" t="s">
        <v>3170</v>
      </c>
      <c r="K399" s="650" t="s">
        <v>3171</v>
      </c>
      <c r="L399" s="651">
        <v>0</v>
      </c>
      <c r="M399" s="651">
        <v>0</v>
      </c>
      <c r="N399" s="650">
        <v>2</v>
      </c>
      <c r="O399" s="731">
        <v>1.5</v>
      </c>
      <c r="P399" s="651"/>
      <c r="Q399" s="666"/>
      <c r="R399" s="650"/>
      <c r="S399" s="666">
        <v>0</v>
      </c>
      <c r="T399" s="731"/>
      <c r="U399" s="689">
        <v>0</v>
      </c>
    </row>
    <row r="400" spans="1:21" ht="14.4" customHeight="1" x14ac:dyDescent="0.3">
      <c r="A400" s="649">
        <v>50</v>
      </c>
      <c r="B400" s="650" t="s">
        <v>574</v>
      </c>
      <c r="C400" s="650">
        <v>89301501</v>
      </c>
      <c r="D400" s="729" t="s">
        <v>3862</v>
      </c>
      <c r="E400" s="730" t="s">
        <v>2751</v>
      </c>
      <c r="F400" s="650" t="s">
        <v>2737</v>
      </c>
      <c r="G400" s="650" t="s">
        <v>3172</v>
      </c>
      <c r="H400" s="650" t="s">
        <v>575</v>
      </c>
      <c r="I400" s="650" t="s">
        <v>3173</v>
      </c>
      <c r="J400" s="650" t="s">
        <v>3174</v>
      </c>
      <c r="K400" s="650" t="s">
        <v>3175</v>
      </c>
      <c r="L400" s="651">
        <v>125.6</v>
      </c>
      <c r="M400" s="651">
        <v>125.6</v>
      </c>
      <c r="N400" s="650">
        <v>1</v>
      </c>
      <c r="O400" s="731">
        <v>1</v>
      </c>
      <c r="P400" s="651">
        <v>125.6</v>
      </c>
      <c r="Q400" s="666">
        <v>1</v>
      </c>
      <c r="R400" s="650">
        <v>1</v>
      </c>
      <c r="S400" s="666">
        <v>1</v>
      </c>
      <c r="T400" s="731">
        <v>1</v>
      </c>
      <c r="U400" s="689">
        <v>1</v>
      </c>
    </row>
    <row r="401" spans="1:21" ht="14.4" customHeight="1" x14ac:dyDescent="0.3">
      <c r="A401" s="649">
        <v>50</v>
      </c>
      <c r="B401" s="650" t="s">
        <v>574</v>
      </c>
      <c r="C401" s="650">
        <v>89301501</v>
      </c>
      <c r="D401" s="729" t="s">
        <v>3862</v>
      </c>
      <c r="E401" s="730" t="s">
        <v>2751</v>
      </c>
      <c r="F401" s="650" t="s">
        <v>2737</v>
      </c>
      <c r="G401" s="650" t="s">
        <v>2880</v>
      </c>
      <c r="H401" s="650" t="s">
        <v>575</v>
      </c>
      <c r="I401" s="650" t="s">
        <v>1754</v>
      </c>
      <c r="J401" s="650" t="s">
        <v>1755</v>
      </c>
      <c r="K401" s="650" t="s">
        <v>2882</v>
      </c>
      <c r="L401" s="651">
        <v>23.46</v>
      </c>
      <c r="M401" s="651">
        <v>23.46</v>
      </c>
      <c r="N401" s="650">
        <v>1</v>
      </c>
      <c r="O401" s="731">
        <v>0.5</v>
      </c>
      <c r="P401" s="651"/>
      <c r="Q401" s="666">
        <v>0</v>
      </c>
      <c r="R401" s="650"/>
      <c r="S401" s="666">
        <v>0</v>
      </c>
      <c r="T401" s="731"/>
      <c r="U401" s="689">
        <v>0</v>
      </c>
    </row>
    <row r="402" spans="1:21" ht="14.4" customHeight="1" x14ac:dyDescent="0.3">
      <c r="A402" s="649">
        <v>50</v>
      </c>
      <c r="B402" s="650" t="s">
        <v>574</v>
      </c>
      <c r="C402" s="650">
        <v>89301501</v>
      </c>
      <c r="D402" s="729" t="s">
        <v>3862</v>
      </c>
      <c r="E402" s="730" t="s">
        <v>2751</v>
      </c>
      <c r="F402" s="650" t="s">
        <v>2737</v>
      </c>
      <c r="G402" s="650" t="s">
        <v>2807</v>
      </c>
      <c r="H402" s="650" t="s">
        <v>1428</v>
      </c>
      <c r="I402" s="650" t="s">
        <v>1633</v>
      </c>
      <c r="J402" s="650" t="s">
        <v>2615</v>
      </c>
      <c r="K402" s="650" t="s">
        <v>2616</v>
      </c>
      <c r="L402" s="651">
        <v>156.25</v>
      </c>
      <c r="M402" s="651">
        <v>156.25</v>
      </c>
      <c r="N402" s="650">
        <v>1</v>
      </c>
      <c r="O402" s="731">
        <v>0.5</v>
      </c>
      <c r="P402" s="651">
        <v>156.25</v>
      </c>
      <c r="Q402" s="666">
        <v>1</v>
      </c>
      <c r="R402" s="650">
        <v>1</v>
      </c>
      <c r="S402" s="666">
        <v>1</v>
      </c>
      <c r="T402" s="731">
        <v>0.5</v>
      </c>
      <c r="U402" s="689">
        <v>1</v>
      </c>
    </row>
    <row r="403" spans="1:21" ht="14.4" customHeight="1" x14ac:dyDescent="0.3">
      <c r="A403" s="649">
        <v>50</v>
      </c>
      <c r="B403" s="650" t="s">
        <v>574</v>
      </c>
      <c r="C403" s="650">
        <v>89301501</v>
      </c>
      <c r="D403" s="729" t="s">
        <v>3862</v>
      </c>
      <c r="E403" s="730" t="s">
        <v>2752</v>
      </c>
      <c r="F403" s="650" t="s">
        <v>2737</v>
      </c>
      <c r="G403" s="650" t="s">
        <v>2762</v>
      </c>
      <c r="H403" s="650" t="s">
        <v>1428</v>
      </c>
      <c r="I403" s="650" t="s">
        <v>1625</v>
      </c>
      <c r="J403" s="650" t="s">
        <v>1630</v>
      </c>
      <c r="K403" s="650" t="s">
        <v>2646</v>
      </c>
      <c r="L403" s="651">
        <v>201.88</v>
      </c>
      <c r="M403" s="651">
        <v>201.88</v>
      </c>
      <c r="N403" s="650">
        <v>1</v>
      </c>
      <c r="O403" s="731">
        <v>1</v>
      </c>
      <c r="P403" s="651"/>
      <c r="Q403" s="666">
        <v>0</v>
      </c>
      <c r="R403" s="650"/>
      <c r="S403" s="666">
        <v>0</v>
      </c>
      <c r="T403" s="731"/>
      <c r="U403" s="689">
        <v>0</v>
      </c>
    </row>
    <row r="404" spans="1:21" ht="14.4" customHeight="1" x14ac:dyDescent="0.3">
      <c r="A404" s="649">
        <v>50</v>
      </c>
      <c r="B404" s="650" t="s">
        <v>574</v>
      </c>
      <c r="C404" s="650">
        <v>89301501</v>
      </c>
      <c r="D404" s="729" t="s">
        <v>3862</v>
      </c>
      <c r="E404" s="730" t="s">
        <v>2752</v>
      </c>
      <c r="F404" s="650" t="s">
        <v>2737</v>
      </c>
      <c r="G404" s="650" t="s">
        <v>2823</v>
      </c>
      <c r="H404" s="650" t="s">
        <v>575</v>
      </c>
      <c r="I404" s="650" t="s">
        <v>2827</v>
      </c>
      <c r="J404" s="650" t="s">
        <v>2828</v>
      </c>
      <c r="K404" s="650" t="s">
        <v>2829</v>
      </c>
      <c r="L404" s="651">
        <v>0</v>
      </c>
      <c r="M404" s="651">
        <v>0</v>
      </c>
      <c r="N404" s="650">
        <v>1</v>
      </c>
      <c r="O404" s="731">
        <v>1</v>
      </c>
      <c r="P404" s="651"/>
      <c r="Q404" s="666"/>
      <c r="R404" s="650"/>
      <c r="S404" s="666">
        <v>0</v>
      </c>
      <c r="T404" s="731"/>
      <c r="U404" s="689">
        <v>0</v>
      </c>
    </row>
    <row r="405" spans="1:21" ht="14.4" customHeight="1" x14ac:dyDescent="0.3">
      <c r="A405" s="649">
        <v>50</v>
      </c>
      <c r="B405" s="650" t="s">
        <v>574</v>
      </c>
      <c r="C405" s="650">
        <v>89301501</v>
      </c>
      <c r="D405" s="729" t="s">
        <v>3862</v>
      </c>
      <c r="E405" s="730" t="s">
        <v>2752</v>
      </c>
      <c r="F405" s="650" t="s">
        <v>2737</v>
      </c>
      <c r="G405" s="650" t="s">
        <v>3176</v>
      </c>
      <c r="H405" s="650" t="s">
        <v>575</v>
      </c>
      <c r="I405" s="650" t="s">
        <v>634</v>
      </c>
      <c r="J405" s="650" t="s">
        <v>3177</v>
      </c>
      <c r="K405" s="650" t="s">
        <v>2879</v>
      </c>
      <c r="L405" s="651">
        <v>26.97</v>
      </c>
      <c r="M405" s="651">
        <v>26.97</v>
      </c>
      <c r="N405" s="650">
        <v>1</v>
      </c>
      <c r="O405" s="731">
        <v>0.5</v>
      </c>
      <c r="P405" s="651"/>
      <c r="Q405" s="666">
        <v>0</v>
      </c>
      <c r="R405" s="650"/>
      <c r="S405" s="666">
        <v>0</v>
      </c>
      <c r="T405" s="731"/>
      <c r="U405" s="689">
        <v>0</v>
      </c>
    </row>
    <row r="406" spans="1:21" ht="14.4" customHeight="1" x14ac:dyDescent="0.3">
      <c r="A406" s="649">
        <v>50</v>
      </c>
      <c r="B406" s="650" t="s">
        <v>574</v>
      </c>
      <c r="C406" s="650">
        <v>89301501</v>
      </c>
      <c r="D406" s="729" t="s">
        <v>3862</v>
      </c>
      <c r="E406" s="730" t="s">
        <v>2752</v>
      </c>
      <c r="F406" s="650" t="s">
        <v>2737</v>
      </c>
      <c r="G406" s="650" t="s">
        <v>2778</v>
      </c>
      <c r="H406" s="650" t="s">
        <v>575</v>
      </c>
      <c r="I406" s="650" t="s">
        <v>3178</v>
      </c>
      <c r="J406" s="650" t="s">
        <v>3048</v>
      </c>
      <c r="K406" s="650" t="s">
        <v>1703</v>
      </c>
      <c r="L406" s="651">
        <v>0</v>
      </c>
      <c r="M406" s="651">
        <v>0</v>
      </c>
      <c r="N406" s="650">
        <v>1</v>
      </c>
      <c r="O406" s="731">
        <v>0.5</v>
      </c>
      <c r="P406" s="651">
        <v>0</v>
      </c>
      <c r="Q406" s="666"/>
      <c r="R406" s="650">
        <v>1</v>
      </c>
      <c r="S406" s="666">
        <v>1</v>
      </c>
      <c r="T406" s="731">
        <v>0.5</v>
      </c>
      <c r="U406" s="689">
        <v>1</v>
      </c>
    </row>
    <row r="407" spans="1:21" ht="14.4" customHeight="1" x14ac:dyDescent="0.3">
      <c r="A407" s="649">
        <v>50</v>
      </c>
      <c r="B407" s="650" t="s">
        <v>574</v>
      </c>
      <c r="C407" s="650">
        <v>89301501</v>
      </c>
      <c r="D407" s="729" t="s">
        <v>3862</v>
      </c>
      <c r="E407" s="730" t="s">
        <v>2752</v>
      </c>
      <c r="F407" s="650" t="s">
        <v>2737</v>
      </c>
      <c r="G407" s="650" t="s">
        <v>2779</v>
      </c>
      <c r="H407" s="650" t="s">
        <v>575</v>
      </c>
      <c r="I407" s="650" t="s">
        <v>2840</v>
      </c>
      <c r="J407" s="650" t="s">
        <v>2781</v>
      </c>
      <c r="K407" s="650" t="s">
        <v>2683</v>
      </c>
      <c r="L407" s="651">
        <v>0</v>
      </c>
      <c r="M407" s="651">
        <v>0</v>
      </c>
      <c r="N407" s="650">
        <v>1</v>
      </c>
      <c r="O407" s="731">
        <v>1</v>
      </c>
      <c r="P407" s="651"/>
      <c r="Q407" s="666"/>
      <c r="R407" s="650"/>
      <c r="S407" s="666">
        <v>0</v>
      </c>
      <c r="T407" s="731"/>
      <c r="U407" s="689">
        <v>0</v>
      </c>
    </row>
    <row r="408" spans="1:21" ht="14.4" customHeight="1" x14ac:dyDescent="0.3">
      <c r="A408" s="649">
        <v>50</v>
      </c>
      <c r="B408" s="650" t="s">
        <v>574</v>
      </c>
      <c r="C408" s="650">
        <v>89301501</v>
      </c>
      <c r="D408" s="729" t="s">
        <v>3862</v>
      </c>
      <c r="E408" s="730" t="s">
        <v>2752</v>
      </c>
      <c r="F408" s="650" t="s">
        <v>2737</v>
      </c>
      <c r="G408" s="650" t="s">
        <v>2779</v>
      </c>
      <c r="H408" s="650" t="s">
        <v>575</v>
      </c>
      <c r="I408" s="650" t="s">
        <v>1064</v>
      </c>
      <c r="J408" s="650" t="s">
        <v>1053</v>
      </c>
      <c r="K408" s="650" t="s">
        <v>817</v>
      </c>
      <c r="L408" s="651">
        <v>30.65</v>
      </c>
      <c r="M408" s="651">
        <v>30.65</v>
      </c>
      <c r="N408" s="650">
        <v>1</v>
      </c>
      <c r="O408" s="731">
        <v>0.5</v>
      </c>
      <c r="P408" s="651">
        <v>30.65</v>
      </c>
      <c r="Q408" s="666">
        <v>1</v>
      </c>
      <c r="R408" s="650">
        <v>1</v>
      </c>
      <c r="S408" s="666">
        <v>1</v>
      </c>
      <c r="T408" s="731">
        <v>0.5</v>
      </c>
      <c r="U408" s="689">
        <v>1</v>
      </c>
    </row>
    <row r="409" spans="1:21" ht="14.4" customHeight="1" x14ac:dyDescent="0.3">
      <c r="A409" s="649">
        <v>50</v>
      </c>
      <c r="B409" s="650" t="s">
        <v>574</v>
      </c>
      <c r="C409" s="650">
        <v>89301501</v>
      </c>
      <c r="D409" s="729" t="s">
        <v>3862</v>
      </c>
      <c r="E409" s="730" t="s">
        <v>2752</v>
      </c>
      <c r="F409" s="650" t="s">
        <v>2737</v>
      </c>
      <c r="G409" s="650" t="s">
        <v>2779</v>
      </c>
      <c r="H409" s="650" t="s">
        <v>575</v>
      </c>
      <c r="I409" s="650" t="s">
        <v>3179</v>
      </c>
      <c r="J409" s="650" t="s">
        <v>1148</v>
      </c>
      <c r="K409" s="650" t="s">
        <v>3180</v>
      </c>
      <c r="L409" s="651">
        <v>12.26</v>
      </c>
      <c r="M409" s="651">
        <v>12.26</v>
      </c>
      <c r="N409" s="650">
        <v>1</v>
      </c>
      <c r="O409" s="731">
        <v>0.5</v>
      </c>
      <c r="P409" s="651"/>
      <c r="Q409" s="666">
        <v>0</v>
      </c>
      <c r="R409" s="650"/>
      <c r="S409" s="666">
        <v>0</v>
      </c>
      <c r="T409" s="731"/>
      <c r="U409" s="689">
        <v>0</v>
      </c>
    </row>
    <row r="410" spans="1:21" ht="14.4" customHeight="1" x14ac:dyDescent="0.3">
      <c r="A410" s="649">
        <v>50</v>
      </c>
      <c r="B410" s="650" t="s">
        <v>574</v>
      </c>
      <c r="C410" s="650">
        <v>89301501</v>
      </c>
      <c r="D410" s="729" t="s">
        <v>3862</v>
      </c>
      <c r="E410" s="730" t="s">
        <v>2752</v>
      </c>
      <c r="F410" s="650" t="s">
        <v>2737</v>
      </c>
      <c r="G410" s="650" t="s">
        <v>2843</v>
      </c>
      <c r="H410" s="650" t="s">
        <v>1428</v>
      </c>
      <c r="I410" s="650" t="s">
        <v>2242</v>
      </c>
      <c r="J410" s="650" t="s">
        <v>610</v>
      </c>
      <c r="K410" s="650" t="s">
        <v>2712</v>
      </c>
      <c r="L410" s="651">
        <v>65.069999999999993</v>
      </c>
      <c r="M410" s="651">
        <v>65.069999999999993</v>
      </c>
      <c r="N410" s="650">
        <v>1</v>
      </c>
      <c r="O410" s="731">
        <v>1</v>
      </c>
      <c r="P410" s="651"/>
      <c r="Q410" s="666">
        <v>0</v>
      </c>
      <c r="R410" s="650"/>
      <c r="S410" s="666">
        <v>0</v>
      </c>
      <c r="T410" s="731"/>
      <c r="U410" s="689">
        <v>0</v>
      </c>
    </row>
    <row r="411" spans="1:21" ht="14.4" customHeight="1" x14ac:dyDescent="0.3">
      <c r="A411" s="649">
        <v>50</v>
      </c>
      <c r="B411" s="650" t="s">
        <v>574</v>
      </c>
      <c r="C411" s="650">
        <v>89301501</v>
      </c>
      <c r="D411" s="729" t="s">
        <v>3862</v>
      </c>
      <c r="E411" s="730" t="s">
        <v>2752</v>
      </c>
      <c r="F411" s="650" t="s">
        <v>2737</v>
      </c>
      <c r="G411" s="650" t="s">
        <v>2854</v>
      </c>
      <c r="H411" s="650" t="s">
        <v>1428</v>
      </c>
      <c r="I411" s="650" t="s">
        <v>1640</v>
      </c>
      <c r="J411" s="650" t="s">
        <v>1641</v>
      </c>
      <c r="K411" s="650" t="s">
        <v>1642</v>
      </c>
      <c r="L411" s="651">
        <v>55.38</v>
      </c>
      <c r="M411" s="651">
        <v>55.38</v>
      </c>
      <c r="N411" s="650">
        <v>1</v>
      </c>
      <c r="O411" s="731">
        <v>0.5</v>
      </c>
      <c r="P411" s="651"/>
      <c r="Q411" s="666">
        <v>0</v>
      </c>
      <c r="R411" s="650"/>
      <c r="S411" s="666">
        <v>0</v>
      </c>
      <c r="T411" s="731"/>
      <c r="U411" s="689">
        <v>0</v>
      </c>
    </row>
    <row r="412" spans="1:21" ht="14.4" customHeight="1" x14ac:dyDescent="0.3">
      <c r="A412" s="649">
        <v>50</v>
      </c>
      <c r="B412" s="650" t="s">
        <v>574</v>
      </c>
      <c r="C412" s="650">
        <v>89301501</v>
      </c>
      <c r="D412" s="729" t="s">
        <v>3862</v>
      </c>
      <c r="E412" s="730" t="s">
        <v>2752</v>
      </c>
      <c r="F412" s="650" t="s">
        <v>2737</v>
      </c>
      <c r="G412" s="650" t="s">
        <v>2876</v>
      </c>
      <c r="H412" s="650" t="s">
        <v>575</v>
      </c>
      <c r="I412" s="650" t="s">
        <v>2878</v>
      </c>
      <c r="J412" s="650" t="s">
        <v>782</v>
      </c>
      <c r="K412" s="650" t="s">
        <v>2879</v>
      </c>
      <c r="L412" s="651">
        <v>43.99</v>
      </c>
      <c r="M412" s="651">
        <v>43.99</v>
      </c>
      <c r="N412" s="650">
        <v>1</v>
      </c>
      <c r="O412" s="731">
        <v>0.5</v>
      </c>
      <c r="P412" s="651"/>
      <c r="Q412" s="666">
        <v>0</v>
      </c>
      <c r="R412" s="650"/>
      <c r="S412" s="666">
        <v>0</v>
      </c>
      <c r="T412" s="731"/>
      <c r="U412" s="689">
        <v>0</v>
      </c>
    </row>
    <row r="413" spans="1:21" ht="14.4" customHeight="1" x14ac:dyDescent="0.3">
      <c r="A413" s="649">
        <v>50</v>
      </c>
      <c r="B413" s="650" t="s">
        <v>574</v>
      </c>
      <c r="C413" s="650">
        <v>89301501</v>
      </c>
      <c r="D413" s="729" t="s">
        <v>3862</v>
      </c>
      <c r="E413" s="730" t="s">
        <v>2753</v>
      </c>
      <c r="F413" s="650" t="s">
        <v>2737</v>
      </c>
      <c r="G413" s="650" t="s">
        <v>3181</v>
      </c>
      <c r="H413" s="650" t="s">
        <v>575</v>
      </c>
      <c r="I413" s="650" t="s">
        <v>3182</v>
      </c>
      <c r="J413" s="650" t="s">
        <v>855</v>
      </c>
      <c r="K413" s="650" t="s">
        <v>3183</v>
      </c>
      <c r="L413" s="651">
        <v>0</v>
      </c>
      <c r="M413" s="651">
        <v>0</v>
      </c>
      <c r="N413" s="650">
        <v>1</v>
      </c>
      <c r="O413" s="731">
        <v>1</v>
      </c>
      <c r="P413" s="651"/>
      <c r="Q413" s="666"/>
      <c r="R413" s="650"/>
      <c r="S413" s="666">
        <v>0</v>
      </c>
      <c r="T413" s="731"/>
      <c r="U413" s="689">
        <v>0</v>
      </c>
    </row>
    <row r="414" spans="1:21" ht="14.4" customHeight="1" x14ac:dyDescent="0.3">
      <c r="A414" s="649">
        <v>50</v>
      </c>
      <c r="B414" s="650" t="s">
        <v>574</v>
      </c>
      <c r="C414" s="650">
        <v>89301501</v>
      </c>
      <c r="D414" s="729" t="s">
        <v>3862</v>
      </c>
      <c r="E414" s="730" t="s">
        <v>2753</v>
      </c>
      <c r="F414" s="650" t="s">
        <v>2737</v>
      </c>
      <c r="G414" s="650" t="s">
        <v>2970</v>
      </c>
      <c r="H414" s="650" t="s">
        <v>575</v>
      </c>
      <c r="I414" s="650" t="s">
        <v>677</v>
      </c>
      <c r="J414" s="650" t="s">
        <v>678</v>
      </c>
      <c r="K414" s="650" t="s">
        <v>3184</v>
      </c>
      <c r="L414" s="651">
        <v>85.72</v>
      </c>
      <c r="M414" s="651">
        <v>85.72</v>
      </c>
      <c r="N414" s="650">
        <v>1</v>
      </c>
      <c r="O414" s="731">
        <v>0.5</v>
      </c>
      <c r="P414" s="651"/>
      <c r="Q414" s="666">
        <v>0</v>
      </c>
      <c r="R414" s="650"/>
      <c r="S414" s="666">
        <v>0</v>
      </c>
      <c r="T414" s="731"/>
      <c r="U414" s="689">
        <v>0</v>
      </c>
    </row>
    <row r="415" spans="1:21" ht="14.4" customHeight="1" x14ac:dyDescent="0.3">
      <c r="A415" s="649">
        <v>50</v>
      </c>
      <c r="B415" s="650" t="s">
        <v>574</v>
      </c>
      <c r="C415" s="650">
        <v>89301501</v>
      </c>
      <c r="D415" s="729" t="s">
        <v>3862</v>
      </c>
      <c r="E415" s="730" t="s">
        <v>2753</v>
      </c>
      <c r="F415" s="650" t="s">
        <v>2737</v>
      </c>
      <c r="G415" s="650" t="s">
        <v>2970</v>
      </c>
      <c r="H415" s="650" t="s">
        <v>575</v>
      </c>
      <c r="I415" s="650" t="s">
        <v>1896</v>
      </c>
      <c r="J415" s="650" t="s">
        <v>2971</v>
      </c>
      <c r="K415" s="650" t="s">
        <v>2972</v>
      </c>
      <c r="L415" s="651">
        <v>47.63</v>
      </c>
      <c r="M415" s="651">
        <v>47.63</v>
      </c>
      <c r="N415" s="650">
        <v>1</v>
      </c>
      <c r="O415" s="731">
        <v>0.5</v>
      </c>
      <c r="P415" s="651"/>
      <c r="Q415" s="666">
        <v>0</v>
      </c>
      <c r="R415" s="650"/>
      <c r="S415" s="666">
        <v>0</v>
      </c>
      <c r="T415" s="731"/>
      <c r="U415" s="689">
        <v>0</v>
      </c>
    </row>
    <row r="416" spans="1:21" ht="14.4" customHeight="1" x14ac:dyDescent="0.3">
      <c r="A416" s="649">
        <v>50</v>
      </c>
      <c r="B416" s="650" t="s">
        <v>574</v>
      </c>
      <c r="C416" s="650">
        <v>89301501</v>
      </c>
      <c r="D416" s="729" t="s">
        <v>3862</v>
      </c>
      <c r="E416" s="730" t="s">
        <v>2753</v>
      </c>
      <c r="F416" s="650" t="s">
        <v>2737</v>
      </c>
      <c r="G416" s="650" t="s">
        <v>2759</v>
      </c>
      <c r="H416" s="650" t="s">
        <v>1428</v>
      </c>
      <c r="I416" s="650" t="s">
        <v>1447</v>
      </c>
      <c r="J416" s="650" t="s">
        <v>1448</v>
      </c>
      <c r="K416" s="650" t="s">
        <v>2625</v>
      </c>
      <c r="L416" s="651">
        <v>75.28</v>
      </c>
      <c r="M416" s="651">
        <v>451.67999999999995</v>
      </c>
      <c r="N416" s="650">
        <v>6</v>
      </c>
      <c r="O416" s="731">
        <v>3</v>
      </c>
      <c r="P416" s="651">
        <v>75.28</v>
      </c>
      <c r="Q416" s="666">
        <v>0.16666666666666669</v>
      </c>
      <c r="R416" s="650">
        <v>1</v>
      </c>
      <c r="S416" s="666">
        <v>0.16666666666666666</v>
      </c>
      <c r="T416" s="731">
        <v>0.5</v>
      </c>
      <c r="U416" s="689">
        <v>0.16666666666666666</v>
      </c>
    </row>
    <row r="417" spans="1:21" ht="14.4" customHeight="1" x14ac:dyDescent="0.3">
      <c r="A417" s="649">
        <v>50</v>
      </c>
      <c r="B417" s="650" t="s">
        <v>574</v>
      </c>
      <c r="C417" s="650">
        <v>89301501</v>
      </c>
      <c r="D417" s="729" t="s">
        <v>3862</v>
      </c>
      <c r="E417" s="730" t="s">
        <v>2753</v>
      </c>
      <c r="F417" s="650" t="s">
        <v>2737</v>
      </c>
      <c r="G417" s="650" t="s">
        <v>2762</v>
      </c>
      <c r="H417" s="650" t="s">
        <v>1428</v>
      </c>
      <c r="I417" s="650" t="s">
        <v>3185</v>
      </c>
      <c r="J417" s="650" t="s">
        <v>3186</v>
      </c>
      <c r="K417" s="650" t="s">
        <v>2646</v>
      </c>
      <c r="L417" s="651">
        <v>201.88</v>
      </c>
      <c r="M417" s="651">
        <v>201.88</v>
      </c>
      <c r="N417" s="650">
        <v>1</v>
      </c>
      <c r="O417" s="731">
        <v>1</v>
      </c>
      <c r="P417" s="651"/>
      <c r="Q417" s="666">
        <v>0</v>
      </c>
      <c r="R417" s="650"/>
      <c r="S417" s="666">
        <v>0</v>
      </c>
      <c r="T417" s="731"/>
      <c r="U417" s="689">
        <v>0</v>
      </c>
    </row>
    <row r="418" spans="1:21" ht="14.4" customHeight="1" x14ac:dyDescent="0.3">
      <c r="A418" s="649">
        <v>50</v>
      </c>
      <c r="B418" s="650" t="s">
        <v>574</v>
      </c>
      <c r="C418" s="650">
        <v>89301501</v>
      </c>
      <c r="D418" s="729" t="s">
        <v>3862</v>
      </c>
      <c r="E418" s="730" t="s">
        <v>2753</v>
      </c>
      <c r="F418" s="650" t="s">
        <v>2737</v>
      </c>
      <c r="G418" s="650" t="s">
        <v>2762</v>
      </c>
      <c r="H418" s="650" t="s">
        <v>1428</v>
      </c>
      <c r="I418" s="650" t="s">
        <v>1553</v>
      </c>
      <c r="J418" s="650" t="s">
        <v>1558</v>
      </c>
      <c r="K418" s="650" t="s">
        <v>1597</v>
      </c>
      <c r="L418" s="651">
        <v>130.59</v>
      </c>
      <c r="M418" s="651">
        <v>1697.6699999999998</v>
      </c>
      <c r="N418" s="650">
        <v>13</v>
      </c>
      <c r="O418" s="731">
        <v>6.5</v>
      </c>
      <c r="P418" s="651">
        <v>391.77</v>
      </c>
      <c r="Q418" s="666">
        <v>0.23076923076923078</v>
      </c>
      <c r="R418" s="650">
        <v>3</v>
      </c>
      <c r="S418" s="666">
        <v>0.23076923076923078</v>
      </c>
      <c r="T418" s="731">
        <v>1.5</v>
      </c>
      <c r="U418" s="689">
        <v>0.23076923076923078</v>
      </c>
    </row>
    <row r="419" spans="1:21" ht="14.4" customHeight="1" x14ac:dyDescent="0.3">
      <c r="A419" s="649">
        <v>50</v>
      </c>
      <c r="B419" s="650" t="s">
        <v>574</v>
      </c>
      <c r="C419" s="650">
        <v>89301501</v>
      </c>
      <c r="D419" s="729" t="s">
        <v>3862</v>
      </c>
      <c r="E419" s="730" t="s">
        <v>2753</v>
      </c>
      <c r="F419" s="650" t="s">
        <v>2737</v>
      </c>
      <c r="G419" s="650" t="s">
        <v>2762</v>
      </c>
      <c r="H419" s="650" t="s">
        <v>1428</v>
      </c>
      <c r="I419" s="650" t="s">
        <v>1625</v>
      </c>
      <c r="J419" s="650" t="s">
        <v>1630</v>
      </c>
      <c r="K419" s="650" t="s">
        <v>2646</v>
      </c>
      <c r="L419" s="651">
        <v>201.88</v>
      </c>
      <c r="M419" s="651">
        <v>1009.4</v>
      </c>
      <c r="N419" s="650">
        <v>5</v>
      </c>
      <c r="O419" s="731">
        <v>3.5</v>
      </c>
      <c r="P419" s="651"/>
      <c r="Q419" s="666">
        <v>0</v>
      </c>
      <c r="R419" s="650"/>
      <c r="S419" s="666">
        <v>0</v>
      </c>
      <c r="T419" s="731"/>
      <c r="U419" s="689">
        <v>0</v>
      </c>
    </row>
    <row r="420" spans="1:21" ht="14.4" customHeight="1" x14ac:dyDescent="0.3">
      <c r="A420" s="649">
        <v>50</v>
      </c>
      <c r="B420" s="650" t="s">
        <v>574</v>
      </c>
      <c r="C420" s="650">
        <v>89301501</v>
      </c>
      <c r="D420" s="729" t="s">
        <v>3862</v>
      </c>
      <c r="E420" s="730" t="s">
        <v>2753</v>
      </c>
      <c r="F420" s="650" t="s">
        <v>2737</v>
      </c>
      <c r="G420" s="650" t="s">
        <v>2763</v>
      </c>
      <c r="H420" s="650" t="s">
        <v>575</v>
      </c>
      <c r="I420" s="650" t="s">
        <v>2992</v>
      </c>
      <c r="J420" s="650" t="s">
        <v>2993</v>
      </c>
      <c r="K420" s="650" t="s">
        <v>2994</v>
      </c>
      <c r="L420" s="651">
        <v>31.43</v>
      </c>
      <c r="M420" s="651">
        <v>31.43</v>
      </c>
      <c r="N420" s="650">
        <v>1</v>
      </c>
      <c r="O420" s="731">
        <v>0.5</v>
      </c>
      <c r="P420" s="651"/>
      <c r="Q420" s="666">
        <v>0</v>
      </c>
      <c r="R420" s="650"/>
      <c r="S420" s="666">
        <v>0</v>
      </c>
      <c r="T420" s="731"/>
      <c r="U420" s="689">
        <v>0</v>
      </c>
    </row>
    <row r="421" spans="1:21" ht="14.4" customHeight="1" x14ac:dyDescent="0.3">
      <c r="A421" s="649">
        <v>50</v>
      </c>
      <c r="B421" s="650" t="s">
        <v>574</v>
      </c>
      <c r="C421" s="650">
        <v>89301501</v>
      </c>
      <c r="D421" s="729" t="s">
        <v>3862</v>
      </c>
      <c r="E421" s="730" t="s">
        <v>2753</v>
      </c>
      <c r="F421" s="650" t="s">
        <v>2737</v>
      </c>
      <c r="G421" s="650" t="s">
        <v>2763</v>
      </c>
      <c r="H421" s="650" t="s">
        <v>1428</v>
      </c>
      <c r="I421" s="650" t="s">
        <v>1493</v>
      </c>
      <c r="J421" s="650" t="s">
        <v>1494</v>
      </c>
      <c r="K421" s="650" t="s">
        <v>999</v>
      </c>
      <c r="L421" s="651">
        <v>44.89</v>
      </c>
      <c r="M421" s="651">
        <v>673.34999999999991</v>
      </c>
      <c r="N421" s="650">
        <v>15</v>
      </c>
      <c r="O421" s="731">
        <v>9</v>
      </c>
      <c r="P421" s="651">
        <v>134.67000000000002</v>
      </c>
      <c r="Q421" s="666">
        <v>0.20000000000000004</v>
      </c>
      <c r="R421" s="650">
        <v>3</v>
      </c>
      <c r="S421" s="666">
        <v>0.2</v>
      </c>
      <c r="T421" s="731">
        <v>2</v>
      </c>
      <c r="U421" s="689">
        <v>0.22222222222222221</v>
      </c>
    </row>
    <row r="422" spans="1:21" ht="14.4" customHeight="1" x14ac:dyDescent="0.3">
      <c r="A422" s="649">
        <v>50</v>
      </c>
      <c r="B422" s="650" t="s">
        <v>574</v>
      </c>
      <c r="C422" s="650">
        <v>89301501</v>
      </c>
      <c r="D422" s="729" t="s">
        <v>3862</v>
      </c>
      <c r="E422" s="730" t="s">
        <v>2753</v>
      </c>
      <c r="F422" s="650" t="s">
        <v>2737</v>
      </c>
      <c r="G422" s="650" t="s">
        <v>2763</v>
      </c>
      <c r="H422" s="650" t="s">
        <v>1428</v>
      </c>
      <c r="I422" s="650" t="s">
        <v>2248</v>
      </c>
      <c r="J422" s="650" t="s">
        <v>2249</v>
      </c>
      <c r="K422" s="650" t="s">
        <v>2250</v>
      </c>
      <c r="L422" s="651">
        <v>60.02</v>
      </c>
      <c r="M422" s="651">
        <v>60.02</v>
      </c>
      <c r="N422" s="650">
        <v>1</v>
      </c>
      <c r="O422" s="731">
        <v>0.5</v>
      </c>
      <c r="P422" s="651"/>
      <c r="Q422" s="666">
        <v>0</v>
      </c>
      <c r="R422" s="650"/>
      <c r="S422" s="666">
        <v>0</v>
      </c>
      <c r="T422" s="731"/>
      <c r="U422" s="689">
        <v>0</v>
      </c>
    </row>
    <row r="423" spans="1:21" ht="14.4" customHeight="1" x14ac:dyDescent="0.3">
      <c r="A423" s="649">
        <v>50</v>
      </c>
      <c r="B423" s="650" t="s">
        <v>574</v>
      </c>
      <c r="C423" s="650">
        <v>89301501</v>
      </c>
      <c r="D423" s="729" t="s">
        <v>3862</v>
      </c>
      <c r="E423" s="730" t="s">
        <v>2753</v>
      </c>
      <c r="F423" s="650" t="s">
        <v>2737</v>
      </c>
      <c r="G423" s="650" t="s">
        <v>2995</v>
      </c>
      <c r="H423" s="650" t="s">
        <v>1428</v>
      </c>
      <c r="I423" s="650" t="s">
        <v>3187</v>
      </c>
      <c r="J423" s="650" t="s">
        <v>1709</v>
      </c>
      <c r="K423" s="650" t="s">
        <v>608</v>
      </c>
      <c r="L423" s="651">
        <v>164.15</v>
      </c>
      <c r="M423" s="651">
        <v>164.15</v>
      </c>
      <c r="N423" s="650">
        <v>1</v>
      </c>
      <c r="O423" s="731">
        <v>1</v>
      </c>
      <c r="P423" s="651">
        <v>164.15</v>
      </c>
      <c r="Q423" s="666">
        <v>1</v>
      </c>
      <c r="R423" s="650">
        <v>1</v>
      </c>
      <c r="S423" s="666">
        <v>1</v>
      </c>
      <c r="T423" s="731">
        <v>1</v>
      </c>
      <c r="U423" s="689">
        <v>1</v>
      </c>
    </row>
    <row r="424" spans="1:21" ht="14.4" customHeight="1" x14ac:dyDescent="0.3">
      <c r="A424" s="649">
        <v>50</v>
      </c>
      <c r="B424" s="650" t="s">
        <v>574</v>
      </c>
      <c r="C424" s="650">
        <v>89301501</v>
      </c>
      <c r="D424" s="729" t="s">
        <v>3862</v>
      </c>
      <c r="E424" s="730" t="s">
        <v>2753</v>
      </c>
      <c r="F424" s="650" t="s">
        <v>2737</v>
      </c>
      <c r="G424" s="650" t="s">
        <v>2768</v>
      </c>
      <c r="H424" s="650" t="s">
        <v>575</v>
      </c>
      <c r="I424" s="650" t="s">
        <v>902</v>
      </c>
      <c r="J424" s="650" t="s">
        <v>974</v>
      </c>
      <c r="K424" s="650" t="s">
        <v>2999</v>
      </c>
      <c r="L424" s="651">
        <v>128.9</v>
      </c>
      <c r="M424" s="651">
        <v>257.8</v>
      </c>
      <c r="N424" s="650">
        <v>2</v>
      </c>
      <c r="O424" s="731">
        <v>1</v>
      </c>
      <c r="P424" s="651"/>
      <c r="Q424" s="666">
        <v>0</v>
      </c>
      <c r="R424" s="650"/>
      <c r="S424" s="666">
        <v>0</v>
      </c>
      <c r="T424" s="731"/>
      <c r="U424" s="689">
        <v>0</v>
      </c>
    </row>
    <row r="425" spans="1:21" ht="14.4" customHeight="1" x14ac:dyDescent="0.3">
      <c r="A425" s="649">
        <v>50</v>
      </c>
      <c r="B425" s="650" t="s">
        <v>574</v>
      </c>
      <c r="C425" s="650">
        <v>89301501</v>
      </c>
      <c r="D425" s="729" t="s">
        <v>3862</v>
      </c>
      <c r="E425" s="730" t="s">
        <v>2753</v>
      </c>
      <c r="F425" s="650" t="s">
        <v>2737</v>
      </c>
      <c r="G425" s="650" t="s">
        <v>2768</v>
      </c>
      <c r="H425" s="650" t="s">
        <v>575</v>
      </c>
      <c r="I425" s="650" t="s">
        <v>1165</v>
      </c>
      <c r="J425" s="650" t="s">
        <v>974</v>
      </c>
      <c r="K425" s="650" t="s">
        <v>3188</v>
      </c>
      <c r="L425" s="651">
        <v>64.45</v>
      </c>
      <c r="M425" s="651">
        <v>64.45</v>
      </c>
      <c r="N425" s="650">
        <v>1</v>
      </c>
      <c r="O425" s="731">
        <v>0.5</v>
      </c>
      <c r="P425" s="651"/>
      <c r="Q425" s="666">
        <v>0</v>
      </c>
      <c r="R425" s="650"/>
      <c r="S425" s="666">
        <v>0</v>
      </c>
      <c r="T425" s="731"/>
      <c r="U425" s="689">
        <v>0</v>
      </c>
    </row>
    <row r="426" spans="1:21" ht="14.4" customHeight="1" x14ac:dyDescent="0.3">
      <c r="A426" s="649">
        <v>50</v>
      </c>
      <c r="B426" s="650" t="s">
        <v>574</v>
      </c>
      <c r="C426" s="650">
        <v>89301501</v>
      </c>
      <c r="D426" s="729" t="s">
        <v>3862</v>
      </c>
      <c r="E426" s="730" t="s">
        <v>2753</v>
      </c>
      <c r="F426" s="650" t="s">
        <v>2737</v>
      </c>
      <c r="G426" s="650" t="s">
        <v>2823</v>
      </c>
      <c r="H426" s="650" t="s">
        <v>575</v>
      </c>
      <c r="I426" s="650" t="s">
        <v>2827</v>
      </c>
      <c r="J426" s="650" t="s">
        <v>2828</v>
      </c>
      <c r="K426" s="650" t="s">
        <v>2829</v>
      </c>
      <c r="L426" s="651">
        <v>0</v>
      </c>
      <c r="M426" s="651">
        <v>0</v>
      </c>
      <c r="N426" s="650">
        <v>7</v>
      </c>
      <c r="O426" s="731">
        <v>3.5</v>
      </c>
      <c r="P426" s="651"/>
      <c r="Q426" s="666"/>
      <c r="R426" s="650"/>
      <c r="S426" s="666">
        <v>0</v>
      </c>
      <c r="T426" s="731"/>
      <c r="U426" s="689">
        <v>0</v>
      </c>
    </row>
    <row r="427" spans="1:21" ht="14.4" customHeight="1" x14ac:dyDescent="0.3">
      <c r="A427" s="649">
        <v>50</v>
      </c>
      <c r="B427" s="650" t="s">
        <v>574</v>
      </c>
      <c r="C427" s="650">
        <v>89301501</v>
      </c>
      <c r="D427" s="729" t="s">
        <v>3862</v>
      </c>
      <c r="E427" s="730" t="s">
        <v>2753</v>
      </c>
      <c r="F427" s="650" t="s">
        <v>2737</v>
      </c>
      <c r="G427" s="650" t="s">
        <v>3189</v>
      </c>
      <c r="H427" s="650" t="s">
        <v>575</v>
      </c>
      <c r="I427" s="650" t="s">
        <v>3190</v>
      </c>
      <c r="J427" s="650" t="s">
        <v>3191</v>
      </c>
      <c r="K427" s="650" t="s">
        <v>3192</v>
      </c>
      <c r="L427" s="651">
        <v>0</v>
      </c>
      <c r="M427" s="651">
        <v>0</v>
      </c>
      <c r="N427" s="650">
        <v>1</v>
      </c>
      <c r="O427" s="731">
        <v>1</v>
      </c>
      <c r="P427" s="651"/>
      <c r="Q427" s="666"/>
      <c r="R427" s="650"/>
      <c r="S427" s="666">
        <v>0</v>
      </c>
      <c r="T427" s="731"/>
      <c r="U427" s="689">
        <v>0</v>
      </c>
    </row>
    <row r="428" spans="1:21" ht="14.4" customHeight="1" x14ac:dyDescent="0.3">
      <c r="A428" s="649">
        <v>50</v>
      </c>
      <c r="B428" s="650" t="s">
        <v>574</v>
      </c>
      <c r="C428" s="650">
        <v>89301501</v>
      </c>
      <c r="D428" s="729" t="s">
        <v>3862</v>
      </c>
      <c r="E428" s="730" t="s">
        <v>2753</v>
      </c>
      <c r="F428" s="650" t="s">
        <v>2737</v>
      </c>
      <c r="G428" s="650" t="s">
        <v>2771</v>
      </c>
      <c r="H428" s="650" t="s">
        <v>1428</v>
      </c>
      <c r="I428" s="650" t="s">
        <v>1579</v>
      </c>
      <c r="J428" s="650" t="s">
        <v>1580</v>
      </c>
      <c r="K428" s="650" t="s">
        <v>1581</v>
      </c>
      <c r="L428" s="651">
        <v>58.29</v>
      </c>
      <c r="M428" s="651">
        <v>58.29</v>
      </c>
      <c r="N428" s="650">
        <v>1</v>
      </c>
      <c r="O428" s="731">
        <v>0.5</v>
      </c>
      <c r="P428" s="651"/>
      <c r="Q428" s="666">
        <v>0</v>
      </c>
      <c r="R428" s="650"/>
      <c r="S428" s="666">
        <v>0</v>
      </c>
      <c r="T428" s="731"/>
      <c r="U428" s="689">
        <v>0</v>
      </c>
    </row>
    <row r="429" spans="1:21" ht="14.4" customHeight="1" x14ac:dyDescent="0.3">
      <c r="A429" s="649">
        <v>50</v>
      </c>
      <c r="B429" s="650" t="s">
        <v>574</v>
      </c>
      <c r="C429" s="650">
        <v>89301501</v>
      </c>
      <c r="D429" s="729" t="s">
        <v>3862</v>
      </c>
      <c r="E429" s="730" t="s">
        <v>2753</v>
      </c>
      <c r="F429" s="650" t="s">
        <v>2737</v>
      </c>
      <c r="G429" s="650" t="s">
        <v>3193</v>
      </c>
      <c r="H429" s="650" t="s">
        <v>575</v>
      </c>
      <c r="I429" s="650" t="s">
        <v>1184</v>
      </c>
      <c r="J429" s="650" t="s">
        <v>1185</v>
      </c>
      <c r="K429" s="650" t="s">
        <v>3194</v>
      </c>
      <c r="L429" s="651">
        <v>24.61</v>
      </c>
      <c r="M429" s="651">
        <v>24.61</v>
      </c>
      <c r="N429" s="650">
        <v>1</v>
      </c>
      <c r="O429" s="731">
        <v>0.5</v>
      </c>
      <c r="P429" s="651"/>
      <c r="Q429" s="666">
        <v>0</v>
      </c>
      <c r="R429" s="650"/>
      <c r="S429" s="666">
        <v>0</v>
      </c>
      <c r="T429" s="731"/>
      <c r="U429" s="689">
        <v>0</v>
      </c>
    </row>
    <row r="430" spans="1:21" ht="14.4" customHeight="1" x14ac:dyDescent="0.3">
      <c r="A430" s="649">
        <v>50</v>
      </c>
      <c r="B430" s="650" t="s">
        <v>574</v>
      </c>
      <c r="C430" s="650">
        <v>89301501</v>
      </c>
      <c r="D430" s="729" t="s">
        <v>3862</v>
      </c>
      <c r="E430" s="730" t="s">
        <v>2753</v>
      </c>
      <c r="F430" s="650" t="s">
        <v>2737</v>
      </c>
      <c r="G430" s="650" t="s">
        <v>3176</v>
      </c>
      <c r="H430" s="650" t="s">
        <v>575</v>
      </c>
      <c r="I430" s="650" t="s">
        <v>634</v>
      </c>
      <c r="J430" s="650" t="s">
        <v>3177</v>
      </c>
      <c r="K430" s="650" t="s">
        <v>2879</v>
      </c>
      <c r="L430" s="651">
        <v>31.95</v>
      </c>
      <c r="M430" s="651">
        <v>63.9</v>
      </c>
      <c r="N430" s="650">
        <v>2</v>
      </c>
      <c r="O430" s="731">
        <v>1</v>
      </c>
      <c r="P430" s="651"/>
      <c r="Q430" s="666">
        <v>0</v>
      </c>
      <c r="R430" s="650"/>
      <c r="S430" s="666">
        <v>0</v>
      </c>
      <c r="T430" s="731"/>
      <c r="U430" s="689">
        <v>0</v>
      </c>
    </row>
    <row r="431" spans="1:21" ht="14.4" customHeight="1" x14ac:dyDescent="0.3">
      <c r="A431" s="649">
        <v>50</v>
      </c>
      <c r="B431" s="650" t="s">
        <v>574</v>
      </c>
      <c r="C431" s="650">
        <v>89301501</v>
      </c>
      <c r="D431" s="729" t="s">
        <v>3862</v>
      </c>
      <c r="E431" s="730" t="s">
        <v>2753</v>
      </c>
      <c r="F431" s="650" t="s">
        <v>2737</v>
      </c>
      <c r="G431" s="650" t="s">
        <v>2835</v>
      </c>
      <c r="H431" s="650" t="s">
        <v>575</v>
      </c>
      <c r="I431" s="650" t="s">
        <v>1014</v>
      </c>
      <c r="J431" s="650" t="s">
        <v>1015</v>
      </c>
      <c r="K431" s="650" t="s">
        <v>1016</v>
      </c>
      <c r="L431" s="651">
        <v>24.22</v>
      </c>
      <c r="M431" s="651">
        <v>24.22</v>
      </c>
      <c r="N431" s="650">
        <v>1</v>
      </c>
      <c r="O431" s="731">
        <v>0.5</v>
      </c>
      <c r="P431" s="651"/>
      <c r="Q431" s="666">
        <v>0</v>
      </c>
      <c r="R431" s="650"/>
      <c r="S431" s="666">
        <v>0</v>
      </c>
      <c r="T431" s="731"/>
      <c r="U431" s="689">
        <v>0</v>
      </c>
    </row>
    <row r="432" spans="1:21" ht="14.4" customHeight="1" x14ac:dyDescent="0.3">
      <c r="A432" s="649">
        <v>50</v>
      </c>
      <c r="B432" s="650" t="s">
        <v>574</v>
      </c>
      <c r="C432" s="650">
        <v>89301501</v>
      </c>
      <c r="D432" s="729" t="s">
        <v>3862</v>
      </c>
      <c r="E432" s="730" t="s">
        <v>2753</v>
      </c>
      <c r="F432" s="650" t="s">
        <v>2737</v>
      </c>
      <c r="G432" s="650" t="s">
        <v>2835</v>
      </c>
      <c r="H432" s="650" t="s">
        <v>575</v>
      </c>
      <c r="I432" s="650" t="s">
        <v>3195</v>
      </c>
      <c r="J432" s="650" t="s">
        <v>3196</v>
      </c>
      <c r="K432" s="650" t="s">
        <v>3197</v>
      </c>
      <c r="L432" s="651">
        <v>0</v>
      </c>
      <c r="M432" s="651">
        <v>0</v>
      </c>
      <c r="N432" s="650">
        <v>1</v>
      </c>
      <c r="O432" s="731">
        <v>0.5</v>
      </c>
      <c r="P432" s="651"/>
      <c r="Q432" s="666"/>
      <c r="R432" s="650"/>
      <c r="S432" s="666">
        <v>0</v>
      </c>
      <c r="T432" s="731"/>
      <c r="U432" s="689">
        <v>0</v>
      </c>
    </row>
    <row r="433" spans="1:21" ht="14.4" customHeight="1" x14ac:dyDescent="0.3">
      <c r="A433" s="649">
        <v>50</v>
      </c>
      <c r="B433" s="650" t="s">
        <v>574</v>
      </c>
      <c r="C433" s="650">
        <v>89301501</v>
      </c>
      <c r="D433" s="729" t="s">
        <v>3862</v>
      </c>
      <c r="E433" s="730" t="s">
        <v>2753</v>
      </c>
      <c r="F433" s="650" t="s">
        <v>2737</v>
      </c>
      <c r="G433" s="650" t="s">
        <v>2774</v>
      </c>
      <c r="H433" s="650" t="s">
        <v>575</v>
      </c>
      <c r="I433" s="650" t="s">
        <v>2775</v>
      </c>
      <c r="J433" s="650" t="s">
        <v>2776</v>
      </c>
      <c r="K433" s="650" t="s">
        <v>2777</v>
      </c>
      <c r="L433" s="651">
        <v>47.94</v>
      </c>
      <c r="M433" s="651">
        <v>47.94</v>
      </c>
      <c r="N433" s="650">
        <v>1</v>
      </c>
      <c r="O433" s="731">
        <v>0.5</v>
      </c>
      <c r="P433" s="651"/>
      <c r="Q433" s="666">
        <v>0</v>
      </c>
      <c r="R433" s="650"/>
      <c r="S433" s="666">
        <v>0</v>
      </c>
      <c r="T433" s="731"/>
      <c r="U433" s="689">
        <v>0</v>
      </c>
    </row>
    <row r="434" spans="1:21" ht="14.4" customHeight="1" x14ac:dyDescent="0.3">
      <c r="A434" s="649">
        <v>50</v>
      </c>
      <c r="B434" s="650" t="s">
        <v>574</v>
      </c>
      <c r="C434" s="650">
        <v>89301501</v>
      </c>
      <c r="D434" s="729" t="s">
        <v>3862</v>
      </c>
      <c r="E434" s="730" t="s">
        <v>2753</v>
      </c>
      <c r="F434" s="650" t="s">
        <v>2737</v>
      </c>
      <c r="G434" s="650" t="s">
        <v>2918</v>
      </c>
      <c r="H434" s="650" t="s">
        <v>575</v>
      </c>
      <c r="I434" s="650" t="s">
        <v>3027</v>
      </c>
      <c r="J434" s="650" t="s">
        <v>2920</v>
      </c>
      <c r="K434" s="650" t="s">
        <v>3028</v>
      </c>
      <c r="L434" s="651">
        <v>0</v>
      </c>
      <c r="M434" s="651">
        <v>0</v>
      </c>
      <c r="N434" s="650">
        <v>1</v>
      </c>
      <c r="O434" s="731">
        <v>0.5</v>
      </c>
      <c r="P434" s="651">
        <v>0</v>
      </c>
      <c r="Q434" s="666"/>
      <c r="R434" s="650">
        <v>1</v>
      </c>
      <c r="S434" s="666">
        <v>1</v>
      </c>
      <c r="T434" s="731">
        <v>0.5</v>
      </c>
      <c r="U434" s="689">
        <v>1</v>
      </c>
    </row>
    <row r="435" spans="1:21" ht="14.4" customHeight="1" x14ac:dyDescent="0.3">
      <c r="A435" s="649">
        <v>50</v>
      </c>
      <c r="B435" s="650" t="s">
        <v>574</v>
      </c>
      <c r="C435" s="650">
        <v>89301501</v>
      </c>
      <c r="D435" s="729" t="s">
        <v>3862</v>
      </c>
      <c r="E435" s="730" t="s">
        <v>2753</v>
      </c>
      <c r="F435" s="650" t="s">
        <v>2737</v>
      </c>
      <c r="G435" s="650" t="s">
        <v>2778</v>
      </c>
      <c r="H435" s="650" t="s">
        <v>1428</v>
      </c>
      <c r="I435" s="650" t="s">
        <v>1701</v>
      </c>
      <c r="J435" s="650" t="s">
        <v>1702</v>
      </c>
      <c r="K435" s="650" t="s">
        <v>1703</v>
      </c>
      <c r="L435" s="651">
        <v>97.68</v>
      </c>
      <c r="M435" s="651">
        <v>195.36</v>
      </c>
      <c r="N435" s="650">
        <v>2</v>
      </c>
      <c r="O435" s="731">
        <v>1</v>
      </c>
      <c r="P435" s="651"/>
      <c r="Q435" s="666">
        <v>0</v>
      </c>
      <c r="R435" s="650"/>
      <c r="S435" s="666">
        <v>0</v>
      </c>
      <c r="T435" s="731"/>
      <c r="U435" s="689">
        <v>0</v>
      </c>
    </row>
    <row r="436" spans="1:21" ht="14.4" customHeight="1" x14ac:dyDescent="0.3">
      <c r="A436" s="649">
        <v>50</v>
      </c>
      <c r="B436" s="650" t="s">
        <v>574</v>
      </c>
      <c r="C436" s="650">
        <v>89301501</v>
      </c>
      <c r="D436" s="729" t="s">
        <v>3862</v>
      </c>
      <c r="E436" s="730" t="s">
        <v>2753</v>
      </c>
      <c r="F436" s="650" t="s">
        <v>2737</v>
      </c>
      <c r="G436" s="650" t="s">
        <v>2778</v>
      </c>
      <c r="H436" s="650" t="s">
        <v>575</v>
      </c>
      <c r="I436" s="650" t="s">
        <v>598</v>
      </c>
      <c r="J436" s="650" t="s">
        <v>599</v>
      </c>
      <c r="K436" s="650" t="s">
        <v>600</v>
      </c>
      <c r="L436" s="651">
        <v>104.66</v>
      </c>
      <c r="M436" s="651">
        <v>627.95999999999992</v>
      </c>
      <c r="N436" s="650">
        <v>6</v>
      </c>
      <c r="O436" s="731">
        <v>3</v>
      </c>
      <c r="P436" s="651"/>
      <c r="Q436" s="666">
        <v>0</v>
      </c>
      <c r="R436" s="650"/>
      <c r="S436" s="666">
        <v>0</v>
      </c>
      <c r="T436" s="731"/>
      <c r="U436" s="689">
        <v>0</v>
      </c>
    </row>
    <row r="437" spans="1:21" ht="14.4" customHeight="1" x14ac:dyDescent="0.3">
      <c r="A437" s="649">
        <v>50</v>
      </c>
      <c r="B437" s="650" t="s">
        <v>574</v>
      </c>
      <c r="C437" s="650">
        <v>89301501</v>
      </c>
      <c r="D437" s="729" t="s">
        <v>3862</v>
      </c>
      <c r="E437" s="730" t="s">
        <v>2753</v>
      </c>
      <c r="F437" s="650" t="s">
        <v>2737</v>
      </c>
      <c r="G437" s="650" t="s">
        <v>2778</v>
      </c>
      <c r="H437" s="650" t="s">
        <v>575</v>
      </c>
      <c r="I437" s="650" t="s">
        <v>3198</v>
      </c>
      <c r="J437" s="650" t="s">
        <v>2928</v>
      </c>
      <c r="K437" s="650" t="s">
        <v>1703</v>
      </c>
      <c r="L437" s="651">
        <v>387.19</v>
      </c>
      <c r="M437" s="651">
        <v>387.19</v>
      </c>
      <c r="N437" s="650">
        <v>1</v>
      </c>
      <c r="O437" s="731">
        <v>0.5</v>
      </c>
      <c r="P437" s="651"/>
      <c r="Q437" s="666">
        <v>0</v>
      </c>
      <c r="R437" s="650"/>
      <c r="S437" s="666">
        <v>0</v>
      </c>
      <c r="T437" s="731"/>
      <c r="U437" s="689">
        <v>0</v>
      </c>
    </row>
    <row r="438" spans="1:21" ht="14.4" customHeight="1" x14ac:dyDescent="0.3">
      <c r="A438" s="649">
        <v>50</v>
      </c>
      <c r="B438" s="650" t="s">
        <v>574</v>
      </c>
      <c r="C438" s="650">
        <v>89301501</v>
      </c>
      <c r="D438" s="729" t="s">
        <v>3862</v>
      </c>
      <c r="E438" s="730" t="s">
        <v>2753</v>
      </c>
      <c r="F438" s="650" t="s">
        <v>2737</v>
      </c>
      <c r="G438" s="650" t="s">
        <v>2779</v>
      </c>
      <c r="H438" s="650" t="s">
        <v>575</v>
      </c>
      <c r="I438" s="650" t="s">
        <v>2840</v>
      </c>
      <c r="J438" s="650" t="s">
        <v>2781</v>
      </c>
      <c r="K438" s="650" t="s">
        <v>2683</v>
      </c>
      <c r="L438" s="651">
        <v>0</v>
      </c>
      <c r="M438" s="651">
        <v>0</v>
      </c>
      <c r="N438" s="650">
        <v>11</v>
      </c>
      <c r="O438" s="731">
        <v>6</v>
      </c>
      <c r="P438" s="651">
        <v>0</v>
      </c>
      <c r="Q438" s="666"/>
      <c r="R438" s="650">
        <v>2</v>
      </c>
      <c r="S438" s="666">
        <v>0.18181818181818182</v>
      </c>
      <c r="T438" s="731">
        <v>1</v>
      </c>
      <c r="U438" s="689">
        <v>0.16666666666666666</v>
      </c>
    </row>
    <row r="439" spans="1:21" ht="14.4" customHeight="1" x14ac:dyDescent="0.3">
      <c r="A439" s="649">
        <v>50</v>
      </c>
      <c r="B439" s="650" t="s">
        <v>574</v>
      </c>
      <c r="C439" s="650">
        <v>89301501</v>
      </c>
      <c r="D439" s="729" t="s">
        <v>3862</v>
      </c>
      <c r="E439" s="730" t="s">
        <v>2753</v>
      </c>
      <c r="F439" s="650" t="s">
        <v>2737</v>
      </c>
      <c r="G439" s="650" t="s">
        <v>2779</v>
      </c>
      <c r="H439" s="650" t="s">
        <v>575</v>
      </c>
      <c r="I439" s="650" t="s">
        <v>1064</v>
      </c>
      <c r="J439" s="650" t="s">
        <v>1053</v>
      </c>
      <c r="K439" s="650" t="s">
        <v>817</v>
      </c>
      <c r="L439" s="651">
        <v>30.65</v>
      </c>
      <c r="M439" s="651">
        <v>30.65</v>
      </c>
      <c r="N439" s="650">
        <v>1</v>
      </c>
      <c r="O439" s="731">
        <v>0.5</v>
      </c>
      <c r="P439" s="651"/>
      <c r="Q439" s="666">
        <v>0</v>
      </c>
      <c r="R439" s="650"/>
      <c r="S439" s="666">
        <v>0</v>
      </c>
      <c r="T439" s="731"/>
      <c r="U439" s="689">
        <v>0</v>
      </c>
    </row>
    <row r="440" spans="1:21" ht="14.4" customHeight="1" x14ac:dyDescent="0.3">
      <c r="A440" s="649">
        <v>50</v>
      </c>
      <c r="B440" s="650" t="s">
        <v>574</v>
      </c>
      <c r="C440" s="650">
        <v>89301501</v>
      </c>
      <c r="D440" s="729" t="s">
        <v>3862</v>
      </c>
      <c r="E440" s="730" t="s">
        <v>2753</v>
      </c>
      <c r="F440" s="650" t="s">
        <v>2737</v>
      </c>
      <c r="G440" s="650" t="s">
        <v>2779</v>
      </c>
      <c r="H440" s="650" t="s">
        <v>575</v>
      </c>
      <c r="I440" s="650" t="s">
        <v>1052</v>
      </c>
      <c r="J440" s="650" t="s">
        <v>1053</v>
      </c>
      <c r="K440" s="650" t="s">
        <v>1054</v>
      </c>
      <c r="L440" s="651">
        <v>61.29</v>
      </c>
      <c r="M440" s="651">
        <v>122.58</v>
      </c>
      <c r="N440" s="650">
        <v>2</v>
      </c>
      <c r="O440" s="731">
        <v>1</v>
      </c>
      <c r="P440" s="651"/>
      <c r="Q440" s="666">
        <v>0</v>
      </c>
      <c r="R440" s="650"/>
      <c r="S440" s="666">
        <v>0</v>
      </c>
      <c r="T440" s="731"/>
      <c r="U440" s="689">
        <v>0</v>
      </c>
    </row>
    <row r="441" spans="1:21" ht="14.4" customHeight="1" x14ac:dyDescent="0.3">
      <c r="A441" s="649">
        <v>50</v>
      </c>
      <c r="B441" s="650" t="s">
        <v>574</v>
      </c>
      <c r="C441" s="650">
        <v>89301501</v>
      </c>
      <c r="D441" s="729" t="s">
        <v>3862</v>
      </c>
      <c r="E441" s="730" t="s">
        <v>2753</v>
      </c>
      <c r="F441" s="650" t="s">
        <v>2737</v>
      </c>
      <c r="G441" s="650" t="s">
        <v>2779</v>
      </c>
      <c r="H441" s="650" t="s">
        <v>575</v>
      </c>
      <c r="I441" s="650" t="s">
        <v>966</v>
      </c>
      <c r="J441" s="650" t="s">
        <v>2781</v>
      </c>
      <c r="K441" s="650" t="s">
        <v>3160</v>
      </c>
      <c r="L441" s="651">
        <v>12.26</v>
      </c>
      <c r="M441" s="651">
        <v>36.78</v>
      </c>
      <c r="N441" s="650">
        <v>3</v>
      </c>
      <c r="O441" s="731">
        <v>1.5</v>
      </c>
      <c r="P441" s="651"/>
      <c r="Q441" s="666">
        <v>0</v>
      </c>
      <c r="R441" s="650"/>
      <c r="S441" s="666">
        <v>0</v>
      </c>
      <c r="T441" s="731"/>
      <c r="U441" s="689">
        <v>0</v>
      </c>
    </row>
    <row r="442" spans="1:21" ht="14.4" customHeight="1" x14ac:dyDescent="0.3">
      <c r="A442" s="649">
        <v>50</v>
      </c>
      <c r="B442" s="650" t="s">
        <v>574</v>
      </c>
      <c r="C442" s="650">
        <v>89301501</v>
      </c>
      <c r="D442" s="729" t="s">
        <v>3862</v>
      </c>
      <c r="E442" s="730" t="s">
        <v>2753</v>
      </c>
      <c r="F442" s="650" t="s">
        <v>2737</v>
      </c>
      <c r="G442" s="650" t="s">
        <v>2779</v>
      </c>
      <c r="H442" s="650" t="s">
        <v>575</v>
      </c>
      <c r="I442" s="650" t="s">
        <v>1066</v>
      </c>
      <c r="J442" s="650" t="s">
        <v>1053</v>
      </c>
      <c r="K442" s="650" t="s">
        <v>1067</v>
      </c>
      <c r="L442" s="651">
        <v>12.26</v>
      </c>
      <c r="M442" s="651">
        <v>36.78</v>
      </c>
      <c r="N442" s="650">
        <v>3</v>
      </c>
      <c r="O442" s="731">
        <v>1.5</v>
      </c>
      <c r="P442" s="651">
        <v>12.26</v>
      </c>
      <c r="Q442" s="666">
        <v>0.33333333333333331</v>
      </c>
      <c r="R442" s="650">
        <v>1</v>
      </c>
      <c r="S442" s="666">
        <v>0.33333333333333331</v>
      </c>
      <c r="T442" s="731">
        <v>0.5</v>
      </c>
      <c r="U442" s="689">
        <v>0.33333333333333331</v>
      </c>
    </row>
    <row r="443" spans="1:21" ht="14.4" customHeight="1" x14ac:dyDescent="0.3">
      <c r="A443" s="649">
        <v>50</v>
      </c>
      <c r="B443" s="650" t="s">
        <v>574</v>
      </c>
      <c r="C443" s="650">
        <v>89301501</v>
      </c>
      <c r="D443" s="729" t="s">
        <v>3862</v>
      </c>
      <c r="E443" s="730" t="s">
        <v>2753</v>
      </c>
      <c r="F443" s="650" t="s">
        <v>2737</v>
      </c>
      <c r="G443" s="650" t="s">
        <v>3063</v>
      </c>
      <c r="H443" s="650" t="s">
        <v>575</v>
      </c>
      <c r="I443" s="650" t="s">
        <v>866</v>
      </c>
      <c r="J443" s="650" t="s">
        <v>3064</v>
      </c>
      <c r="K443" s="650" t="s">
        <v>3065</v>
      </c>
      <c r="L443" s="651">
        <v>91.14</v>
      </c>
      <c r="M443" s="651">
        <v>91.14</v>
      </c>
      <c r="N443" s="650">
        <v>1</v>
      </c>
      <c r="O443" s="731">
        <v>1</v>
      </c>
      <c r="P443" s="651"/>
      <c r="Q443" s="666">
        <v>0</v>
      </c>
      <c r="R443" s="650"/>
      <c r="S443" s="666">
        <v>0</v>
      </c>
      <c r="T443" s="731"/>
      <c r="U443" s="689">
        <v>0</v>
      </c>
    </row>
    <row r="444" spans="1:21" ht="14.4" customHeight="1" x14ac:dyDescent="0.3">
      <c r="A444" s="649">
        <v>50</v>
      </c>
      <c r="B444" s="650" t="s">
        <v>574</v>
      </c>
      <c r="C444" s="650">
        <v>89301501</v>
      </c>
      <c r="D444" s="729" t="s">
        <v>3862</v>
      </c>
      <c r="E444" s="730" t="s">
        <v>2753</v>
      </c>
      <c r="F444" s="650" t="s">
        <v>2737</v>
      </c>
      <c r="G444" s="650" t="s">
        <v>3066</v>
      </c>
      <c r="H444" s="650" t="s">
        <v>1428</v>
      </c>
      <c r="I444" s="650" t="s">
        <v>3199</v>
      </c>
      <c r="J444" s="650" t="s">
        <v>3200</v>
      </c>
      <c r="K444" s="650" t="s">
        <v>3201</v>
      </c>
      <c r="L444" s="651">
        <v>48.98</v>
      </c>
      <c r="M444" s="651">
        <v>48.98</v>
      </c>
      <c r="N444" s="650">
        <v>1</v>
      </c>
      <c r="O444" s="731">
        <v>0.5</v>
      </c>
      <c r="P444" s="651"/>
      <c r="Q444" s="666">
        <v>0</v>
      </c>
      <c r="R444" s="650"/>
      <c r="S444" s="666">
        <v>0</v>
      </c>
      <c r="T444" s="731"/>
      <c r="U444" s="689">
        <v>0</v>
      </c>
    </row>
    <row r="445" spans="1:21" ht="14.4" customHeight="1" x14ac:dyDescent="0.3">
      <c r="A445" s="649">
        <v>50</v>
      </c>
      <c r="B445" s="650" t="s">
        <v>574</v>
      </c>
      <c r="C445" s="650">
        <v>89301501</v>
      </c>
      <c r="D445" s="729" t="s">
        <v>3862</v>
      </c>
      <c r="E445" s="730" t="s">
        <v>2753</v>
      </c>
      <c r="F445" s="650" t="s">
        <v>2737</v>
      </c>
      <c r="G445" s="650" t="s">
        <v>3202</v>
      </c>
      <c r="H445" s="650" t="s">
        <v>575</v>
      </c>
      <c r="I445" s="650" t="s">
        <v>3203</v>
      </c>
      <c r="J445" s="650" t="s">
        <v>3204</v>
      </c>
      <c r="K445" s="650" t="s">
        <v>3205</v>
      </c>
      <c r="L445" s="651">
        <v>0</v>
      </c>
      <c r="M445" s="651">
        <v>0</v>
      </c>
      <c r="N445" s="650">
        <v>1</v>
      </c>
      <c r="O445" s="731">
        <v>1</v>
      </c>
      <c r="P445" s="651"/>
      <c r="Q445" s="666"/>
      <c r="R445" s="650"/>
      <c r="S445" s="666">
        <v>0</v>
      </c>
      <c r="T445" s="731"/>
      <c r="U445" s="689">
        <v>0</v>
      </c>
    </row>
    <row r="446" spans="1:21" ht="14.4" customHeight="1" x14ac:dyDescent="0.3">
      <c r="A446" s="649">
        <v>50</v>
      </c>
      <c r="B446" s="650" t="s">
        <v>574</v>
      </c>
      <c r="C446" s="650">
        <v>89301501</v>
      </c>
      <c r="D446" s="729" t="s">
        <v>3862</v>
      </c>
      <c r="E446" s="730" t="s">
        <v>2753</v>
      </c>
      <c r="F446" s="650" t="s">
        <v>2737</v>
      </c>
      <c r="G446" s="650" t="s">
        <v>2783</v>
      </c>
      <c r="H446" s="650" t="s">
        <v>1428</v>
      </c>
      <c r="I446" s="650" t="s">
        <v>3206</v>
      </c>
      <c r="J446" s="650" t="s">
        <v>1511</v>
      </c>
      <c r="K446" s="650" t="s">
        <v>3207</v>
      </c>
      <c r="L446" s="651">
        <v>106.31</v>
      </c>
      <c r="M446" s="651">
        <v>106.31</v>
      </c>
      <c r="N446" s="650">
        <v>1</v>
      </c>
      <c r="O446" s="731">
        <v>0.5</v>
      </c>
      <c r="P446" s="651"/>
      <c r="Q446" s="666">
        <v>0</v>
      </c>
      <c r="R446" s="650"/>
      <c r="S446" s="666">
        <v>0</v>
      </c>
      <c r="T446" s="731"/>
      <c r="U446" s="689">
        <v>0</v>
      </c>
    </row>
    <row r="447" spans="1:21" ht="14.4" customHeight="1" x14ac:dyDescent="0.3">
      <c r="A447" s="649">
        <v>50</v>
      </c>
      <c r="B447" s="650" t="s">
        <v>574</v>
      </c>
      <c r="C447" s="650">
        <v>89301501</v>
      </c>
      <c r="D447" s="729" t="s">
        <v>3862</v>
      </c>
      <c r="E447" s="730" t="s">
        <v>2753</v>
      </c>
      <c r="F447" s="650" t="s">
        <v>2737</v>
      </c>
      <c r="G447" s="650" t="s">
        <v>2783</v>
      </c>
      <c r="H447" s="650" t="s">
        <v>1428</v>
      </c>
      <c r="I447" s="650" t="s">
        <v>2849</v>
      </c>
      <c r="J447" s="650" t="s">
        <v>1705</v>
      </c>
      <c r="K447" s="650" t="s">
        <v>1706</v>
      </c>
      <c r="L447" s="651">
        <v>106.3</v>
      </c>
      <c r="M447" s="651">
        <v>106.3</v>
      </c>
      <c r="N447" s="650">
        <v>1</v>
      </c>
      <c r="O447" s="731">
        <v>0.5</v>
      </c>
      <c r="P447" s="651"/>
      <c r="Q447" s="666">
        <v>0</v>
      </c>
      <c r="R447" s="650"/>
      <c r="S447" s="666">
        <v>0</v>
      </c>
      <c r="T447" s="731"/>
      <c r="U447" s="689">
        <v>0</v>
      </c>
    </row>
    <row r="448" spans="1:21" ht="14.4" customHeight="1" x14ac:dyDescent="0.3">
      <c r="A448" s="649">
        <v>50</v>
      </c>
      <c r="B448" s="650" t="s">
        <v>574</v>
      </c>
      <c r="C448" s="650">
        <v>89301501</v>
      </c>
      <c r="D448" s="729" t="s">
        <v>3862</v>
      </c>
      <c r="E448" s="730" t="s">
        <v>2753</v>
      </c>
      <c r="F448" s="650" t="s">
        <v>2737</v>
      </c>
      <c r="G448" s="650" t="s">
        <v>2786</v>
      </c>
      <c r="H448" s="650" t="s">
        <v>575</v>
      </c>
      <c r="I448" s="650" t="s">
        <v>2789</v>
      </c>
      <c r="J448" s="650" t="s">
        <v>2790</v>
      </c>
      <c r="K448" s="650" t="s">
        <v>2791</v>
      </c>
      <c r="L448" s="651">
        <v>44.89</v>
      </c>
      <c r="M448" s="651">
        <v>44.89</v>
      </c>
      <c r="N448" s="650">
        <v>1</v>
      </c>
      <c r="O448" s="731">
        <v>0.5</v>
      </c>
      <c r="P448" s="651"/>
      <c r="Q448" s="666">
        <v>0</v>
      </c>
      <c r="R448" s="650"/>
      <c r="S448" s="666">
        <v>0</v>
      </c>
      <c r="T448" s="731"/>
      <c r="U448" s="689">
        <v>0</v>
      </c>
    </row>
    <row r="449" spans="1:21" ht="14.4" customHeight="1" x14ac:dyDescent="0.3">
      <c r="A449" s="649">
        <v>50</v>
      </c>
      <c r="B449" s="650" t="s">
        <v>574</v>
      </c>
      <c r="C449" s="650">
        <v>89301501</v>
      </c>
      <c r="D449" s="729" t="s">
        <v>3862</v>
      </c>
      <c r="E449" s="730" t="s">
        <v>2753</v>
      </c>
      <c r="F449" s="650" t="s">
        <v>2737</v>
      </c>
      <c r="G449" s="650" t="s">
        <v>2786</v>
      </c>
      <c r="H449" s="650" t="s">
        <v>575</v>
      </c>
      <c r="I449" s="650" t="s">
        <v>2851</v>
      </c>
      <c r="J449" s="650" t="s">
        <v>786</v>
      </c>
      <c r="K449" s="650" t="s">
        <v>2852</v>
      </c>
      <c r="L449" s="651">
        <v>0</v>
      </c>
      <c r="M449" s="651">
        <v>0</v>
      </c>
      <c r="N449" s="650">
        <v>1</v>
      </c>
      <c r="O449" s="731">
        <v>0.5</v>
      </c>
      <c r="P449" s="651"/>
      <c r="Q449" s="666"/>
      <c r="R449" s="650"/>
      <c r="S449" s="666">
        <v>0</v>
      </c>
      <c r="T449" s="731"/>
      <c r="U449" s="689">
        <v>0</v>
      </c>
    </row>
    <row r="450" spans="1:21" ht="14.4" customHeight="1" x14ac:dyDescent="0.3">
      <c r="A450" s="649">
        <v>50</v>
      </c>
      <c r="B450" s="650" t="s">
        <v>574</v>
      </c>
      <c r="C450" s="650">
        <v>89301501</v>
      </c>
      <c r="D450" s="729" t="s">
        <v>3862</v>
      </c>
      <c r="E450" s="730" t="s">
        <v>2753</v>
      </c>
      <c r="F450" s="650" t="s">
        <v>2737</v>
      </c>
      <c r="G450" s="650" t="s">
        <v>2786</v>
      </c>
      <c r="H450" s="650" t="s">
        <v>575</v>
      </c>
      <c r="I450" s="650" t="s">
        <v>2792</v>
      </c>
      <c r="J450" s="650" t="s">
        <v>1223</v>
      </c>
      <c r="K450" s="650" t="s">
        <v>2793</v>
      </c>
      <c r="L450" s="651">
        <v>0</v>
      </c>
      <c r="M450" s="651">
        <v>0</v>
      </c>
      <c r="N450" s="650">
        <v>1</v>
      </c>
      <c r="O450" s="731">
        <v>0.5</v>
      </c>
      <c r="P450" s="651"/>
      <c r="Q450" s="666"/>
      <c r="R450" s="650"/>
      <c r="S450" s="666">
        <v>0</v>
      </c>
      <c r="T450" s="731"/>
      <c r="U450" s="689">
        <v>0</v>
      </c>
    </row>
    <row r="451" spans="1:21" ht="14.4" customHeight="1" x14ac:dyDescent="0.3">
      <c r="A451" s="649">
        <v>50</v>
      </c>
      <c r="B451" s="650" t="s">
        <v>574</v>
      </c>
      <c r="C451" s="650">
        <v>89301501</v>
      </c>
      <c r="D451" s="729" t="s">
        <v>3862</v>
      </c>
      <c r="E451" s="730" t="s">
        <v>2753</v>
      </c>
      <c r="F451" s="650" t="s">
        <v>2737</v>
      </c>
      <c r="G451" s="650" t="s">
        <v>2786</v>
      </c>
      <c r="H451" s="650" t="s">
        <v>575</v>
      </c>
      <c r="I451" s="650" t="s">
        <v>858</v>
      </c>
      <c r="J451" s="650" t="s">
        <v>1223</v>
      </c>
      <c r="K451" s="650" t="s">
        <v>2853</v>
      </c>
      <c r="L451" s="651">
        <v>33.68</v>
      </c>
      <c r="M451" s="651">
        <v>67.36</v>
      </c>
      <c r="N451" s="650">
        <v>2</v>
      </c>
      <c r="O451" s="731">
        <v>1</v>
      </c>
      <c r="P451" s="651"/>
      <c r="Q451" s="666">
        <v>0</v>
      </c>
      <c r="R451" s="650"/>
      <c r="S451" s="666">
        <v>0</v>
      </c>
      <c r="T451" s="731"/>
      <c r="U451" s="689">
        <v>0</v>
      </c>
    </row>
    <row r="452" spans="1:21" ht="14.4" customHeight="1" x14ac:dyDescent="0.3">
      <c r="A452" s="649">
        <v>50</v>
      </c>
      <c r="B452" s="650" t="s">
        <v>574</v>
      </c>
      <c r="C452" s="650">
        <v>89301501</v>
      </c>
      <c r="D452" s="729" t="s">
        <v>3862</v>
      </c>
      <c r="E452" s="730" t="s">
        <v>2753</v>
      </c>
      <c r="F452" s="650" t="s">
        <v>2737</v>
      </c>
      <c r="G452" s="650" t="s">
        <v>2939</v>
      </c>
      <c r="H452" s="650" t="s">
        <v>575</v>
      </c>
      <c r="I452" s="650" t="s">
        <v>1100</v>
      </c>
      <c r="J452" s="650" t="s">
        <v>1101</v>
      </c>
      <c r="K452" s="650" t="s">
        <v>1102</v>
      </c>
      <c r="L452" s="651">
        <v>41.89</v>
      </c>
      <c r="M452" s="651">
        <v>41.89</v>
      </c>
      <c r="N452" s="650">
        <v>1</v>
      </c>
      <c r="O452" s="731">
        <v>0.5</v>
      </c>
      <c r="P452" s="651"/>
      <c r="Q452" s="666">
        <v>0</v>
      </c>
      <c r="R452" s="650"/>
      <c r="S452" s="666">
        <v>0</v>
      </c>
      <c r="T452" s="731"/>
      <c r="U452" s="689">
        <v>0</v>
      </c>
    </row>
    <row r="453" spans="1:21" ht="14.4" customHeight="1" x14ac:dyDescent="0.3">
      <c r="A453" s="649">
        <v>50</v>
      </c>
      <c r="B453" s="650" t="s">
        <v>574</v>
      </c>
      <c r="C453" s="650">
        <v>89301501</v>
      </c>
      <c r="D453" s="729" t="s">
        <v>3862</v>
      </c>
      <c r="E453" s="730" t="s">
        <v>2753</v>
      </c>
      <c r="F453" s="650" t="s">
        <v>2737</v>
      </c>
      <c r="G453" s="650" t="s">
        <v>2854</v>
      </c>
      <c r="H453" s="650" t="s">
        <v>1428</v>
      </c>
      <c r="I453" s="650" t="s">
        <v>3208</v>
      </c>
      <c r="J453" s="650" t="s">
        <v>3209</v>
      </c>
      <c r="K453" s="650" t="s">
        <v>1074</v>
      </c>
      <c r="L453" s="651">
        <v>41.53</v>
      </c>
      <c r="M453" s="651">
        <v>41.53</v>
      </c>
      <c r="N453" s="650">
        <v>1</v>
      </c>
      <c r="O453" s="731">
        <v>0.5</v>
      </c>
      <c r="P453" s="651"/>
      <c r="Q453" s="666">
        <v>0</v>
      </c>
      <c r="R453" s="650"/>
      <c r="S453" s="666">
        <v>0</v>
      </c>
      <c r="T453" s="731"/>
      <c r="U453" s="689">
        <v>0</v>
      </c>
    </row>
    <row r="454" spans="1:21" ht="14.4" customHeight="1" x14ac:dyDescent="0.3">
      <c r="A454" s="649">
        <v>50</v>
      </c>
      <c r="B454" s="650" t="s">
        <v>574</v>
      </c>
      <c r="C454" s="650">
        <v>89301501</v>
      </c>
      <c r="D454" s="729" t="s">
        <v>3862</v>
      </c>
      <c r="E454" s="730" t="s">
        <v>2753</v>
      </c>
      <c r="F454" s="650" t="s">
        <v>2737</v>
      </c>
      <c r="G454" s="650" t="s">
        <v>2854</v>
      </c>
      <c r="H454" s="650" t="s">
        <v>1428</v>
      </c>
      <c r="I454" s="650" t="s">
        <v>1640</v>
      </c>
      <c r="J454" s="650" t="s">
        <v>1641</v>
      </c>
      <c r="K454" s="650" t="s">
        <v>1642</v>
      </c>
      <c r="L454" s="651">
        <v>55.38</v>
      </c>
      <c r="M454" s="651">
        <v>166.14000000000001</v>
      </c>
      <c r="N454" s="650">
        <v>3</v>
      </c>
      <c r="O454" s="731">
        <v>1.5</v>
      </c>
      <c r="P454" s="651"/>
      <c r="Q454" s="666">
        <v>0</v>
      </c>
      <c r="R454" s="650"/>
      <c r="S454" s="666">
        <v>0</v>
      </c>
      <c r="T454" s="731"/>
      <c r="U454" s="689">
        <v>0</v>
      </c>
    </row>
    <row r="455" spans="1:21" ht="14.4" customHeight="1" x14ac:dyDescent="0.3">
      <c r="A455" s="649">
        <v>50</v>
      </c>
      <c r="B455" s="650" t="s">
        <v>574</v>
      </c>
      <c r="C455" s="650">
        <v>89301501</v>
      </c>
      <c r="D455" s="729" t="s">
        <v>3862</v>
      </c>
      <c r="E455" s="730" t="s">
        <v>2753</v>
      </c>
      <c r="F455" s="650" t="s">
        <v>2737</v>
      </c>
      <c r="G455" s="650" t="s">
        <v>2854</v>
      </c>
      <c r="H455" s="650" t="s">
        <v>575</v>
      </c>
      <c r="I455" s="650" t="s">
        <v>3090</v>
      </c>
      <c r="J455" s="650" t="s">
        <v>3091</v>
      </c>
      <c r="K455" s="650" t="s">
        <v>3092</v>
      </c>
      <c r="L455" s="651">
        <v>51.69</v>
      </c>
      <c r="M455" s="651">
        <v>51.69</v>
      </c>
      <c r="N455" s="650">
        <v>1</v>
      </c>
      <c r="O455" s="731">
        <v>0.5</v>
      </c>
      <c r="P455" s="651"/>
      <c r="Q455" s="666">
        <v>0</v>
      </c>
      <c r="R455" s="650"/>
      <c r="S455" s="666">
        <v>0</v>
      </c>
      <c r="T455" s="731"/>
      <c r="U455" s="689">
        <v>0</v>
      </c>
    </row>
    <row r="456" spans="1:21" ht="14.4" customHeight="1" x14ac:dyDescent="0.3">
      <c r="A456" s="649">
        <v>50</v>
      </c>
      <c r="B456" s="650" t="s">
        <v>574</v>
      </c>
      <c r="C456" s="650">
        <v>89301501</v>
      </c>
      <c r="D456" s="729" t="s">
        <v>3862</v>
      </c>
      <c r="E456" s="730" t="s">
        <v>2753</v>
      </c>
      <c r="F456" s="650" t="s">
        <v>2737</v>
      </c>
      <c r="G456" s="650" t="s">
        <v>2940</v>
      </c>
      <c r="H456" s="650" t="s">
        <v>575</v>
      </c>
      <c r="I456" s="650" t="s">
        <v>3210</v>
      </c>
      <c r="J456" s="650" t="s">
        <v>3211</v>
      </c>
      <c r="K456" s="650" t="s">
        <v>3212</v>
      </c>
      <c r="L456" s="651">
        <v>0</v>
      </c>
      <c r="M456" s="651">
        <v>0</v>
      </c>
      <c r="N456" s="650">
        <v>1</v>
      </c>
      <c r="O456" s="731">
        <v>1</v>
      </c>
      <c r="P456" s="651"/>
      <c r="Q456" s="666"/>
      <c r="R456" s="650"/>
      <c r="S456" s="666">
        <v>0</v>
      </c>
      <c r="T456" s="731"/>
      <c r="U456" s="689">
        <v>0</v>
      </c>
    </row>
    <row r="457" spans="1:21" ht="14.4" customHeight="1" x14ac:dyDescent="0.3">
      <c r="A457" s="649">
        <v>50</v>
      </c>
      <c r="B457" s="650" t="s">
        <v>574</v>
      </c>
      <c r="C457" s="650">
        <v>89301501</v>
      </c>
      <c r="D457" s="729" t="s">
        <v>3862</v>
      </c>
      <c r="E457" s="730" t="s">
        <v>2753</v>
      </c>
      <c r="F457" s="650" t="s">
        <v>2737</v>
      </c>
      <c r="G457" s="650" t="s">
        <v>2857</v>
      </c>
      <c r="H457" s="650" t="s">
        <v>1428</v>
      </c>
      <c r="I457" s="650" t="s">
        <v>1496</v>
      </c>
      <c r="J457" s="650" t="s">
        <v>1430</v>
      </c>
      <c r="K457" s="650" t="s">
        <v>2596</v>
      </c>
      <c r="L457" s="651">
        <v>48.98</v>
      </c>
      <c r="M457" s="651">
        <v>48.98</v>
      </c>
      <c r="N457" s="650">
        <v>1</v>
      </c>
      <c r="O457" s="731">
        <v>0.5</v>
      </c>
      <c r="P457" s="651"/>
      <c r="Q457" s="666">
        <v>0</v>
      </c>
      <c r="R457" s="650"/>
      <c r="S457" s="666">
        <v>0</v>
      </c>
      <c r="T457" s="731"/>
      <c r="U457" s="689">
        <v>0</v>
      </c>
    </row>
    <row r="458" spans="1:21" ht="14.4" customHeight="1" x14ac:dyDescent="0.3">
      <c r="A458" s="649">
        <v>50</v>
      </c>
      <c r="B458" s="650" t="s">
        <v>574</v>
      </c>
      <c r="C458" s="650">
        <v>89301501</v>
      </c>
      <c r="D458" s="729" t="s">
        <v>3862</v>
      </c>
      <c r="E458" s="730" t="s">
        <v>2753</v>
      </c>
      <c r="F458" s="650" t="s">
        <v>2737</v>
      </c>
      <c r="G458" s="650" t="s">
        <v>2857</v>
      </c>
      <c r="H458" s="650" t="s">
        <v>1428</v>
      </c>
      <c r="I458" s="650" t="s">
        <v>3213</v>
      </c>
      <c r="J458" s="650" t="s">
        <v>1430</v>
      </c>
      <c r="K458" s="650" t="s">
        <v>3214</v>
      </c>
      <c r="L458" s="651">
        <v>0</v>
      </c>
      <c r="M458" s="651">
        <v>0</v>
      </c>
      <c r="N458" s="650">
        <v>1</v>
      </c>
      <c r="O458" s="731">
        <v>0.5</v>
      </c>
      <c r="P458" s="651"/>
      <c r="Q458" s="666"/>
      <c r="R458" s="650"/>
      <c r="S458" s="666">
        <v>0</v>
      </c>
      <c r="T458" s="731"/>
      <c r="U458" s="689">
        <v>0</v>
      </c>
    </row>
    <row r="459" spans="1:21" ht="14.4" customHeight="1" x14ac:dyDescent="0.3">
      <c r="A459" s="649">
        <v>50</v>
      </c>
      <c r="B459" s="650" t="s">
        <v>574</v>
      </c>
      <c r="C459" s="650">
        <v>89301501</v>
      </c>
      <c r="D459" s="729" t="s">
        <v>3862</v>
      </c>
      <c r="E459" s="730" t="s">
        <v>2753</v>
      </c>
      <c r="F459" s="650" t="s">
        <v>2737</v>
      </c>
      <c r="G459" s="650" t="s">
        <v>2795</v>
      </c>
      <c r="H459" s="650" t="s">
        <v>575</v>
      </c>
      <c r="I459" s="650" t="s">
        <v>997</v>
      </c>
      <c r="J459" s="650" t="s">
        <v>998</v>
      </c>
      <c r="K459" s="650" t="s">
        <v>999</v>
      </c>
      <c r="L459" s="651">
        <v>67.42</v>
      </c>
      <c r="M459" s="651">
        <v>337.1</v>
      </c>
      <c r="N459" s="650">
        <v>5</v>
      </c>
      <c r="O459" s="731">
        <v>2.5</v>
      </c>
      <c r="P459" s="651">
        <v>134.84</v>
      </c>
      <c r="Q459" s="666">
        <v>0.39999999999999997</v>
      </c>
      <c r="R459" s="650">
        <v>2</v>
      </c>
      <c r="S459" s="666">
        <v>0.4</v>
      </c>
      <c r="T459" s="731">
        <v>1</v>
      </c>
      <c r="U459" s="689">
        <v>0.4</v>
      </c>
    </row>
    <row r="460" spans="1:21" ht="14.4" customHeight="1" x14ac:dyDescent="0.3">
      <c r="A460" s="649">
        <v>50</v>
      </c>
      <c r="B460" s="650" t="s">
        <v>574</v>
      </c>
      <c r="C460" s="650">
        <v>89301501</v>
      </c>
      <c r="D460" s="729" t="s">
        <v>3862</v>
      </c>
      <c r="E460" s="730" t="s">
        <v>2753</v>
      </c>
      <c r="F460" s="650" t="s">
        <v>2737</v>
      </c>
      <c r="G460" s="650" t="s">
        <v>2795</v>
      </c>
      <c r="H460" s="650" t="s">
        <v>575</v>
      </c>
      <c r="I460" s="650" t="s">
        <v>2860</v>
      </c>
      <c r="J460" s="650" t="s">
        <v>2797</v>
      </c>
      <c r="K460" s="650" t="s">
        <v>2694</v>
      </c>
      <c r="L460" s="651">
        <v>134.83000000000001</v>
      </c>
      <c r="M460" s="651">
        <v>134.83000000000001</v>
      </c>
      <c r="N460" s="650">
        <v>1</v>
      </c>
      <c r="O460" s="731">
        <v>0.5</v>
      </c>
      <c r="P460" s="651"/>
      <c r="Q460" s="666">
        <v>0</v>
      </c>
      <c r="R460" s="650"/>
      <c r="S460" s="666">
        <v>0</v>
      </c>
      <c r="T460" s="731"/>
      <c r="U460" s="689">
        <v>0</v>
      </c>
    </row>
    <row r="461" spans="1:21" ht="14.4" customHeight="1" x14ac:dyDescent="0.3">
      <c r="A461" s="649">
        <v>50</v>
      </c>
      <c r="B461" s="650" t="s">
        <v>574</v>
      </c>
      <c r="C461" s="650">
        <v>89301501</v>
      </c>
      <c r="D461" s="729" t="s">
        <v>3862</v>
      </c>
      <c r="E461" s="730" t="s">
        <v>2753</v>
      </c>
      <c r="F461" s="650" t="s">
        <v>2737</v>
      </c>
      <c r="G461" s="650" t="s">
        <v>3110</v>
      </c>
      <c r="H461" s="650" t="s">
        <v>575</v>
      </c>
      <c r="I461" s="650" t="s">
        <v>3215</v>
      </c>
      <c r="J461" s="650" t="s">
        <v>3216</v>
      </c>
      <c r="K461" s="650" t="s">
        <v>1078</v>
      </c>
      <c r="L461" s="651">
        <v>101.68</v>
      </c>
      <c r="M461" s="651">
        <v>101.68</v>
      </c>
      <c r="N461" s="650">
        <v>1</v>
      </c>
      <c r="O461" s="731">
        <v>0.5</v>
      </c>
      <c r="P461" s="651"/>
      <c r="Q461" s="666">
        <v>0</v>
      </c>
      <c r="R461" s="650"/>
      <c r="S461" s="666">
        <v>0</v>
      </c>
      <c r="T461" s="731"/>
      <c r="U461" s="689">
        <v>0</v>
      </c>
    </row>
    <row r="462" spans="1:21" ht="14.4" customHeight="1" x14ac:dyDescent="0.3">
      <c r="A462" s="649">
        <v>50</v>
      </c>
      <c r="B462" s="650" t="s">
        <v>574</v>
      </c>
      <c r="C462" s="650">
        <v>89301501</v>
      </c>
      <c r="D462" s="729" t="s">
        <v>3862</v>
      </c>
      <c r="E462" s="730" t="s">
        <v>2753</v>
      </c>
      <c r="F462" s="650" t="s">
        <v>2737</v>
      </c>
      <c r="G462" s="650" t="s">
        <v>3110</v>
      </c>
      <c r="H462" s="650" t="s">
        <v>575</v>
      </c>
      <c r="I462" s="650" t="s">
        <v>1076</v>
      </c>
      <c r="J462" s="650" t="s">
        <v>1077</v>
      </c>
      <c r="K462" s="650" t="s">
        <v>1078</v>
      </c>
      <c r="L462" s="651">
        <v>203.38</v>
      </c>
      <c r="M462" s="651">
        <v>406.76</v>
      </c>
      <c r="N462" s="650">
        <v>2</v>
      </c>
      <c r="O462" s="731">
        <v>1</v>
      </c>
      <c r="P462" s="651"/>
      <c r="Q462" s="666">
        <v>0</v>
      </c>
      <c r="R462" s="650"/>
      <c r="S462" s="666">
        <v>0</v>
      </c>
      <c r="T462" s="731"/>
      <c r="U462" s="689">
        <v>0</v>
      </c>
    </row>
    <row r="463" spans="1:21" ht="14.4" customHeight="1" x14ac:dyDescent="0.3">
      <c r="A463" s="649">
        <v>50</v>
      </c>
      <c r="B463" s="650" t="s">
        <v>574</v>
      </c>
      <c r="C463" s="650">
        <v>89301501</v>
      </c>
      <c r="D463" s="729" t="s">
        <v>3862</v>
      </c>
      <c r="E463" s="730" t="s">
        <v>2753</v>
      </c>
      <c r="F463" s="650" t="s">
        <v>2737</v>
      </c>
      <c r="G463" s="650" t="s">
        <v>3117</v>
      </c>
      <c r="H463" s="650" t="s">
        <v>1428</v>
      </c>
      <c r="I463" s="650" t="s">
        <v>3217</v>
      </c>
      <c r="J463" s="650" t="s">
        <v>3218</v>
      </c>
      <c r="K463" s="650" t="s">
        <v>3219</v>
      </c>
      <c r="L463" s="651">
        <v>167.38</v>
      </c>
      <c r="M463" s="651">
        <v>167.38</v>
      </c>
      <c r="N463" s="650">
        <v>1</v>
      </c>
      <c r="O463" s="731">
        <v>0.5</v>
      </c>
      <c r="P463" s="651"/>
      <c r="Q463" s="666">
        <v>0</v>
      </c>
      <c r="R463" s="650"/>
      <c r="S463" s="666">
        <v>0</v>
      </c>
      <c r="T463" s="731"/>
      <c r="U463" s="689">
        <v>0</v>
      </c>
    </row>
    <row r="464" spans="1:21" ht="14.4" customHeight="1" x14ac:dyDescent="0.3">
      <c r="A464" s="649">
        <v>50</v>
      </c>
      <c r="B464" s="650" t="s">
        <v>574</v>
      </c>
      <c r="C464" s="650">
        <v>89301501</v>
      </c>
      <c r="D464" s="729" t="s">
        <v>3862</v>
      </c>
      <c r="E464" s="730" t="s">
        <v>2753</v>
      </c>
      <c r="F464" s="650" t="s">
        <v>2737</v>
      </c>
      <c r="G464" s="650" t="s">
        <v>2803</v>
      </c>
      <c r="H464" s="650" t="s">
        <v>1428</v>
      </c>
      <c r="I464" s="650" t="s">
        <v>1458</v>
      </c>
      <c r="J464" s="650" t="s">
        <v>2637</v>
      </c>
      <c r="K464" s="650" t="s">
        <v>1074</v>
      </c>
      <c r="L464" s="651">
        <v>134.83000000000001</v>
      </c>
      <c r="M464" s="651">
        <v>134.83000000000001</v>
      </c>
      <c r="N464" s="650">
        <v>1</v>
      </c>
      <c r="O464" s="731">
        <v>1</v>
      </c>
      <c r="P464" s="651"/>
      <c r="Q464" s="666">
        <v>0</v>
      </c>
      <c r="R464" s="650"/>
      <c r="S464" s="666">
        <v>0</v>
      </c>
      <c r="T464" s="731"/>
      <c r="U464" s="689">
        <v>0</v>
      </c>
    </row>
    <row r="465" spans="1:21" ht="14.4" customHeight="1" x14ac:dyDescent="0.3">
      <c r="A465" s="649">
        <v>50</v>
      </c>
      <c r="B465" s="650" t="s">
        <v>574</v>
      </c>
      <c r="C465" s="650">
        <v>89301501</v>
      </c>
      <c r="D465" s="729" t="s">
        <v>3862</v>
      </c>
      <c r="E465" s="730" t="s">
        <v>2753</v>
      </c>
      <c r="F465" s="650" t="s">
        <v>2737</v>
      </c>
      <c r="G465" s="650" t="s">
        <v>2803</v>
      </c>
      <c r="H465" s="650" t="s">
        <v>1428</v>
      </c>
      <c r="I465" s="650" t="s">
        <v>3124</v>
      </c>
      <c r="J465" s="650" t="s">
        <v>1433</v>
      </c>
      <c r="K465" s="650" t="s">
        <v>3125</v>
      </c>
      <c r="L465" s="651">
        <v>21.92</v>
      </c>
      <c r="M465" s="651">
        <v>43.84</v>
      </c>
      <c r="N465" s="650">
        <v>2</v>
      </c>
      <c r="O465" s="731">
        <v>1</v>
      </c>
      <c r="P465" s="651"/>
      <c r="Q465" s="666">
        <v>0</v>
      </c>
      <c r="R465" s="650"/>
      <c r="S465" s="666">
        <v>0</v>
      </c>
      <c r="T465" s="731"/>
      <c r="U465" s="689">
        <v>0</v>
      </c>
    </row>
    <row r="466" spans="1:21" ht="14.4" customHeight="1" x14ac:dyDescent="0.3">
      <c r="A466" s="649">
        <v>50</v>
      </c>
      <c r="B466" s="650" t="s">
        <v>574</v>
      </c>
      <c r="C466" s="650">
        <v>89301501</v>
      </c>
      <c r="D466" s="729" t="s">
        <v>3862</v>
      </c>
      <c r="E466" s="730" t="s">
        <v>2753</v>
      </c>
      <c r="F466" s="650" t="s">
        <v>2737</v>
      </c>
      <c r="G466" s="650" t="s">
        <v>2803</v>
      </c>
      <c r="H466" s="650" t="s">
        <v>1428</v>
      </c>
      <c r="I466" s="650" t="s">
        <v>2867</v>
      </c>
      <c r="J466" s="650" t="s">
        <v>1436</v>
      </c>
      <c r="K466" s="650" t="s">
        <v>2777</v>
      </c>
      <c r="L466" s="651">
        <v>33.72</v>
      </c>
      <c r="M466" s="651">
        <v>67.44</v>
      </c>
      <c r="N466" s="650">
        <v>2</v>
      </c>
      <c r="O466" s="731">
        <v>1</v>
      </c>
      <c r="P466" s="651"/>
      <c r="Q466" s="666">
        <v>0</v>
      </c>
      <c r="R466" s="650"/>
      <c r="S466" s="666">
        <v>0</v>
      </c>
      <c r="T466" s="731"/>
      <c r="U466" s="689">
        <v>0</v>
      </c>
    </row>
    <row r="467" spans="1:21" ht="14.4" customHeight="1" x14ac:dyDescent="0.3">
      <c r="A467" s="649">
        <v>50</v>
      </c>
      <c r="B467" s="650" t="s">
        <v>574</v>
      </c>
      <c r="C467" s="650">
        <v>89301501</v>
      </c>
      <c r="D467" s="729" t="s">
        <v>3862</v>
      </c>
      <c r="E467" s="730" t="s">
        <v>2753</v>
      </c>
      <c r="F467" s="650" t="s">
        <v>2737</v>
      </c>
      <c r="G467" s="650" t="s">
        <v>2803</v>
      </c>
      <c r="H467" s="650" t="s">
        <v>1428</v>
      </c>
      <c r="I467" s="650" t="s">
        <v>1518</v>
      </c>
      <c r="J467" s="650" t="s">
        <v>2638</v>
      </c>
      <c r="K467" s="650" t="s">
        <v>995</v>
      </c>
      <c r="L467" s="651">
        <v>67.42</v>
      </c>
      <c r="M467" s="651">
        <v>337.1</v>
      </c>
      <c r="N467" s="650">
        <v>5</v>
      </c>
      <c r="O467" s="731">
        <v>2.5</v>
      </c>
      <c r="P467" s="651"/>
      <c r="Q467" s="666">
        <v>0</v>
      </c>
      <c r="R467" s="650"/>
      <c r="S467" s="666">
        <v>0</v>
      </c>
      <c r="T467" s="731"/>
      <c r="U467" s="689">
        <v>0</v>
      </c>
    </row>
    <row r="468" spans="1:21" ht="14.4" customHeight="1" x14ac:dyDescent="0.3">
      <c r="A468" s="649">
        <v>50</v>
      </c>
      <c r="B468" s="650" t="s">
        <v>574</v>
      </c>
      <c r="C468" s="650">
        <v>89301501</v>
      </c>
      <c r="D468" s="729" t="s">
        <v>3862</v>
      </c>
      <c r="E468" s="730" t="s">
        <v>2753</v>
      </c>
      <c r="F468" s="650" t="s">
        <v>2737</v>
      </c>
      <c r="G468" s="650" t="s">
        <v>3220</v>
      </c>
      <c r="H468" s="650" t="s">
        <v>575</v>
      </c>
      <c r="I468" s="650" t="s">
        <v>894</v>
      </c>
      <c r="J468" s="650" t="s">
        <v>895</v>
      </c>
      <c r="K468" s="650" t="s">
        <v>3221</v>
      </c>
      <c r="L468" s="651">
        <v>110.25</v>
      </c>
      <c r="M468" s="651">
        <v>110.25</v>
      </c>
      <c r="N468" s="650">
        <v>1</v>
      </c>
      <c r="O468" s="731">
        <v>0.5</v>
      </c>
      <c r="P468" s="651"/>
      <c r="Q468" s="666">
        <v>0</v>
      </c>
      <c r="R468" s="650"/>
      <c r="S468" s="666">
        <v>0</v>
      </c>
      <c r="T468" s="731"/>
      <c r="U468" s="689">
        <v>0</v>
      </c>
    </row>
    <row r="469" spans="1:21" ht="14.4" customHeight="1" x14ac:dyDescent="0.3">
      <c r="A469" s="649">
        <v>50</v>
      </c>
      <c r="B469" s="650" t="s">
        <v>574</v>
      </c>
      <c r="C469" s="650">
        <v>89301501</v>
      </c>
      <c r="D469" s="729" t="s">
        <v>3862</v>
      </c>
      <c r="E469" s="730" t="s">
        <v>2753</v>
      </c>
      <c r="F469" s="650" t="s">
        <v>2737</v>
      </c>
      <c r="G469" s="650" t="s">
        <v>2870</v>
      </c>
      <c r="H469" s="650" t="s">
        <v>1428</v>
      </c>
      <c r="I469" s="650" t="s">
        <v>2952</v>
      </c>
      <c r="J469" s="650" t="s">
        <v>2953</v>
      </c>
      <c r="K469" s="650" t="s">
        <v>2250</v>
      </c>
      <c r="L469" s="651">
        <v>130.59</v>
      </c>
      <c r="M469" s="651">
        <v>130.59</v>
      </c>
      <c r="N469" s="650">
        <v>1</v>
      </c>
      <c r="O469" s="731">
        <v>0.5</v>
      </c>
      <c r="P469" s="651"/>
      <c r="Q469" s="666">
        <v>0</v>
      </c>
      <c r="R469" s="650"/>
      <c r="S469" s="666">
        <v>0</v>
      </c>
      <c r="T469" s="731"/>
      <c r="U469" s="689">
        <v>0</v>
      </c>
    </row>
    <row r="470" spans="1:21" ht="14.4" customHeight="1" x14ac:dyDescent="0.3">
      <c r="A470" s="649">
        <v>50</v>
      </c>
      <c r="B470" s="650" t="s">
        <v>574</v>
      </c>
      <c r="C470" s="650">
        <v>89301501</v>
      </c>
      <c r="D470" s="729" t="s">
        <v>3862</v>
      </c>
      <c r="E470" s="730" t="s">
        <v>2753</v>
      </c>
      <c r="F470" s="650" t="s">
        <v>2737</v>
      </c>
      <c r="G470" s="650" t="s">
        <v>2870</v>
      </c>
      <c r="H470" s="650" t="s">
        <v>1428</v>
      </c>
      <c r="I470" s="650" t="s">
        <v>2954</v>
      </c>
      <c r="J470" s="650" t="s">
        <v>2955</v>
      </c>
      <c r="K470" s="650" t="s">
        <v>1597</v>
      </c>
      <c r="L470" s="651">
        <v>201.88</v>
      </c>
      <c r="M470" s="651">
        <v>201.88</v>
      </c>
      <c r="N470" s="650">
        <v>1</v>
      </c>
      <c r="O470" s="731">
        <v>0.5</v>
      </c>
      <c r="P470" s="651"/>
      <c r="Q470" s="666">
        <v>0</v>
      </c>
      <c r="R470" s="650"/>
      <c r="S470" s="666">
        <v>0</v>
      </c>
      <c r="T470" s="731"/>
      <c r="U470" s="689">
        <v>0</v>
      </c>
    </row>
    <row r="471" spans="1:21" ht="14.4" customHeight="1" x14ac:dyDescent="0.3">
      <c r="A471" s="649">
        <v>50</v>
      </c>
      <c r="B471" s="650" t="s">
        <v>574</v>
      </c>
      <c r="C471" s="650">
        <v>89301501</v>
      </c>
      <c r="D471" s="729" t="s">
        <v>3862</v>
      </c>
      <c r="E471" s="730" t="s">
        <v>2753</v>
      </c>
      <c r="F471" s="650" t="s">
        <v>2737</v>
      </c>
      <c r="G471" s="650" t="s">
        <v>2805</v>
      </c>
      <c r="H471" s="650" t="s">
        <v>575</v>
      </c>
      <c r="I471" s="650" t="s">
        <v>1961</v>
      </c>
      <c r="J471" s="650" t="s">
        <v>1061</v>
      </c>
      <c r="K471" s="650" t="s">
        <v>2806</v>
      </c>
      <c r="L471" s="651">
        <v>112.13</v>
      </c>
      <c r="M471" s="651">
        <v>336.39</v>
      </c>
      <c r="N471" s="650">
        <v>3</v>
      </c>
      <c r="O471" s="731">
        <v>2</v>
      </c>
      <c r="P471" s="651"/>
      <c r="Q471" s="666">
        <v>0</v>
      </c>
      <c r="R471" s="650"/>
      <c r="S471" s="666">
        <v>0</v>
      </c>
      <c r="T471" s="731"/>
      <c r="U471" s="689">
        <v>0</v>
      </c>
    </row>
    <row r="472" spans="1:21" ht="14.4" customHeight="1" x14ac:dyDescent="0.3">
      <c r="A472" s="649">
        <v>50</v>
      </c>
      <c r="B472" s="650" t="s">
        <v>574</v>
      </c>
      <c r="C472" s="650">
        <v>89301501</v>
      </c>
      <c r="D472" s="729" t="s">
        <v>3862</v>
      </c>
      <c r="E472" s="730" t="s">
        <v>2753</v>
      </c>
      <c r="F472" s="650" t="s">
        <v>2737</v>
      </c>
      <c r="G472" s="650" t="s">
        <v>2876</v>
      </c>
      <c r="H472" s="650" t="s">
        <v>575</v>
      </c>
      <c r="I472" s="650" t="s">
        <v>2878</v>
      </c>
      <c r="J472" s="650" t="s">
        <v>782</v>
      </c>
      <c r="K472" s="650" t="s">
        <v>2879</v>
      </c>
      <c r="L472" s="651">
        <v>43.99</v>
      </c>
      <c r="M472" s="651">
        <v>307.93</v>
      </c>
      <c r="N472" s="650">
        <v>7</v>
      </c>
      <c r="O472" s="731">
        <v>4.5</v>
      </c>
      <c r="P472" s="651">
        <v>43.99</v>
      </c>
      <c r="Q472" s="666">
        <v>0.14285714285714285</v>
      </c>
      <c r="R472" s="650">
        <v>1</v>
      </c>
      <c r="S472" s="666">
        <v>0.14285714285714285</v>
      </c>
      <c r="T472" s="731">
        <v>1</v>
      </c>
      <c r="U472" s="689">
        <v>0.22222222222222221</v>
      </c>
    </row>
    <row r="473" spans="1:21" ht="14.4" customHeight="1" x14ac:dyDescent="0.3">
      <c r="A473" s="649">
        <v>50</v>
      </c>
      <c r="B473" s="650" t="s">
        <v>574</v>
      </c>
      <c r="C473" s="650">
        <v>89301501</v>
      </c>
      <c r="D473" s="729" t="s">
        <v>3862</v>
      </c>
      <c r="E473" s="730" t="s">
        <v>2753</v>
      </c>
      <c r="F473" s="650" t="s">
        <v>2737</v>
      </c>
      <c r="G473" s="650" t="s">
        <v>2956</v>
      </c>
      <c r="H473" s="650" t="s">
        <v>575</v>
      </c>
      <c r="I473" s="650" t="s">
        <v>3222</v>
      </c>
      <c r="J473" s="650" t="s">
        <v>3223</v>
      </c>
      <c r="K473" s="650" t="s">
        <v>3224</v>
      </c>
      <c r="L473" s="651">
        <v>134.13</v>
      </c>
      <c r="M473" s="651">
        <v>134.13</v>
      </c>
      <c r="N473" s="650">
        <v>1</v>
      </c>
      <c r="O473" s="731">
        <v>0.5</v>
      </c>
      <c r="P473" s="651"/>
      <c r="Q473" s="666">
        <v>0</v>
      </c>
      <c r="R473" s="650"/>
      <c r="S473" s="666">
        <v>0</v>
      </c>
      <c r="T473" s="731"/>
      <c r="U473" s="689">
        <v>0</v>
      </c>
    </row>
    <row r="474" spans="1:21" ht="14.4" customHeight="1" x14ac:dyDescent="0.3">
      <c r="A474" s="649">
        <v>50</v>
      </c>
      <c r="B474" s="650" t="s">
        <v>574</v>
      </c>
      <c r="C474" s="650">
        <v>89301501</v>
      </c>
      <c r="D474" s="729" t="s">
        <v>3862</v>
      </c>
      <c r="E474" s="730" t="s">
        <v>2753</v>
      </c>
      <c r="F474" s="650" t="s">
        <v>2737</v>
      </c>
      <c r="G474" s="650" t="s">
        <v>2885</v>
      </c>
      <c r="H474" s="650" t="s">
        <v>575</v>
      </c>
      <c r="I474" s="650" t="s">
        <v>3225</v>
      </c>
      <c r="J474" s="650" t="s">
        <v>802</v>
      </c>
      <c r="K474" s="650" t="s">
        <v>3226</v>
      </c>
      <c r="L474" s="651">
        <v>0</v>
      </c>
      <c r="M474" s="651">
        <v>0</v>
      </c>
      <c r="N474" s="650">
        <v>1</v>
      </c>
      <c r="O474" s="731">
        <v>0.5</v>
      </c>
      <c r="P474" s="651"/>
      <c r="Q474" s="666"/>
      <c r="R474" s="650"/>
      <c r="S474" s="666">
        <v>0</v>
      </c>
      <c r="T474" s="731"/>
      <c r="U474" s="689">
        <v>0</v>
      </c>
    </row>
    <row r="475" spans="1:21" ht="14.4" customHeight="1" x14ac:dyDescent="0.3">
      <c r="A475" s="649">
        <v>50</v>
      </c>
      <c r="B475" s="650" t="s">
        <v>574</v>
      </c>
      <c r="C475" s="650">
        <v>89301501</v>
      </c>
      <c r="D475" s="729" t="s">
        <v>3862</v>
      </c>
      <c r="E475" s="730" t="s">
        <v>2753</v>
      </c>
      <c r="F475" s="650" t="s">
        <v>2737</v>
      </c>
      <c r="G475" s="650" t="s">
        <v>3227</v>
      </c>
      <c r="H475" s="650" t="s">
        <v>575</v>
      </c>
      <c r="I475" s="650" t="s">
        <v>1272</v>
      </c>
      <c r="J475" s="650" t="s">
        <v>3228</v>
      </c>
      <c r="K475" s="650" t="s">
        <v>3229</v>
      </c>
      <c r="L475" s="651">
        <v>62.93</v>
      </c>
      <c r="M475" s="651">
        <v>62.93</v>
      </c>
      <c r="N475" s="650">
        <v>1</v>
      </c>
      <c r="O475" s="731">
        <v>0.5</v>
      </c>
      <c r="P475" s="651"/>
      <c r="Q475" s="666">
        <v>0</v>
      </c>
      <c r="R475" s="650"/>
      <c r="S475" s="666">
        <v>0</v>
      </c>
      <c r="T475" s="731"/>
      <c r="U475" s="689">
        <v>0</v>
      </c>
    </row>
    <row r="476" spans="1:21" ht="14.4" customHeight="1" x14ac:dyDescent="0.3">
      <c r="A476" s="649">
        <v>50</v>
      </c>
      <c r="B476" s="650" t="s">
        <v>574</v>
      </c>
      <c r="C476" s="650">
        <v>89301501</v>
      </c>
      <c r="D476" s="729" t="s">
        <v>3862</v>
      </c>
      <c r="E476" s="730" t="s">
        <v>2753</v>
      </c>
      <c r="F476" s="650" t="s">
        <v>2737</v>
      </c>
      <c r="G476" s="650" t="s">
        <v>2889</v>
      </c>
      <c r="H476" s="650" t="s">
        <v>575</v>
      </c>
      <c r="I476" s="650" t="s">
        <v>3230</v>
      </c>
      <c r="J476" s="650" t="s">
        <v>3231</v>
      </c>
      <c r="K476" s="650" t="s">
        <v>3232</v>
      </c>
      <c r="L476" s="651">
        <v>157.76</v>
      </c>
      <c r="M476" s="651">
        <v>157.76</v>
      </c>
      <c r="N476" s="650">
        <v>1</v>
      </c>
      <c r="O476" s="731">
        <v>0.5</v>
      </c>
      <c r="P476" s="651"/>
      <c r="Q476" s="666">
        <v>0</v>
      </c>
      <c r="R476" s="650"/>
      <c r="S476" s="666">
        <v>0</v>
      </c>
      <c r="T476" s="731"/>
      <c r="U476" s="689">
        <v>0</v>
      </c>
    </row>
    <row r="477" spans="1:21" ht="14.4" customHeight="1" x14ac:dyDescent="0.3">
      <c r="A477" s="649">
        <v>50</v>
      </c>
      <c r="B477" s="650" t="s">
        <v>574</v>
      </c>
      <c r="C477" s="650">
        <v>89301501</v>
      </c>
      <c r="D477" s="729" t="s">
        <v>3862</v>
      </c>
      <c r="E477" s="730" t="s">
        <v>2753</v>
      </c>
      <c r="F477" s="650" t="s">
        <v>2737</v>
      </c>
      <c r="G477" s="650" t="s">
        <v>2807</v>
      </c>
      <c r="H477" s="650" t="s">
        <v>1428</v>
      </c>
      <c r="I477" s="650" t="s">
        <v>2895</v>
      </c>
      <c r="J477" s="650" t="s">
        <v>2896</v>
      </c>
      <c r="K477" s="650" t="s">
        <v>2897</v>
      </c>
      <c r="L477" s="651">
        <v>96.58</v>
      </c>
      <c r="M477" s="651">
        <v>96.58</v>
      </c>
      <c r="N477" s="650">
        <v>1</v>
      </c>
      <c r="O477" s="731">
        <v>0.5</v>
      </c>
      <c r="P477" s="651"/>
      <c r="Q477" s="666">
        <v>0</v>
      </c>
      <c r="R477" s="650"/>
      <c r="S477" s="666">
        <v>0</v>
      </c>
      <c r="T477" s="731"/>
      <c r="U477" s="689">
        <v>0</v>
      </c>
    </row>
    <row r="478" spans="1:21" ht="14.4" customHeight="1" x14ac:dyDescent="0.3">
      <c r="A478" s="649">
        <v>50</v>
      </c>
      <c r="B478" s="650" t="s">
        <v>574</v>
      </c>
      <c r="C478" s="650">
        <v>89301501</v>
      </c>
      <c r="D478" s="729" t="s">
        <v>3862</v>
      </c>
      <c r="E478" s="730" t="s">
        <v>2753</v>
      </c>
      <c r="F478" s="650" t="s">
        <v>2737</v>
      </c>
      <c r="G478" s="650" t="s">
        <v>2807</v>
      </c>
      <c r="H478" s="650" t="s">
        <v>1428</v>
      </c>
      <c r="I478" s="650" t="s">
        <v>1633</v>
      </c>
      <c r="J478" s="650" t="s">
        <v>2615</v>
      </c>
      <c r="K478" s="650" t="s">
        <v>2616</v>
      </c>
      <c r="L478" s="651">
        <v>156.25</v>
      </c>
      <c r="M478" s="651">
        <v>312.5</v>
      </c>
      <c r="N478" s="650">
        <v>2</v>
      </c>
      <c r="O478" s="731">
        <v>1.5</v>
      </c>
      <c r="P478" s="651"/>
      <c r="Q478" s="666">
        <v>0</v>
      </c>
      <c r="R478" s="650"/>
      <c r="S478" s="666">
        <v>0</v>
      </c>
      <c r="T478" s="731"/>
      <c r="U478" s="689">
        <v>0</v>
      </c>
    </row>
    <row r="479" spans="1:21" ht="14.4" customHeight="1" x14ac:dyDescent="0.3">
      <c r="A479" s="649">
        <v>50</v>
      </c>
      <c r="B479" s="650" t="s">
        <v>574</v>
      </c>
      <c r="C479" s="650">
        <v>89301501</v>
      </c>
      <c r="D479" s="729" t="s">
        <v>3862</v>
      </c>
      <c r="E479" s="730" t="s">
        <v>2753</v>
      </c>
      <c r="F479" s="650" t="s">
        <v>2737</v>
      </c>
      <c r="G479" s="650" t="s">
        <v>2807</v>
      </c>
      <c r="H479" s="650" t="s">
        <v>1428</v>
      </c>
      <c r="I479" s="650" t="s">
        <v>1561</v>
      </c>
      <c r="J479" s="650" t="s">
        <v>2617</v>
      </c>
      <c r="K479" s="650" t="s">
        <v>1971</v>
      </c>
      <c r="L479" s="651">
        <v>193.14</v>
      </c>
      <c r="M479" s="651">
        <v>1545.12</v>
      </c>
      <c r="N479" s="650">
        <v>8</v>
      </c>
      <c r="O479" s="731">
        <v>4.5</v>
      </c>
      <c r="P479" s="651"/>
      <c r="Q479" s="666">
        <v>0</v>
      </c>
      <c r="R479" s="650"/>
      <c r="S479" s="666">
        <v>0</v>
      </c>
      <c r="T479" s="731"/>
      <c r="U479" s="689">
        <v>0</v>
      </c>
    </row>
    <row r="480" spans="1:21" ht="14.4" customHeight="1" x14ac:dyDescent="0.3">
      <c r="A480" s="649">
        <v>50</v>
      </c>
      <c r="B480" s="650" t="s">
        <v>574</v>
      </c>
      <c r="C480" s="650">
        <v>89301501</v>
      </c>
      <c r="D480" s="729" t="s">
        <v>3862</v>
      </c>
      <c r="E480" s="730" t="s">
        <v>2754</v>
      </c>
      <c r="F480" s="650" t="s">
        <v>2737</v>
      </c>
      <c r="G480" s="650" t="s">
        <v>2970</v>
      </c>
      <c r="H480" s="650" t="s">
        <v>575</v>
      </c>
      <c r="I480" s="650" t="s">
        <v>1040</v>
      </c>
      <c r="J480" s="650" t="s">
        <v>1041</v>
      </c>
      <c r="K480" s="650" t="s">
        <v>1042</v>
      </c>
      <c r="L480" s="651">
        <v>95.25</v>
      </c>
      <c r="M480" s="651">
        <v>95.25</v>
      </c>
      <c r="N480" s="650">
        <v>1</v>
      </c>
      <c r="O480" s="731">
        <v>0.5</v>
      </c>
      <c r="P480" s="651"/>
      <c r="Q480" s="666">
        <v>0</v>
      </c>
      <c r="R480" s="650"/>
      <c r="S480" s="666">
        <v>0</v>
      </c>
      <c r="T480" s="731"/>
      <c r="U480" s="689">
        <v>0</v>
      </c>
    </row>
    <row r="481" spans="1:21" ht="14.4" customHeight="1" x14ac:dyDescent="0.3">
      <c r="A481" s="649">
        <v>50</v>
      </c>
      <c r="B481" s="650" t="s">
        <v>574</v>
      </c>
      <c r="C481" s="650">
        <v>89301501</v>
      </c>
      <c r="D481" s="729" t="s">
        <v>3862</v>
      </c>
      <c r="E481" s="730" t="s">
        <v>2754</v>
      </c>
      <c r="F481" s="650" t="s">
        <v>2737</v>
      </c>
      <c r="G481" s="650" t="s">
        <v>2759</v>
      </c>
      <c r="H481" s="650" t="s">
        <v>1428</v>
      </c>
      <c r="I481" s="650" t="s">
        <v>1447</v>
      </c>
      <c r="J481" s="650" t="s">
        <v>1448</v>
      </c>
      <c r="K481" s="650" t="s">
        <v>2625</v>
      </c>
      <c r="L481" s="651">
        <v>75.28</v>
      </c>
      <c r="M481" s="651">
        <v>225.84</v>
      </c>
      <c r="N481" s="650">
        <v>3</v>
      </c>
      <c r="O481" s="731">
        <v>1.5</v>
      </c>
      <c r="P481" s="651"/>
      <c r="Q481" s="666">
        <v>0</v>
      </c>
      <c r="R481" s="650"/>
      <c r="S481" s="666">
        <v>0</v>
      </c>
      <c r="T481" s="731"/>
      <c r="U481" s="689">
        <v>0</v>
      </c>
    </row>
    <row r="482" spans="1:21" ht="14.4" customHeight="1" x14ac:dyDescent="0.3">
      <c r="A482" s="649">
        <v>50</v>
      </c>
      <c r="B482" s="650" t="s">
        <v>574</v>
      </c>
      <c r="C482" s="650">
        <v>89301501</v>
      </c>
      <c r="D482" s="729" t="s">
        <v>3862</v>
      </c>
      <c r="E482" s="730" t="s">
        <v>2754</v>
      </c>
      <c r="F482" s="650" t="s">
        <v>2737</v>
      </c>
      <c r="G482" s="650" t="s">
        <v>2762</v>
      </c>
      <c r="H482" s="650" t="s">
        <v>1428</v>
      </c>
      <c r="I482" s="650" t="s">
        <v>1553</v>
      </c>
      <c r="J482" s="650" t="s">
        <v>1558</v>
      </c>
      <c r="K482" s="650" t="s">
        <v>1597</v>
      </c>
      <c r="L482" s="651">
        <v>130.59</v>
      </c>
      <c r="M482" s="651">
        <v>261.18</v>
      </c>
      <c r="N482" s="650">
        <v>2</v>
      </c>
      <c r="O482" s="731">
        <v>1</v>
      </c>
      <c r="P482" s="651"/>
      <c r="Q482" s="666">
        <v>0</v>
      </c>
      <c r="R482" s="650"/>
      <c r="S482" s="666">
        <v>0</v>
      </c>
      <c r="T482" s="731"/>
      <c r="U482" s="689">
        <v>0</v>
      </c>
    </row>
    <row r="483" spans="1:21" ht="14.4" customHeight="1" x14ac:dyDescent="0.3">
      <c r="A483" s="649">
        <v>50</v>
      </c>
      <c r="B483" s="650" t="s">
        <v>574</v>
      </c>
      <c r="C483" s="650">
        <v>89301501</v>
      </c>
      <c r="D483" s="729" t="s">
        <v>3862</v>
      </c>
      <c r="E483" s="730" t="s">
        <v>2754</v>
      </c>
      <c r="F483" s="650" t="s">
        <v>2737</v>
      </c>
      <c r="G483" s="650" t="s">
        <v>2762</v>
      </c>
      <c r="H483" s="650" t="s">
        <v>1428</v>
      </c>
      <c r="I483" s="650" t="s">
        <v>1625</v>
      </c>
      <c r="J483" s="650" t="s">
        <v>1630</v>
      </c>
      <c r="K483" s="650" t="s">
        <v>2646</v>
      </c>
      <c r="L483" s="651">
        <v>201.88</v>
      </c>
      <c r="M483" s="651">
        <v>807.52</v>
      </c>
      <c r="N483" s="650">
        <v>4</v>
      </c>
      <c r="O483" s="731">
        <v>2.5</v>
      </c>
      <c r="P483" s="651"/>
      <c r="Q483" s="666">
        <v>0</v>
      </c>
      <c r="R483" s="650"/>
      <c r="S483" s="666">
        <v>0</v>
      </c>
      <c r="T483" s="731"/>
      <c r="U483" s="689">
        <v>0</v>
      </c>
    </row>
    <row r="484" spans="1:21" ht="14.4" customHeight="1" x14ac:dyDescent="0.3">
      <c r="A484" s="649">
        <v>50</v>
      </c>
      <c r="B484" s="650" t="s">
        <v>574</v>
      </c>
      <c r="C484" s="650">
        <v>89301501</v>
      </c>
      <c r="D484" s="729" t="s">
        <v>3862</v>
      </c>
      <c r="E484" s="730" t="s">
        <v>2754</v>
      </c>
      <c r="F484" s="650" t="s">
        <v>2737</v>
      </c>
      <c r="G484" s="650" t="s">
        <v>2763</v>
      </c>
      <c r="H484" s="650" t="s">
        <v>1428</v>
      </c>
      <c r="I484" s="650" t="s">
        <v>1493</v>
      </c>
      <c r="J484" s="650" t="s">
        <v>1494</v>
      </c>
      <c r="K484" s="650" t="s">
        <v>999</v>
      </c>
      <c r="L484" s="651">
        <v>44.89</v>
      </c>
      <c r="M484" s="651">
        <v>269.33999999999997</v>
      </c>
      <c r="N484" s="650">
        <v>6</v>
      </c>
      <c r="O484" s="731">
        <v>3</v>
      </c>
      <c r="P484" s="651"/>
      <c r="Q484" s="666">
        <v>0</v>
      </c>
      <c r="R484" s="650"/>
      <c r="S484" s="666">
        <v>0</v>
      </c>
      <c r="T484" s="731"/>
      <c r="U484" s="689">
        <v>0</v>
      </c>
    </row>
    <row r="485" spans="1:21" ht="14.4" customHeight="1" x14ac:dyDescent="0.3">
      <c r="A485" s="649">
        <v>50</v>
      </c>
      <c r="B485" s="650" t="s">
        <v>574</v>
      </c>
      <c r="C485" s="650">
        <v>89301501</v>
      </c>
      <c r="D485" s="729" t="s">
        <v>3862</v>
      </c>
      <c r="E485" s="730" t="s">
        <v>2754</v>
      </c>
      <c r="F485" s="650" t="s">
        <v>2737</v>
      </c>
      <c r="G485" s="650" t="s">
        <v>2763</v>
      </c>
      <c r="H485" s="650" t="s">
        <v>1428</v>
      </c>
      <c r="I485" s="650" t="s">
        <v>2248</v>
      </c>
      <c r="J485" s="650" t="s">
        <v>2249</v>
      </c>
      <c r="K485" s="650" t="s">
        <v>2250</v>
      </c>
      <c r="L485" s="651">
        <v>60.02</v>
      </c>
      <c r="M485" s="651">
        <v>120.04</v>
      </c>
      <c r="N485" s="650">
        <v>2</v>
      </c>
      <c r="O485" s="731">
        <v>1</v>
      </c>
      <c r="P485" s="651"/>
      <c r="Q485" s="666">
        <v>0</v>
      </c>
      <c r="R485" s="650"/>
      <c r="S485" s="666">
        <v>0</v>
      </c>
      <c r="T485" s="731"/>
      <c r="U485" s="689">
        <v>0</v>
      </c>
    </row>
    <row r="486" spans="1:21" ht="14.4" customHeight="1" x14ac:dyDescent="0.3">
      <c r="A486" s="649">
        <v>50</v>
      </c>
      <c r="B486" s="650" t="s">
        <v>574</v>
      </c>
      <c r="C486" s="650">
        <v>89301501</v>
      </c>
      <c r="D486" s="729" t="s">
        <v>3862</v>
      </c>
      <c r="E486" s="730" t="s">
        <v>2754</v>
      </c>
      <c r="F486" s="650" t="s">
        <v>2737</v>
      </c>
      <c r="G486" s="650" t="s">
        <v>2823</v>
      </c>
      <c r="H486" s="650" t="s">
        <v>575</v>
      </c>
      <c r="I486" s="650" t="s">
        <v>2827</v>
      </c>
      <c r="J486" s="650" t="s">
        <v>2828</v>
      </c>
      <c r="K486" s="650" t="s">
        <v>2829</v>
      </c>
      <c r="L486" s="651">
        <v>0</v>
      </c>
      <c r="M486" s="651">
        <v>0</v>
      </c>
      <c r="N486" s="650">
        <v>2</v>
      </c>
      <c r="O486" s="731">
        <v>1</v>
      </c>
      <c r="P486" s="651"/>
      <c r="Q486" s="666"/>
      <c r="R486" s="650"/>
      <c r="S486" s="666">
        <v>0</v>
      </c>
      <c r="T486" s="731"/>
      <c r="U486" s="689">
        <v>0</v>
      </c>
    </row>
    <row r="487" spans="1:21" ht="14.4" customHeight="1" x14ac:dyDescent="0.3">
      <c r="A487" s="649">
        <v>50</v>
      </c>
      <c r="B487" s="650" t="s">
        <v>574</v>
      </c>
      <c r="C487" s="650">
        <v>89301501</v>
      </c>
      <c r="D487" s="729" t="s">
        <v>3862</v>
      </c>
      <c r="E487" s="730" t="s">
        <v>2754</v>
      </c>
      <c r="F487" s="650" t="s">
        <v>2737</v>
      </c>
      <c r="G487" s="650" t="s">
        <v>2831</v>
      </c>
      <c r="H487" s="650" t="s">
        <v>575</v>
      </c>
      <c r="I487" s="650" t="s">
        <v>3015</v>
      </c>
      <c r="J487" s="650" t="s">
        <v>2833</v>
      </c>
      <c r="K487" s="650" t="s">
        <v>1067</v>
      </c>
      <c r="L487" s="651">
        <v>0</v>
      </c>
      <c r="M487" s="651">
        <v>0</v>
      </c>
      <c r="N487" s="650">
        <v>1</v>
      </c>
      <c r="O487" s="731">
        <v>0.5</v>
      </c>
      <c r="P487" s="651"/>
      <c r="Q487" s="666"/>
      <c r="R487" s="650"/>
      <c r="S487" s="666">
        <v>0</v>
      </c>
      <c r="T487" s="731"/>
      <c r="U487" s="689">
        <v>0</v>
      </c>
    </row>
    <row r="488" spans="1:21" ht="14.4" customHeight="1" x14ac:dyDescent="0.3">
      <c r="A488" s="649">
        <v>50</v>
      </c>
      <c r="B488" s="650" t="s">
        <v>574</v>
      </c>
      <c r="C488" s="650">
        <v>89301501</v>
      </c>
      <c r="D488" s="729" t="s">
        <v>3862</v>
      </c>
      <c r="E488" s="730" t="s">
        <v>2754</v>
      </c>
      <c r="F488" s="650" t="s">
        <v>2737</v>
      </c>
      <c r="G488" s="650" t="s">
        <v>2831</v>
      </c>
      <c r="H488" s="650" t="s">
        <v>575</v>
      </c>
      <c r="I488" s="650" t="s">
        <v>2834</v>
      </c>
      <c r="J488" s="650" t="s">
        <v>816</v>
      </c>
      <c r="K488" s="650" t="s">
        <v>1067</v>
      </c>
      <c r="L488" s="651">
        <v>0</v>
      </c>
      <c r="M488" s="651">
        <v>0</v>
      </c>
      <c r="N488" s="650">
        <v>1</v>
      </c>
      <c r="O488" s="731">
        <v>0.5</v>
      </c>
      <c r="P488" s="651"/>
      <c r="Q488" s="666"/>
      <c r="R488" s="650"/>
      <c r="S488" s="666">
        <v>0</v>
      </c>
      <c r="T488" s="731"/>
      <c r="U488" s="689">
        <v>0</v>
      </c>
    </row>
    <row r="489" spans="1:21" ht="14.4" customHeight="1" x14ac:dyDescent="0.3">
      <c r="A489" s="649">
        <v>50</v>
      </c>
      <c r="B489" s="650" t="s">
        <v>574</v>
      </c>
      <c r="C489" s="650">
        <v>89301501</v>
      </c>
      <c r="D489" s="729" t="s">
        <v>3862</v>
      </c>
      <c r="E489" s="730" t="s">
        <v>2754</v>
      </c>
      <c r="F489" s="650" t="s">
        <v>2737</v>
      </c>
      <c r="G489" s="650" t="s">
        <v>2831</v>
      </c>
      <c r="H489" s="650" t="s">
        <v>575</v>
      </c>
      <c r="I489" s="650" t="s">
        <v>815</v>
      </c>
      <c r="J489" s="650" t="s">
        <v>816</v>
      </c>
      <c r="K489" s="650" t="s">
        <v>817</v>
      </c>
      <c r="L489" s="651">
        <v>42.18</v>
      </c>
      <c r="M489" s="651">
        <v>42.18</v>
      </c>
      <c r="N489" s="650">
        <v>1</v>
      </c>
      <c r="O489" s="731">
        <v>0.5</v>
      </c>
      <c r="P489" s="651"/>
      <c r="Q489" s="666">
        <v>0</v>
      </c>
      <c r="R489" s="650"/>
      <c r="S489" s="666">
        <v>0</v>
      </c>
      <c r="T489" s="731"/>
      <c r="U489" s="689">
        <v>0</v>
      </c>
    </row>
    <row r="490" spans="1:21" ht="14.4" customHeight="1" x14ac:dyDescent="0.3">
      <c r="A490" s="649">
        <v>50</v>
      </c>
      <c r="B490" s="650" t="s">
        <v>574</v>
      </c>
      <c r="C490" s="650">
        <v>89301501</v>
      </c>
      <c r="D490" s="729" t="s">
        <v>3862</v>
      </c>
      <c r="E490" s="730" t="s">
        <v>2754</v>
      </c>
      <c r="F490" s="650" t="s">
        <v>2737</v>
      </c>
      <c r="G490" s="650" t="s">
        <v>2915</v>
      </c>
      <c r="H490" s="650" t="s">
        <v>575</v>
      </c>
      <c r="I490" s="650" t="s">
        <v>2916</v>
      </c>
      <c r="J490" s="650" t="s">
        <v>2917</v>
      </c>
      <c r="K490" s="650"/>
      <c r="L490" s="651">
        <v>0</v>
      </c>
      <c r="M490" s="651">
        <v>0</v>
      </c>
      <c r="N490" s="650">
        <v>1</v>
      </c>
      <c r="O490" s="731">
        <v>0.5</v>
      </c>
      <c r="P490" s="651"/>
      <c r="Q490" s="666"/>
      <c r="R490" s="650"/>
      <c r="S490" s="666">
        <v>0</v>
      </c>
      <c r="T490" s="731"/>
      <c r="U490" s="689">
        <v>0</v>
      </c>
    </row>
    <row r="491" spans="1:21" ht="14.4" customHeight="1" x14ac:dyDescent="0.3">
      <c r="A491" s="649">
        <v>50</v>
      </c>
      <c r="B491" s="650" t="s">
        <v>574</v>
      </c>
      <c r="C491" s="650">
        <v>89301501</v>
      </c>
      <c r="D491" s="729" t="s">
        <v>3862</v>
      </c>
      <c r="E491" s="730" t="s">
        <v>2754</v>
      </c>
      <c r="F491" s="650" t="s">
        <v>2737</v>
      </c>
      <c r="G491" s="650" t="s">
        <v>2778</v>
      </c>
      <c r="H491" s="650" t="s">
        <v>575</v>
      </c>
      <c r="I491" s="650" t="s">
        <v>3233</v>
      </c>
      <c r="J491" s="650" t="s">
        <v>3040</v>
      </c>
      <c r="K491" s="650" t="s">
        <v>3234</v>
      </c>
      <c r="L491" s="651">
        <v>0</v>
      </c>
      <c r="M491" s="651">
        <v>0</v>
      </c>
      <c r="N491" s="650">
        <v>2</v>
      </c>
      <c r="O491" s="731">
        <v>1</v>
      </c>
      <c r="P491" s="651"/>
      <c r="Q491" s="666"/>
      <c r="R491" s="650"/>
      <c r="S491" s="666">
        <v>0</v>
      </c>
      <c r="T491" s="731"/>
      <c r="U491" s="689">
        <v>0</v>
      </c>
    </row>
    <row r="492" spans="1:21" ht="14.4" customHeight="1" x14ac:dyDescent="0.3">
      <c r="A492" s="649">
        <v>50</v>
      </c>
      <c r="B492" s="650" t="s">
        <v>574</v>
      </c>
      <c r="C492" s="650">
        <v>89301501</v>
      </c>
      <c r="D492" s="729" t="s">
        <v>3862</v>
      </c>
      <c r="E492" s="730" t="s">
        <v>2754</v>
      </c>
      <c r="F492" s="650" t="s">
        <v>2737</v>
      </c>
      <c r="G492" s="650" t="s">
        <v>2778</v>
      </c>
      <c r="H492" s="650" t="s">
        <v>575</v>
      </c>
      <c r="I492" s="650" t="s">
        <v>3235</v>
      </c>
      <c r="J492" s="650" t="s">
        <v>3236</v>
      </c>
      <c r="K492" s="650" t="s">
        <v>3237</v>
      </c>
      <c r="L492" s="651">
        <v>0</v>
      </c>
      <c r="M492" s="651">
        <v>0</v>
      </c>
      <c r="N492" s="650">
        <v>1</v>
      </c>
      <c r="O492" s="731">
        <v>1</v>
      </c>
      <c r="P492" s="651"/>
      <c r="Q492" s="666"/>
      <c r="R492" s="650"/>
      <c r="S492" s="666">
        <v>0</v>
      </c>
      <c r="T492" s="731"/>
      <c r="U492" s="689">
        <v>0</v>
      </c>
    </row>
    <row r="493" spans="1:21" ht="14.4" customHeight="1" x14ac:dyDescent="0.3">
      <c r="A493" s="649">
        <v>50</v>
      </c>
      <c r="B493" s="650" t="s">
        <v>574</v>
      </c>
      <c r="C493" s="650">
        <v>89301501</v>
      </c>
      <c r="D493" s="729" t="s">
        <v>3862</v>
      </c>
      <c r="E493" s="730" t="s">
        <v>2754</v>
      </c>
      <c r="F493" s="650" t="s">
        <v>2737</v>
      </c>
      <c r="G493" s="650" t="s">
        <v>2779</v>
      </c>
      <c r="H493" s="650" t="s">
        <v>575</v>
      </c>
      <c r="I493" s="650" t="s">
        <v>2780</v>
      </c>
      <c r="J493" s="650" t="s">
        <v>2781</v>
      </c>
      <c r="K493" s="650" t="s">
        <v>2782</v>
      </c>
      <c r="L493" s="651">
        <v>0</v>
      </c>
      <c r="M493" s="651">
        <v>0</v>
      </c>
      <c r="N493" s="650">
        <v>3</v>
      </c>
      <c r="O493" s="731">
        <v>2.5</v>
      </c>
      <c r="P493" s="651"/>
      <c r="Q493" s="666"/>
      <c r="R493" s="650"/>
      <c r="S493" s="666">
        <v>0</v>
      </c>
      <c r="T493" s="731"/>
      <c r="U493" s="689">
        <v>0</v>
      </c>
    </row>
    <row r="494" spans="1:21" ht="14.4" customHeight="1" x14ac:dyDescent="0.3">
      <c r="A494" s="649">
        <v>50</v>
      </c>
      <c r="B494" s="650" t="s">
        <v>574</v>
      </c>
      <c r="C494" s="650">
        <v>89301501</v>
      </c>
      <c r="D494" s="729" t="s">
        <v>3862</v>
      </c>
      <c r="E494" s="730" t="s">
        <v>2754</v>
      </c>
      <c r="F494" s="650" t="s">
        <v>2737</v>
      </c>
      <c r="G494" s="650" t="s">
        <v>2779</v>
      </c>
      <c r="H494" s="650" t="s">
        <v>575</v>
      </c>
      <c r="I494" s="650" t="s">
        <v>966</v>
      </c>
      <c r="J494" s="650" t="s">
        <v>2781</v>
      </c>
      <c r="K494" s="650" t="s">
        <v>3160</v>
      </c>
      <c r="L494" s="651">
        <v>12.26</v>
      </c>
      <c r="M494" s="651">
        <v>36.78</v>
      </c>
      <c r="N494" s="650">
        <v>3</v>
      </c>
      <c r="O494" s="731">
        <v>1.5</v>
      </c>
      <c r="P494" s="651"/>
      <c r="Q494" s="666">
        <v>0</v>
      </c>
      <c r="R494" s="650"/>
      <c r="S494" s="666">
        <v>0</v>
      </c>
      <c r="T494" s="731"/>
      <c r="U494" s="689">
        <v>0</v>
      </c>
    </row>
    <row r="495" spans="1:21" ht="14.4" customHeight="1" x14ac:dyDescent="0.3">
      <c r="A495" s="649">
        <v>50</v>
      </c>
      <c r="B495" s="650" t="s">
        <v>574</v>
      </c>
      <c r="C495" s="650">
        <v>89301501</v>
      </c>
      <c r="D495" s="729" t="s">
        <v>3862</v>
      </c>
      <c r="E495" s="730" t="s">
        <v>2754</v>
      </c>
      <c r="F495" s="650" t="s">
        <v>2737</v>
      </c>
      <c r="G495" s="650" t="s">
        <v>2779</v>
      </c>
      <c r="H495" s="650" t="s">
        <v>575</v>
      </c>
      <c r="I495" s="650" t="s">
        <v>1066</v>
      </c>
      <c r="J495" s="650" t="s">
        <v>1053</v>
      </c>
      <c r="K495" s="650" t="s">
        <v>1067</v>
      </c>
      <c r="L495" s="651">
        <v>12.26</v>
      </c>
      <c r="M495" s="651">
        <v>12.26</v>
      </c>
      <c r="N495" s="650">
        <v>1</v>
      </c>
      <c r="O495" s="731">
        <v>0.5</v>
      </c>
      <c r="P495" s="651"/>
      <c r="Q495" s="666">
        <v>0</v>
      </c>
      <c r="R495" s="650"/>
      <c r="S495" s="666">
        <v>0</v>
      </c>
      <c r="T495" s="731"/>
      <c r="U495" s="689">
        <v>0</v>
      </c>
    </row>
    <row r="496" spans="1:21" ht="14.4" customHeight="1" x14ac:dyDescent="0.3">
      <c r="A496" s="649">
        <v>50</v>
      </c>
      <c r="B496" s="650" t="s">
        <v>574</v>
      </c>
      <c r="C496" s="650">
        <v>89301501</v>
      </c>
      <c r="D496" s="729" t="s">
        <v>3862</v>
      </c>
      <c r="E496" s="730" t="s">
        <v>2754</v>
      </c>
      <c r="F496" s="650" t="s">
        <v>2737</v>
      </c>
      <c r="G496" s="650" t="s">
        <v>2786</v>
      </c>
      <c r="H496" s="650" t="s">
        <v>575</v>
      </c>
      <c r="I496" s="650" t="s">
        <v>785</v>
      </c>
      <c r="J496" s="650" t="s">
        <v>786</v>
      </c>
      <c r="K496" s="650" t="s">
        <v>3238</v>
      </c>
      <c r="L496" s="651">
        <v>83.56</v>
      </c>
      <c r="M496" s="651">
        <v>83.56</v>
      </c>
      <c r="N496" s="650">
        <v>1</v>
      </c>
      <c r="O496" s="731">
        <v>0.5</v>
      </c>
      <c r="P496" s="651"/>
      <c r="Q496" s="666">
        <v>0</v>
      </c>
      <c r="R496" s="650"/>
      <c r="S496" s="666">
        <v>0</v>
      </c>
      <c r="T496" s="731"/>
      <c r="U496" s="689">
        <v>0</v>
      </c>
    </row>
    <row r="497" spans="1:21" ht="14.4" customHeight="1" x14ac:dyDescent="0.3">
      <c r="A497" s="649">
        <v>50</v>
      </c>
      <c r="B497" s="650" t="s">
        <v>574</v>
      </c>
      <c r="C497" s="650">
        <v>89301501</v>
      </c>
      <c r="D497" s="729" t="s">
        <v>3862</v>
      </c>
      <c r="E497" s="730" t="s">
        <v>2754</v>
      </c>
      <c r="F497" s="650" t="s">
        <v>2737</v>
      </c>
      <c r="G497" s="650" t="s">
        <v>2786</v>
      </c>
      <c r="H497" s="650" t="s">
        <v>575</v>
      </c>
      <c r="I497" s="650" t="s">
        <v>858</v>
      </c>
      <c r="J497" s="650" t="s">
        <v>1223</v>
      </c>
      <c r="K497" s="650" t="s">
        <v>2853</v>
      </c>
      <c r="L497" s="651">
        <v>33.68</v>
      </c>
      <c r="M497" s="651">
        <v>33.68</v>
      </c>
      <c r="N497" s="650">
        <v>1</v>
      </c>
      <c r="O497" s="731">
        <v>0.5</v>
      </c>
      <c r="P497" s="651"/>
      <c r="Q497" s="666">
        <v>0</v>
      </c>
      <c r="R497" s="650"/>
      <c r="S497" s="666">
        <v>0</v>
      </c>
      <c r="T497" s="731"/>
      <c r="U497" s="689">
        <v>0</v>
      </c>
    </row>
    <row r="498" spans="1:21" ht="14.4" customHeight="1" x14ac:dyDescent="0.3">
      <c r="A498" s="649">
        <v>50</v>
      </c>
      <c r="B498" s="650" t="s">
        <v>574</v>
      </c>
      <c r="C498" s="650">
        <v>89301501</v>
      </c>
      <c r="D498" s="729" t="s">
        <v>3862</v>
      </c>
      <c r="E498" s="730" t="s">
        <v>2754</v>
      </c>
      <c r="F498" s="650" t="s">
        <v>2737</v>
      </c>
      <c r="G498" s="650" t="s">
        <v>2794</v>
      </c>
      <c r="H498" s="650" t="s">
        <v>1428</v>
      </c>
      <c r="I498" s="650" t="s">
        <v>1533</v>
      </c>
      <c r="J498" s="650" t="s">
        <v>1527</v>
      </c>
      <c r="K498" s="650" t="s">
        <v>1488</v>
      </c>
      <c r="L498" s="651">
        <v>2916.16</v>
      </c>
      <c r="M498" s="651">
        <v>2916.16</v>
      </c>
      <c r="N498" s="650">
        <v>1</v>
      </c>
      <c r="O498" s="731">
        <v>0.5</v>
      </c>
      <c r="P498" s="651"/>
      <c r="Q498" s="666">
        <v>0</v>
      </c>
      <c r="R498" s="650"/>
      <c r="S498" s="666">
        <v>0</v>
      </c>
      <c r="T498" s="731"/>
      <c r="U498" s="689">
        <v>0</v>
      </c>
    </row>
    <row r="499" spans="1:21" ht="14.4" customHeight="1" x14ac:dyDescent="0.3">
      <c r="A499" s="649">
        <v>50</v>
      </c>
      <c r="B499" s="650" t="s">
        <v>574</v>
      </c>
      <c r="C499" s="650">
        <v>89301501</v>
      </c>
      <c r="D499" s="729" t="s">
        <v>3862</v>
      </c>
      <c r="E499" s="730" t="s">
        <v>2754</v>
      </c>
      <c r="F499" s="650" t="s">
        <v>2737</v>
      </c>
      <c r="G499" s="650" t="s">
        <v>2854</v>
      </c>
      <c r="H499" s="650" t="s">
        <v>1428</v>
      </c>
      <c r="I499" s="650" t="s">
        <v>1640</v>
      </c>
      <c r="J499" s="650" t="s">
        <v>1641</v>
      </c>
      <c r="K499" s="650" t="s">
        <v>1642</v>
      </c>
      <c r="L499" s="651">
        <v>55.38</v>
      </c>
      <c r="M499" s="651">
        <v>110.76</v>
      </c>
      <c r="N499" s="650">
        <v>2</v>
      </c>
      <c r="O499" s="731">
        <v>1</v>
      </c>
      <c r="P499" s="651"/>
      <c r="Q499" s="666">
        <v>0</v>
      </c>
      <c r="R499" s="650"/>
      <c r="S499" s="666">
        <v>0</v>
      </c>
      <c r="T499" s="731"/>
      <c r="U499" s="689">
        <v>0</v>
      </c>
    </row>
    <row r="500" spans="1:21" ht="14.4" customHeight="1" x14ac:dyDescent="0.3">
      <c r="A500" s="649">
        <v>50</v>
      </c>
      <c r="B500" s="650" t="s">
        <v>574</v>
      </c>
      <c r="C500" s="650">
        <v>89301501</v>
      </c>
      <c r="D500" s="729" t="s">
        <v>3862</v>
      </c>
      <c r="E500" s="730" t="s">
        <v>2754</v>
      </c>
      <c r="F500" s="650" t="s">
        <v>2737</v>
      </c>
      <c r="G500" s="650" t="s">
        <v>2857</v>
      </c>
      <c r="H500" s="650" t="s">
        <v>1428</v>
      </c>
      <c r="I500" s="650" t="s">
        <v>2946</v>
      </c>
      <c r="J500" s="650" t="s">
        <v>1500</v>
      </c>
      <c r="K500" s="650" t="s">
        <v>2947</v>
      </c>
      <c r="L500" s="651">
        <v>0</v>
      </c>
      <c r="M500" s="651">
        <v>0</v>
      </c>
      <c r="N500" s="650">
        <v>1</v>
      </c>
      <c r="O500" s="731">
        <v>0.5</v>
      </c>
      <c r="P500" s="651"/>
      <c r="Q500" s="666"/>
      <c r="R500" s="650"/>
      <c r="S500" s="666">
        <v>0</v>
      </c>
      <c r="T500" s="731"/>
      <c r="U500" s="689">
        <v>0</v>
      </c>
    </row>
    <row r="501" spans="1:21" ht="14.4" customHeight="1" x14ac:dyDescent="0.3">
      <c r="A501" s="649">
        <v>50</v>
      </c>
      <c r="B501" s="650" t="s">
        <v>574</v>
      </c>
      <c r="C501" s="650">
        <v>89301501</v>
      </c>
      <c r="D501" s="729" t="s">
        <v>3862</v>
      </c>
      <c r="E501" s="730" t="s">
        <v>2754</v>
      </c>
      <c r="F501" s="650" t="s">
        <v>2737</v>
      </c>
      <c r="G501" s="650" t="s">
        <v>2795</v>
      </c>
      <c r="H501" s="650" t="s">
        <v>575</v>
      </c>
      <c r="I501" s="650" t="s">
        <v>997</v>
      </c>
      <c r="J501" s="650" t="s">
        <v>998</v>
      </c>
      <c r="K501" s="650" t="s">
        <v>999</v>
      </c>
      <c r="L501" s="651">
        <v>67.42</v>
      </c>
      <c r="M501" s="651">
        <v>134.84</v>
      </c>
      <c r="N501" s="650">
        <v>2</v>
      </c>
      <c r="O501" s="731">
        <v>1</v>
      </c>
      <c r="P501" s="651"/>
      <c r="Q501" s="666">
        <v>0</v>
      </c>
      <c r="R501" s="650"/>
      <c r="S501" s="666">
        <v>0</v>
      </c>
      <c r="T501" s="731"/>
      <c r="U501" s="689">
        <v>0</v>
      </c>
    </row>
    <row r="502" spans="1:21" ht="14.4" customHeight="1" x14ac:dyDescent="0.3">
      <c r="A502" s="649">
        <v>50</v>
      </c>
      <c r="B502" s="650" t="s">
        <v>574</v>
      </c>
      <c r="C502" s="650">
        <v>89301501</v>
      </c>
      <c r="D502" s="729" t="s">
        <v>3862</v>
      </c>
      <c r="E502" s="730" t="s">
        <v>2754</v>
      </c>
      <c r="F502" s="650" t="s">
        <v>2737</v>
      </c>
      <c r="G502" s="650" t="s">
        <v>2795</v>
      </c>
      <c r="H502" s="650" t="s">
        <v>1428</v>
      </c>
      <c r="I502" s="650" t="s">
        <v>2861</v>
      </c>
      <c r="J502" s="650" t="s">
        <v>2862</v>
      </c>
      <c r="K502" s="650" t="s">
        <v>608</v>
      </c>
      <c r="L502" s="651">
        <v>50.47</v>
      </c>
      <c r="M502" s="651">
        <v>100.94</v>
      </c>
      <c r="N502" s="650">
        <v>2</v>
      </c>
      <c r="O502" s="731">
        <v>1</v>
      </c>
      <c r="P502" s="651"/>
      <c r="Q502" s="666">
        <v>0</v>
      </c>
      <c r="R502" s="650"/>
      <c r="S502" s="666">
        <v>0</v>
      </c>
      <c r="T502" s="731"/>
      <c r="U502" s="689">
        <v>0</v>
      </c>
    </row>
    <row r="503" spans="1:21" ht="14.4" customHeight="1" x14ac:dyDescent="0.3">
      <c r="A503" s="649">
        <v>50</v>
      </c>
      <c r="B503" s="650" t="s">
        <v>574</v>
      </c>
      <c r="C503" s="650">
        <v>89301501</v>
      </c>
      <c r="D503" s="729" t="s">
        <v>3862</v>
      </c>
      <c r="E503" s="730" t="s">
        <v>2754</v>
      </c>
      <c r="F503" s="650" t="s">
        <v>2737</v>
      </c>
      <c r="G503" s="650" t="s">
        <v>2798</v>
      </c>
      <c r="H503" s="650" t="s">
        <v>575</v>
      </c>
      <c r="I503" s="650" t="s">
        <v>1198</v>
      </c>
      <c r="J503" s="650" t="s">
        <v>1199</v>
      </c>
      <c r="K503" s="650" t="s">
        <v>1196</v>
      </c>
      <c r="L503" s="651">
        <v>214.07</v>
      </c>
      <c r="M503" s="651">
        <v>214.07</v>
      </c>
      <c r="N503" s="650">
        <v>1</v>
      </c>
      <c r="O503" s="731">
        <v>0.5</v>
      </c>
      <c r="P503" s="651"/>
      <c r="Q503" s="666">
        <v>0</v>
      </c>
      <c r="R503" s="650"/>
      <c r="S503" s="666">
        <v>0</v>
      </c>
      <c r="T503" s="731"/>
      <c r="U503" s="689">
        <v>0</v>
      </c>
    </row>
    <row r="504" spans="1:21" ht="14.4" customHeight="1" x14ac:dyDescent="0.3">
      <c r="A504" s="649">
        <v>50</v>
      </c>
      <c r="B504" s="650" t="s">
        <v>574</v>
      </c>
      <c r="C504" s="650">
        <v>89301501</v>
      </c>
      <c r="D504" s="729" t="s">
        <v>3862</v>
      </c>
      <c r="E504" s="730" t="s">
        <v>2754</v>
      </c>
      <c r="F504" s="650" t="s">
        <v>2737</v>
      </c>
      <c r="G504" s="650" t="s">
        <v>2803</v>
      </c>
      <c r="H504" s="650" t="s">
        <v>1428</v>
      </c>
      <c r="I504" s="650" t="s">
        <v>1458</v>
      </c>
      <c r="J504" s="650" t="s">
        <v>2637</v>
      </c>
      <c r="K504" s="650" t="s">
        <v>1074</v>
      </c>
      <c r="L504" s="651">
        <v>134.83000000000001</v>
      </c>
      <c r="M504" s="651">
        <v>134.83000000000001</v>
      </c>
      <c r="N504" s="650">
        <v>1</v>
      </c>
      <c r="O504" s="731">
        <v>0.5</v>
      </c>
      <c r="P504" s="651"/>
      <c r="Q504" s="666">
        <v>0</v>
      </c>
      <c r="R504" s="650"/>
      <c r="S504" s="666">
        <v>0</v>
      </c>
      <c r="T504" s="731"/>
      <c r="U504" s="689">
        <v>0</v>
      </c>
    </row>
    <row r="505" spans="1:21" ht="14.4" customHeight="1" x14ac:dyDescent="0.3">
      <c r="A505" s="649">
        <v>50</v>
      </c>
      <c r="B505" s="650" t="s">
        <v>574</v>
      </c>
      <c r="C505" s="650">
        <v>89301501</v>
      </c>
      <c r="D505" s="729" t="s">
        <v>3862</v>
      </c>
      <c r="E505" s="730" t="s">
        <v>2754</v>
      </c>
      <c r="F505" s="650" t="s">
        <v>2737</v>
      </c>
      <c r="G505" s="650" t="s">
        <v>2803</v>
      </c>
      <c r="H505" s="650" t="s">
        <v>1428</v>
      </c>
      <c r="I505" s="650" t="s">
        <v>1432</v>
      </c>
      <c r="J505" s="650" t="s">
        <v>1433</v>
      </c>
      <c r="K505" s="650" t="s">
        <v>1434</v>
      </c>
      <c r="L505" s="651">
        <v>14.6</v>
      </c>
      <c r="M505" s="651">
        <v>14.6</v>
      </c>
      <c r="N505" s="650">
        <v>1</v>
      </c>
      <c r="O505" s="731">
        <v>0.5</v>
      </c>
      <c r="P505" s="651"/>
      <c r="Q505" s="666">
        <v>0</v>
      </c>
      <c r="R505" s="650"/>
      <c r="S505" s="666">
        <v>0</v>
      </c>
      <c r="T505" s="731"/>
      <c r="U505" s="689">
        <v>0</v>
      </c>
    </row>
    <row r="506" spans="1:21" ht="14.4" customHeight="1" x14ac:dyDescent="0.3">
      <c r="A506" s="649">
        <v>50</v>
      </c>
      <c r="B506" s="650" t="s">
        <v>574</v>
      </c>
      <c r="C506" s="650">
        <v>89301501</v>
      </c>
      <c r="D506" s="729" t="s">
        <v>3862</v>
      </c>
      <c r="E506" s="730" t="s">
        <v>2754</v>
      </c>
      <c r="F506" s="650" t="s">
        <v>2737</v>
      </c>
      <c r="G506" s="650" t="s">
        <v>2803</v>
      </c>
      <c r="H506" s="650" t="s">
        <v>1428</v>
      </c>
      <c r="I506" s="650" t="s">
        <v>1518</v>
      </c>
      <c r="J506" s="650" t="s">
        <v>2638</v>
      </c>
      <c r="K506" s="650" t="s">
        <v>995</v>
      </c>
      <c r="L506" s="651">
        <v>67.42</v>
      </c>
      <c r="M506" s="651">
        <v>67.42</v>
      </c>
      <c r="N506" s="650">
        <v>1</v>
      </c>
      <c r="O506" s="731">
        <v>0.5</v>
      </c>
      <c r="P506" s="651"/>
      <c r="Q506" s="666">
        <v>0</v>
      </c>
      <c r="R506" s="650"/>
      <c r="S506" s="666">
        <v>0</v>
      </c>
      <c r="T506" s="731"/>
      <c r="U506" s="689">
        <v>0</v>
      </c>
    </row>
    <row r="507" spans="1:21" ht="14.4" customHeight="1" x14ac:dyDescent="0.3">
      <c r="A507" s="649">
        <v>50</v>
      </c>
      <c r="B507" s="650" t="s">
        <v>574</v>
      </c>
      <c r="C507" s="650">
        <v>89301501</v>
      </c>
      <c r="D507" s="729" t="s">
        <v>3862</v>
      </c>
      <c r="E507" s="730" t="s">
        <v>2754</v>
      </c>
      <c r="F507" s="650" t="s">
        <v>2737</v>
      </c>
      <c r="G507" s="650" t="s">
        <v>2870</v>
      </c>
      <c r="H507" s="650" t="s">
        <v>1428</v>
      </c>
      <c r="I507" s="650" t="s">
        <v>2954</v>
      </c>
      <c r="J507" s="650" t="s">
        <v>2955</v>
      </c>
      <c r="K507" s="650" t="s">
        <v>1597</v>
      </c>
      <c r="L507" s="651">
        <v>201.88</v>
      </c>
      <c r="M507" s="651">
        <v>201.88</v>
      </c>
      <c r="N507" s="650">
        <v>1</v>
      </c>
      <c r="O507" s="731">
        <v>0.5</v>
      </c>
      <c r="P507" s="651"/>
      <c r="Q507" s="666">
        <v>0</v>
      </c>
      <c r="R507" s="650"/>
      <c r="S507" s="666">
        <v>0</v>
      </c>
      <c r="T507" s="731"/>
      <c r="U507" s="689">
        <v>0</v>
      </c>
    </row>
    <row r="508" spans="1:21" ht="14.4" customHeight="1" x14ac:dyDescent="0.3">
      <c r="A508" s="649">
        <v>50</v>
      </c>
      <c r="B508" s="650" t="s">
        <v>574</v>
      </c>
      <c r="C508" s="650">
        <v>89301501</v>
      </c>
      <c r="D508" s="729" t="s">
        <v>3862</v>
      </c>
      <c r="E508" s="730" t="s">
        <v>2754</v>
      </c>
      <c r="F508" s="650" t="s">
        <v>2737</v>
      </c>
      <c r="G508" s="650" t="s">
        <v>2805</v>
      </c>
      <c r="H508" s="650" t="s">
        <v>575</v>
      </c>
      <c r="I508" s="650" t="s">
        <v>1961</v>
      </c>
      <c r="J508" s="650" t="s">
        <v>1061</v>
      </c>
      <c r="K508" s="650" t="s">
        <v>2806</v>
      </c>
      <c r="L508" s="651">
        <v>112.13</v>
      </c>
      <c r="M508" s="651">
        <v>224.26</v>
      </c>
      <c r="N508" s="650">
        <v>2</v>
      </c>
      <c r="O508" s="731">
        <v>1.5</v>
      </c>
      <c r="P508" s="651"/>
      <c r="Q508" s="666">
        <v>0</v>
      </c>
      <c r="R508" s="650"/>
      <c r="S508" s="666">
        <v>0</v>
      </c>
      <c r="T508" s="731"/>
      <c r="U508" s="689">
        <v>0</v>
      </c>
    </row>
    <row r="509" spans="1:21" ht="14.4" customHeight="1" x14ac:dyDescent="0.3">
      <c r="A509" s="649">
        <v>50</v>
      </c>
      <c r="B509" s="650" t="s">
        <v>574</v>
      </c>
      <c r="C509" s="650">
        <v>89301501</v>
      </c>
      <c r="D509" s="729" t="s">
        <v>3862</v>
      </c>
      <c r="E509" s="730" t="s">
        <v>2754</v>
      </c>
      <c r="F509" s="650" t="s">
        <v>2737</v>
      </c>
      <c r="G509" s="650" t="s">
        <v>3239</v>
      </c>
      <c r="H509" s="650" t="s">
        <v>1428</v>
      </c>
      <c r="I509" s="650" t="s">
        <v>1595</v>
      </c>
      <c r="J509" s="650" t="s">
        <v>1596</v>
      </c>
      <c r="K509" s="650" t="s">
        <v>1597</v>
      </c>
      <c r="L509" s="651">
        <v>65.3</v>
      </c>
      <c r="M509" s="651">
        <v>65.3</v>
      </c>
      <c r="N509" s="650">
        <v>1</v>
      </c>
      <c r="O509" s="731">
        <v>0.5</v>
      </c>
      <c r="P509" s="651"/>
      <c r="Q509" s="666">
        <v>0</v>
      </c>
      <c r="R509" s="650"/>
      <c r="S509" s="666">
        <v>0</v>
      </c>
      <c r="T509" s="731"/>
      <c r="U509" s="689">
        <v>0</v>
      </c>
    </row>
    <row r="510" spans="1:21" ht="14.4" customHeight="1" x14ac:dyDescent="0.3">
      <c r="A510" s="649">
        <v>50</v>
      </c>
      <c r="B510" s="650" t="s">
        <v>574</v>
      </c>
      <c r="C510" s="650">
        <v>89301501</v>
      </c>
      <c r="D510" s="729" t="s">
        <v>3862</v>
      </c>
      <c r="E510" s="730" t="s">
        <v>2754</v>
      </c>
      <c r="F510" s="650" t="s">
        <v>2737</v>
      </c>
      <c r="G510" s="650" t="s">
        <v>2876</v>
      </c>
      <c r="H510" s="650" t="s">
        <v>575</v>
      </c>
      <c r="I510" s="650" t="s">
        <v>2878</v>
      </c>
      <c r="J510" s="650" t="s">
        <v>782</v>
      </c>
      <c r="K510" s="650" t="s">
        <v>2879</v>
      </c>
      <c r="L510" s="651">
        <v>43.99</v>
      </c>
      <c r="M510" s="651">
        <v>87.98</v>
      </c>
      <c r="N510" s="650">
        <v>2</v>
      </c>
      <c r="O510" s="731">
        <v>1</v>
      </c>
      <c r="P510" s="651"/>
      <c r="Q510" s="666">
        <v>0</v>
      </c>
      <c r="R510" s="650"/>
      <c r="S510" s="666">
        <v>0</v>
      </c>
      <c r="T510" s="731"/>
      <c r="U510" s="689">
        <v>0</v>
      </c>
    </row>
    <row r="511" spans="1:21" ht="14.4" customHeight="1" x14ac:dyDescent="0.3">
      <c r="A511" s="649">
        <v>50</v>
      </c>
      <c r="B511" s="650" t="s">
        <v>574</v>
      </c>
      <c r="C511" s="650">
        <v>89301501</v>
      </c>
      <c r="D511" s="729" t="s">
        <v>3862</v>
      </c>
      <c r="E511" s="730" t="s">
        <v>2754</v>
      </c>
      <c r="F511" s="650" t="s">
        <v>2737</v>
      </c>
      <c r="G511" s="650" t="s">
        <v>2883</v>
      </c>
      <c r="H511" s="650" t="s">
        <v>575</v>
      </c>
      <c r="I511" s="650" t="s">
        <v>1758</v>
      </c>
      <c r="J511" s="650" t="s">
        <v>1759</v>
      </c>
      <c r="K511" s="650" t="s">
        <v>2884</v>
      </c>
      <c r="L511" s="651">
        <v>194.73</v>
      </c>
      <c r="M511" s="651">
        <v>389.46</v>
      </c>
      <c r="N511" s="650">
        <v>2</v>
      </c>
      <c r="O511" s="731">
        <v>0.5</v>
      </c>
      <c r="P511" s="651"/>
      <c r="Q511" s="666">
        <v>0</v>
      </c>
      <c r="R511" s="650"/>
      <c r="S511" s="666">
        <v>0</v>
      </c>
      <c r="T511" s="731"/>
      <c r="U511" s="689">
        <v>0</v>
      </c>
    </row>
    <row r="512" spans="1:21" ht="14.4" customHeight="1" x14ac:dyDescent="0.3">
      <c r="A512" s="649">
        <v>50</v>
      </c>
      <c r="B512" s="650" t="s">
        <v>574</v>
      </c>
      <c r="C512" s="650">
        <v>89301501</v>
      </c>
      <c r="D512" s="729" t="s">
        <v>3862</v>
      </c>
      <c r="E512" s="730" t="s">
        <v>2754</v>
      </c>
      <c r="F512" s="650" t="s">
        <v>2737</v>
      </c>
      <c r="G512" s="650" t="s">
        <v>3240</v>
      </c>
      <c r="H512" s="650" t="s">
        <v>575</v>
      </c>
      <c r="I512" s="650" t="s">
        <v>3241</v>
      </c>
      <c r="J512" s="650" t="s">
        <v>3242</v>
      </c>
      <c r="K512" s="650" t="s">
        <v>776</v>
      </c>
      <c r="L512" s="651">
        <v>314.95999999999998</v>
      </c>
      <c r="M512" s="651">
        <v>314.95999999999998</v>
      </c>
      <c r="N512" s="650">
        <v>1</v>
      </c>
      <c r="O512" s="731">
        <v>0.5</v>
      </c>
      <c r="P512" s="651"/>
      <c r="Q512" s="666">
        <v>0</v>
      </c>
      <c r="R512" s="650"/>
      <c r="S512" s="666">
        <v>0</v>
      </c>
      <c r="T512" s="731"/>
      <c r="U512" s="689">
        <v>0</v>
      </c>
    </row>
    <row r="513" spans="1:21" ht="14.4" customHeight="1" x14ac:dyDescent="0.3">
      <c r="A513" s="649">
        <v>50</v>
      </c>
      <c r="B513" s="650" t="s">
        <v>574</v>
      </c>
      <c r="C513" s="650">
        <v>89301501</v>
      </c>
      <c r="D513" s="729" t="s">
        <v>3862</v>
      </c>
      <c r="E513" s="730" t="s">
        <v>2754</v>
      </c>
      <c r="F513" s="650" t="s">
        <v>2737</v>
      </c>
      <c r="G513" s="650" t="s">
        <v>3240</v>
      </c>
      <c r="H513" s="650" t="s">
        <v>575</v>
      </c>
      <c r="I513" s="650" t="s">
        <v>3243</v>
      </c>
      <c r="J513" s="650" t="s">
        <v>3244</v>
      </c>
      <c r="K513" s="650" t="s">
        <v>3245</v>
      </c>
      <c r="L513" s="651">
        <v>0</v>
      </c>
      <c r="M513" s="651">
        <v>0</v>
      </c>
      <c r="N513" s="650">
        <v>1</v>
      </c>
      <c r="O513" s="731">
        <v>0.5</v>
      </c>
      <c r="P513" s="651"/>
      <c r="Q513" s="666"/>
      <c r="R513" s="650"/>
      <c r="S513" s="666">
        <v>0</v>
      </c>
      <c r="T513" s="731"/>
      <c r="U513" s="689">
        <v>0</v>
      </c>
    </row>
    <row r="514" spans="1:21" ht="14.4" customHeight="1" x14ac:dyDescent="0.3">
      <c r="A514" s="649">
        <v>50</v>
      </c>
      <c r="B514" s="650" t="s">
        <v>574</v>
      </c>
      <c r="C514" s="650">
        <v>89301501</v>
      </c>
      <c r="D514" s="729" t="s">
        <v>3862</v>
      </c>
      <c r="E514" s="730" t="s">
        <v>2754</v>
      </c>
      <c r="F514" s="650" t="s">
        <v>2737</v>
      </c>
      <c r="G514" s="650" t="s">
        <v>2807</v>
      </c>
      <c r="H514" s="650" t="s">
        <v>1428</v>
      </c>
      <c r="I514" s="650" t="s">
        <v>2893</v>
      </c>
      <c r="J514" s="650" t="s">
        <v>1550</v>
      </c>
      <c r="K514" s="650" t="s">
        <v>2894</v>
      </c>
      <c r="L514" s="651">
        <v>49.01</v>
      </c>
      <c r="M514" s="651">
        <v>49.01</v>
      </c>
      <c r="N514" s="650">
        <v>1</v>
      </c>
      <c r="O514" s="731">
        <v>0.5</v>
      </c>
      <c r="P514" s="651"/>
      <c r="Q514" s="666">
        <v>0</v>
      </c>
      <c r="R514" s="650"/>
      <c r="S514" s="666">
        <v>0</v>
      </c>
      <c r="T514" s="731"/>
      <c r="U514" s="689">
        <v>0</v>
      </c>
    </row>
    <row r="515" spans="1:21" ht="14.4" customHeight="1" x14ac:dyDescent="0.3">
      <c r="A515" s="649">
        <v>50</v>
      </c>
      <c r="B515" s="650" t="s">
        <v>574</v>
      </c>
      <c r="C515" s="650">
        <v>89301501</v>
      </c>
      <c r="D515" s="729" t="s">
        <v>3862</v>
      </c>
      <c r="E515" s="730" t="s">
        <v>2754</v>
      </c>
      <c r="F515" s="650" t="s">
        <v>2737</v>
      </c>
      <c r="G515" s="650" t="s">
        <v>2807</v>
      </c>
      <c r="H515" s="650" t="s">
        <v>1428</v>
      </c>
      <c r="I515" s="650" t="s">
        <v>1561</v>
      </c>
      <c r="J515" s="650" t="s">
        <v>2617</v>
      </c>
      <c r="K515" s="650" t="s">
        <v>1971</v>
      </c>
      <c r="L515" s="651">
        <v>193.14</v>
      </c>
      <c r="M515" s="651">
        <v>579.41999999999996</v>
      </c>
      <c r="N515" s="650">
        <v>3</v>
      </c>
      <c r="O515" s="731">
        <v>2.5</v>
      </c>
      <c r="P515" s="651"/>
      <c r="Q515" s="666">
        <v>0</v>
      </c>
      <c r="R515" s="650"/>
      <c r="S515" s="666">
        <v>0</v>
      </c>
      <c r="T515" s="731"/>
      <c r="U515" s="689">
        <v>0</v>
      </c>
    </row>
    <row r="516" spans="1:21" ht="14.4" customHeight="1" x14ac:dyDescent="0.3">
      <c r="A516" s="649">
        <v>50</v>
      </c>
      <c r="B516" s="650" t="s">
        <v>574</v>
      </c>
      <c r="C516" s="650">
        <v>89301501</v>
      </c>
      <c r="D516" s="729" t="s">
        <v>3862</v>
      </c>
      <c r="E516" s="730" t="s">
        <v>2755</v>
      </c>
      <c r="F516" s="650" t="s">
        <v>2737</v>
      </c>
      <c r="G516" s="650" t="s">
        <v>2759</v>
      </c>
      <c r="H516" s="650" t="s">
        <v>1428</v>
      </c>
      <c r="I516" s="650" t="s">
        <v>1447</v>
      </c>
      <c r="J516" s="650" t="s">
        <v>1448</v>
      </c>
      <c r="K516" s="650" t="s">
        <v>2625</v>
      </c>
      <c r="L516" s="651">
        <v>75.28</v>
      </c>
      <c r="M516" s="651">
        <v>225.84</v>
      </c>
      <c r="N516" s="650">
        <v>3</v>
      </c>
      <c r="O516" s="731">
        <v>2</v>
      </c>
      <c r="P516" s="651"/>
      <c r="Q516" s="666">
        <v>0</v>
      </c>
      <c r="R516" s="650"/>
      <c r="S516" s="666">
        <v>0</v>
      </c>
      <c r="T516" s="731"/>
      <c r="U516" s="689">
        <v>0</v>
      </c>
    </row>
    <row r="517" spans="1:21" ht="14.4" customHeight="1" x14ac:dyDescent="0.3">
      <c r="A517" s="649">
        <v>50</v>
      </c>
      <c r="B517" s="650" t="s">
        <v>574</v>
      </c>
      <c r="C517" s="650">
        <v>89301501</v>
      </c>
      <c r="D517" s="729" t="s">
        <v>3862</v>
      </c>
      <c r="E517" s="730" t="s">
        <v>2755</v>
      </c>
      <c r="F517" s="650" t="s">
        <v>2737</v>
      </c>
      <c r="G517" s="650" t="s">
        <v>2812</v>
      </c>
      <c r="H517" s="650" t="s">
        <v>575</v>
      </c>
      <c r="I517" s="650" t="s">
        <v>1750</v>
      </c>
      <c r="J517" s="650" t="s">
        <v>2659</v>
      </c>
      <c r="K517" s="650" t="s">
        <v>2660</v>
      </c>
      <c r="L517" s="651">
        <v>333.31</v>
      </c>
      <c r="M517" s="651">
        <v>333.31</v>
      </c>
      <c r="N517" s="650">
        <v>1</v>
      </c>
      <c r="O517" s="731">
        <v>1</v>
      </c>
      <c r="P517" s="651"/>
      <c r="Q517" s="666">
        <v>0</v>
      </c>
      <c r="R517" s="650"/>
      <c r="S517" s="666">
        <v>0</v>
      </c>
      <c r="T517" s="731"/>
      <c r="U517" s="689">
        <v>0</v>
      </c>
    </row>
    <row r="518" spans="1:21" ht="14.4" customHeight="1" x14ac:dyDescent="0.3">
      <c r="A518" s="649">
        <v>50</v>
      </c>
      <c r="B518" s="650" t="s">
        <v>574</v>
      </c>
      <c r="C518" s="650">
        <v>89301501</v>
      </c>
      <c r="D518" s="729" t="s">
        <v>3862</v>
      </c>
      <c r="E518" s="730" t="s">
        <v>2755</v>
      </c>
      <c r="F518" s="650" t="s">
        <v>2737</v>
      </c>
      <c r="G518" s="650" t="s">
        <v>2762</v>
      </c>
      <c r="H518" s="650" t="s">
        <v>1428</v>
      </c>
      <c r="I518" s="650" t="s">
        <v>1553</v>
      </c>
      <c r="J518" s="650" t="s">
        <v>1558</v>
      </c>
      <c r="K518" s="650" t="s">
        <v>1597</v>
      </c>
      <c r="L518" s="651">
        <v>130.59</v>
      </c>
      <c r="M518" s="651">
        <v>130.59</v>
      </c>
      <c r="N518" s="650">
        <v>1</v>
      </c>
      <c r="O518" s="731">
        <v>0.5</v>
      </c>
      <c r="P518" s="651"/>
      <c r="Q518" s="666">
        <v>0</v>
      </c>
      <c r="R518" s="650"/>
      <c r="S518" s="666">
        <v>0</v>
      </c>
      <c r="T518" s="731"/>
      <c r="U518" s="689">
        <v>0</v>
      </c>
    </row>
    <row r="519" spans="1:21" ht="14.4" customHeight="1" x14ac:dyDescent="0.3">
      <c r="A519" s="649">
        <v>50</v>
      </c>
      <c r="B519" s="650" t="s">
        <v>574</v>
      </c>
      <c r="C519" s="650">
        <v>89301501</v>
      </c>
      <c r="D519" s="729" t="s">
        <v>3862</v>
      </c>
      <c r="E519" s="730" t="s">
        <v>2755</v>
      </c>
      <c r="F519" s="650" t="s">
        <v>2737</v>
      </c>
      <c r="G519" s="650" t="s">
        <v>2762</v>
      </c>
      <c r="H519" s="650" t="s">
        <v>1428</v>
      </c>
      <c r="I519" s="650" t="s">
        <v>1625</v>
      </c>
      <c r="J519" s="650" t="s">
        <v>1630</v>
      </c>
      <c r="K519" s="650" t="s">
        <v>2646</v>
      </c>
      <c r="L519" s="651">
        <v>201.88</v>
      </c>
      <c r="M519" s="651">
        <v>403.76</v>
      </c>
      <c r="N519" s="650">
        <v>2</v>
      </c>
      <c r="O519" s="731">
        <v>1.5</v>
      </c>
      <c r="P519" s="651"/>
      <c r="Q519" s="666">
        <v>0</v>
      </c>
      <c r="R519" s="650"/>
      <c r="S519" s="666">
        <v>0</v>
      </c>
      <c r="T519" s="731"/>
      <c r="U519" s="689">
        <v>0</v>
      </c>
    </row>
    <row r="520" spans="1:21" ht="14.4" customHeight="1" x14ac:dyDescent="0.3">
      <c r="A520" s="649">
        <v>50</v>
      </c>
      <c r="B520" s="650" t="s">
        <v>574</v>
      </c>
      <c r="C520" s="650">
        <v>89301501</v>
      </c>
      <c r="D520" s="729" t="s">
        <v>3862</v>
      </c>
      <c r="E520" s="730" t="s">
        <v>2755</v>
      </c>
      <c r="F520" s="650" t="s">
        <v>2737</v>
      </c>
      <c r="G520" s="650" t="s">
        <v>2763</v>
      </c>
      <c r="H520" s="650" t="s">
        <v>575</v>
      </c>
      <c r="I520" s="650" t="s">
        <v>2992</v>
      </c>
      <c r="J520" s="650" t="s">
        <v>2993</v>
      </c>
      <c r="K520" s="650" t="s">
        <v>2994</v>
      </c>
      <c r="L520" s="651">
        <v>31.43</v>
      </c>
      <c r="M520" s="651">
        <v>31.43</v>
      </c>
      <c r="N520" s="650">
        <v>1</v>
      </c>
      <c r="O520" s="731">
        <v>0.5</v>
      </c>
      <c r="P520" s="651"/>
      <c r="Q520" s="666">
        <v>0</v>
      </c>
      <c r="R520" s="650"/>
      <c r="S520" s="666">
        <v>0</v>
      </c>
      <c r="T520" s="731"/>
      <c r="U520" s="689">
        <v>0</v>
      </c>
    </row>
    <row r="521" spans="1:21" ht="14.4" customHeight="1" x14ac:dyDescent="0.3">
      <c r="A521" s="649">
        <v>50</v>
      </c>
      <c r="B521" s="650" t="s">
        <v>574</v>
      </c>
      <c r="C521" s="650">
        <v>89301501</v>
      </c>
      <c r="D521" s="729" t="s">
        <v>3862</v>
      </c>
      <c r="E521" s="730" t="s">
        <v>2755</v>
      </c>
      <c r="F521" s="650" t="s">
        <v>2737</v>
      </c>
      <c r="G521" s="650" t="s">
        <v>2763</v>
      </c>
      <c r="H521" s="650" t="s">
        <v>1428</v>
      </c>
      <c r="I521" s="650" t="s">
        <v>1493</v>
      </c>
      <c r="J521" s="650" t="s">
        <v>1494</v>
      </c>
      <c r="K521" s="650" t="s">
        <v>999</v>
      </c>
      <c r="L521" s="651">
        <v>44.89</v>
      </c>
      <c r="M521" s="651">
        <v>224.45</v>
      </c>
      <c r="N521" s="650">
        <v>5</v>
      </c>
      <c r="O521" s="731">
        <v>3.5</v>
      </c>
      <c r="P521" s="651">
        <v>44.89</v>
      </c>
      <c r="Q521" s="666">
        <v>0.2</v>
      </c>
      <c r="R521" s="650">
        <v>1</v>
      </c>
      <c r="S521" s="666">
        <v>0.2</v>
      </c>
      <c r="T521" s="731">
        <v>1</v>
      </c>
      <c r="U521" s="689">
        <v>0.2857142857142857</v>
      </c>
    </row>
    <row r="522" spans="1:21" ht="14.4" customHeight="1" x14ac:dyDescent="0.3">
      <c r="A522" s="649">
        <v>50</v>
      </c>
      <c r="B522" s="650" t="s">
        <v>574</v>
      </c>
      <c r="C522" s="650">
        <v>89301501</v>
      </c>
      <c r="D522" s="729" t="s">
        <v>3862</v>
      </c>
      <c r="E522" s="730" t="s">
        <v>2755</v>
      </c>
      <c r="F522" s="650" t="s">
        <v>2737</v>
      </c>
      <c r="G522" s="650" t="s">
        <v>3161</v>
      </c>
      <c r="H522" s="650" t="s">
        <v>1428</v>
      </c>
      <c r="I522" s="650" t="s">
        <v>1819</v>
      </c>
      <c r="J522" s="650" t="s">
        <v>1820</v>
      </c>
      <c r="K522" s="650" t="s">
        <v>2666</v>
      </c>
      <c r="L522" s="651">
        <v>184.22</v>
      </c>
      <c r="M522" s="651">
        <v>184.22</v>
      </c>
      <c r="N522" s="650">
        <v>1</v>
      </c>
      <c r="O522" s="731">
        <v>1</v>
      </c>
      <c r="P522" s="651"/>
      <c r="Q522" s="666">
        <v>0</v>
      </c>
      <c r="R522" s="650"/>
      <c r="S522" s="666">
        <v>0</v>
      </c>
      <c r="T522" s="731"/>
      <c r="U522" s="689">
        <v>0</v>
      </c>
    </row>
    <row r="523" spans="1:21" ht="14.4" customHeight="1" x14ac:dyDescent="0.3">
      <c r="A523" s="649">
        <v>50</v>
      </c>
      <c r="B523" s="650" t="s">
        <v>574</v>
      </c>
      <c r="C523" s="650">
        <v>89301501</v>
      </c>
      <c r="D523" s="729" t="s">
        <v>3862</v>
      </c>
      <c r="E523" s="730" t="s">
        <v>2755</v>
      </c>
      <c r="F523" s="650" t="s">
        <v>2737</v>
      </c>
      <c r="G523" s="650" t="s">
        <v>2764</v>
      </c>
      <c r="H523" s="650" t="s">
        <v>1428</v>
      </c>
      <c r="I523" s="650" t="s">
        <v>1823</v>
      </c>
      <c r="J523" s="650" t="s">
        <v>1824</v>
      </c>
      <c r="K523" s="650" t="s">
        <v>2666</v>
      </c>
      <c r="L523" s="651">
        <v>69.86</v>
      </c>
      <c r="M523" s="651">
        <v>69.86</v>
      </c>
      <c r="N523" s="650">
        <v>1</v>
      </c>
      <c r="O523" s="731">
        <v>1</v>
      </c>
      <c r="P523" s="651">
        <v>69.86</v>
      </c>
      <c r="Q523" s="666">
        <v>1</v>
      </c>
      <c r="R523" s="650">
        <v>1</v>
      </c>
      <c r="S523" s="666">
        <v>1</v>
      </c>
      <c r="T523" s="731">
        <v>1</v>
      </c>
      <c r="U523" s="689">
        <v>1</v>
      </c>
    </row>
    <row r="524" spans="1:21" ht="14.4" customHeight="1" x14ac:dyDescent="0.3">
      <c r="A524" s="649">
        <v>50</v>
      </c>
      <c r="B524" s="650" t="s">
        <v>574</v>
      </c>
      <c r="C524" s="650">
        <v>89301501</v>
      </c>
      <c r="D524" s="729" t="s">
        <v>3862</v>
      </c>
      <c r="E524" s="730" t="s">
        <v>2755</v>
      </c>
      <c r="F524" s="650" t="s">
        <v>2737</v>
      </c>
      <c r="G524" s="650" t="s">
        <v>2904</v>
      </c>
      <c r="H524" s="650" t="s">
        <v>1428</v>
      </c>
      <c r="I524" s="650" t="s">
        <v>1565</v>
      </c>
      <c r="J524" s="650" t="s">
        <v>1566</v>
      </c>
      <c r="K524" s="650" t="s">
        <v>2621</v>
      </c>
      <c r="L524" s="651">
        <v>2118.42</v>
      </c>
      <c r="M524" s="651">
        <v>2118.42</v>
      </c>
      <c r="N524" s="650">
        <v>1</v>
      </c>
      <c r="O524" s="731">
        <v>1</v>
      </c>
      <c r="P524" s="651"/>
      <c r="Q524" s="666">
        <v>0</v>
      </c>
      <c r="R524" s="650"/>
      <c r="S524" s="666">
        <v>0</v>
      </c>
      <c r="T524" s="731"/>
      <c r="U524" s="689">
        <v>0</v>
      </c>
    </row>
    <row r="525" spans="1:21" ht="14.4" customHeight="1" x14ac:dyDescent="0.3">
      <c r="A525" s="649">
        <v>50</v>
      </c>
      <c r="B525" s="650" t="s">
        <v>574</v>
      </c>
      <c r="C525" s="650">
        <v>89301501</v>
      </c>
      <c r="D525" s="729" t="s">
        <v>3862</v>
      </c>
      <c r="E525" s="730" t="s">
        <v>2755</v>
      </c>
      <c r="F525" s="650" t="s">
        <v>2737</v>
      </c>
      <c r="G525" s="650" t="s">
        <v>2823</v>
      </c>
      <c r="H525" s="650" t="s">
        <v>575</v>
      </c>
      <c r="I525" s="650" t="s">
        <v>2827</v>
      </c>
      <c r="J525" s="650" t="s">
        <v>2828</v>
      </c>
      <c r="K525" s="650" t="s">
        <v>2829</v>
      </c>
      <c r="L525" s="651">
        <v>0</v>
      </c>
      <c r="M525" s="651">
        <v>0</v>
      </c>
      <c r="N525" s="650">
        <v>1</v>
      </c>
      <c r="O525" s="731">
        <v>0.5</v>
      </c>
      <c r="P525" s="651"/>
      <c r="Q525" s="666"/>
      <c r="R525" s="650"/>
      <c r="S525" s="666">
        <v>0</v>
      </c>
      <c r="T525" s="731"/>
      <c r="U525" s="689">
        <v>0</v>
      </c>
    </row>
    <row r="526" spans="1:21" ht="14.4" customHeight="1" x14ac:dyDescent="0.3">
      <c r="A526" s="649">
        <v>50</v>
      </c>
      <c r="B526" s="650" t="s">
        <v>574</v>
      </c>
      <c r="C526" s="650">
        <v>89301501</v>
      </c>
      <c r="D526" s="729" t="s">
        <v>3862</v>
      </c>
      <c r="E526" s="730" t="s">
        <v>2755</v>
      </c>
      <c r="F526" s="650" t="s">
        <v>2737</v>
      </c>
      <c r="G526" s="650" t="s">
        <v>2831</v>
      </c>
      <c r="H526" s="650" t="s">
        <v>575</v>
      </c>
      <c r="I526" s="650" t="s">
        <v>2834</v>
      </c>
      <c r="J526" s="650" t="s">
        <v>816</v>
      </c>
      <c r="K526" s="650" t="s">
        <v>1067</v>
      </c>
      <c r="L526" s="651">
        <v>0</v>
      </c>
      <c r="M526" s="651">
        <v>0</v>
      </c>
      <c r="N526" s="650">
        <v>1</v>
      </c>
      <c r="O526" s="731">
        <v>0.5</v>
      </c>
      <c r="P526" s="651"/>
      <c r="Q526" s="666"/>
      <c r="R526" s="650"/>
      <c r="S526" s="666">
        <v>0</v>
      </c>
      <c r="T526" s="731"/>
      <c r="U526" s="689">
        <v>0</v>
      </c>
    </row>
    <row r="527" spans="1:21" ht="14.4" customHeight="1" x14ac:dyDescent="0.3">
      <c r="A527" s="649">
        <v>50</v>
      </c>
      <c r="B527" s="650" t="s">
        <v>574</v>
      </c>
      <c r="C527" s="650">
        <v>89301501</v>
      </c>
      <c r="D527" s="729" t="s">
        <v>3862</v>
      </c>
      <c r="E527" s="730" t="s">
        <v>2755</v>
      </c>
      <c r="F527" s="650" t="s">
        <v>2737</v>
      </c>
      <c r="G527" s="650" t="s">
        <v>2911</v>
      </c>
      <c r="H527" s="650" t="s">
        <v>575</v>
      </c>
      <c r="I527" s="650" t="s">
        <v>2912</v>
      </c>
      <c r="J527" s="650" t="s">
        <v>2913</v>
      </c>
      <c r="K527" s="650" t="s">
        <v>2914</v>
      </c>
      <c r="L527" s="651">
        <v>0</v>
      </c>
      <c r="M527" s="651">
        <v>0</v>
      </c>
      <c r="N527" s="650">
        <v>1</v>
      </c>
      <c r="O527" s="731">
        <v>0.5</v>
      </c>
      <c r="P527" s="651"/>
      <c r="Q527" s="666"/>
      <c r="R527" s="650"/>
      <c r="S527" s="666">
        <v>0</v>
      </c>
      <c r="T527" s="731"/>
      <c r="U527" s="689">
        <v>0</v>
      </c>
    </row>
    <row r="528" spans="1:21" ht="14.4" customHeight="1" x14ac:dyDescent="0.3">
      <c r="A528" s="649">
        <v>50</v>
      </c>
      <c r="B528" s="650" t="s">
        <v>574</v>
      </c>
      <c r="C528" s="650">
        <v>89301501</v>
      </c>
      <c r="D528" s="729" t="s">
        <v>3862</v>
      </c>
      <c r="E528" s="730" t="s">
        <v>2755</v>
      </c>
      <c r="F528" s="650" t="s">
        <v>2737</v>
      </c>
      <c r="G528" s="650" t="s">
        <v>2918</v>
      </c>
      <c r="H528" s="650" t="s">
        <v>575</v>
      </c>
      <c r="I528" s="650" t="s">
        <v>2919</v>
      </c>
      <c r="J528" s="650" t="s">
        <v>2920</v>
      </c>
      <c r="K528" s="650" t="s">
        <v>2921</v>
      </c>
      <c r="L528" s="651">
        <v>134.15</v>
      </c>
      <c r="M528" s="651">
        <v>134.15</v>
      </c>
      <c r="N528" s="650">
        <v>1</v>
      </c>
      <c r="O528" s="731">
        <v>0.5</v>
      </c>
      <c r="P528" s="651"/>
      <c r="Q528" s="666">
        <v>0</v>
      </c>
      <c r="R528" s="650"/>
      <c r="S528" s="666">
        <v>0</v>
      </c>
      <c r="T528" s="731"/>
      <c r="U528" s="689">
        <v>0</v>
      </c>
    </row>
    <row r="529" spans="1:21" ht="14.4" customHeight="1" x14ac:dyDescent="0.3">
      <c r="A529" s="649">
        <v>50</v>
      </c>
      <c r="B529" s="650" t="s">
        <v>574</v>
      </c>
      <c r="C529" s="650">
        <v>89301501</v>
      </c>
      <c r="D529" s="729" t="s">
        <v>3862</v>
      </c>
      <c r="E529" s="730" t="s">
        <v>2755</v>
      </c>
      <c r="F529" s="650" t="s">
        <v>2737</v>
      </c>
      <c r="G529" s="650" t="s">
        <v>2918</v>
      </c>
      <c r="H529" s="650" t="s">
        <v>575</v>
      </c>
      <c r="I529" s="650" t="s">
        <v>3027</v>
      </c>
      <c r="J529" s="650" t="s">
        <v>2920</v>
      </c>
      <c r="K529" s="650" t="s">
        <v>3028</v>
      </c>
      <c r="L529" s="651">
        <v>0</v>
      </c>
      <c r="M529" s="651">
        <v>0</v>
      </c>
      <c r="N529" s="650">
        <v>1</v>
      </c>
      <c r="O529" s="731">
        <v>1</v>
      </c>
      <c r="P529" s="651"/>
      <c r="Q529" s="666"/>
      <c r="R529" s="650"/>
      <c r="S529" s="666">
        <v>0</v>
      </c>
      <c r="T529" s="731"/>
      <c r="U529" s="689">
        <v>0</v>
      </c>
    </row>
    <row r="530" spans="1:21" ht="14.4" customHeight="1" x14ac:dyDescent="0.3">
      <c r="A530" s="649">
        <v>50</v>
      </c>
      <c r="B530" s="650" t="s">
        <v>574</v>
      </c>
      <c r="C530" s="650">
        <v>89301501</v>
      </c>
      <c r="D530" s="729" t="s">
        <v>3862</v>
      </c>
      <c r="E530" s="730" t="s">
        <v>2755</v>
      </c>
      <c r="F530" s="650" t="s">
        <v>2737</v>
      </c>
      <c r="G530" s="650" t="s">
        <v>2778</v>
      </c>
      <c r="H530" s="650" t="s">
        <v>1428</v>
      </c>
      <c r="I530" s="650" t="s">
        <v>1701</v>
      </c>
      <c r="J530" s="650" t="s">
        <v>1702</v>
      </c>
      <c r="K530" s="650" t="s">
        <v>1703</v>
      </c>
      <c r="L530" s="651">
        <v>97.68</v>
      </c>
      <c r="M530" s="651">
        <v>97.68</v>
      </c>
      <c r="N530" s="650">
        <v>1</v>
      </c>
      <c r="O530" s="731">
        <v>0.5</v>
      </c>
      <c r="P530" s="651"/>
      <c r="Q530" s="666">
        <v>0</v>
      </c>
      <c r="R530" s="650"/>
      <c r="S530" s="666">
        <v>0</v>
      </c>
      <c r="T530" s="731"/>
      <c r="U530" s="689">
        <v>0</v>
      </c>
    </row>
    <row r="531" spans="1:21" ht="14.4" customHeight="1" x14ac:dyDescent="0.3">
      <c r="A531" s="649">
        <v>50</v>
      </c>
      <c r="B531" s="650" t="s">
        <v>574</v>
      </c>
      <c r="C531" s="650">
        <v>89301501</v>
      </c>
      <c r="D531" s="729" t="s">
        <v>3862</v>
      </c>
      <c r="E531" s="730" t="s">
        <v>2755</v>
      </c>
      <c r="F531" s="650" t="s">
        <v>2737</v>
      </c>
      <c r="G531" s="650" t="s">
        <v>2778</v>
      </c>
      <c r="H531" s="650" t="s">
        <v>575</v>
      </c>
      <c r="I531" s="650" t="s">
        <v>598</v>
      </c>
      <c r="J531" s="650" t="s">
        <v>599</v>
      </c>
      <c r="K531" s="650" t="s">
        <v>600</v>
      </c>
      <c r="L531" s="651">
        <v>104.66</v>
      </c>
      <c r="M531" s="651">
        <v>104.66</v>
      </c>
      <c r="N531" s="650">
        <v>1</v>
      </c>
      <c r="O531" s="731">
        <v>0.5</v>
      </c>
      <c r="P531" s="651"/>
      <c r="Q531" s="666">
        <v>0</v>
      </c>
      <c r="R531" s="650"/>
      <c r="S531" s="666">
        <v>0</v>
      </c>
      <c r="T531" s="731"/>
      <c r="U531" s="689">
        <v>0</v>
      </c>
    </row>
    <row r="532" spans="1:21" ht="14.4" customHeight="1" x14ac:dyDescent="0.3">
      <c r="A532" s="649">
        <v>50</v>
      </c>
      <c r="B532" s="650" t="s">
        <v>574</v>
      </c>
      <c r="C532" s="650">
        <v>89301501</v>
      </c>
      <c r="D532" s="729" t="s">
        <v>3862</v>
      </c>
      <c r="E532" s="730" t="s">
        <v>2755</v>
      </c>
      <c r="F532" s="650" t="s">
        <v>2737</v>
      </c>
      <c r="G532" s="650" t="s">
        <v>2778</v>
      </c>
      <c r="H532" s="650" t="s">
        <v>575</v>
      </c>
      <c r="I532" s="650" t="s">
        <v>2916</v>
      </c>
      <c r="J532" s="650" t="s">
        <v>2917</v>
      </c>
      <c r="K532" s="650"/>
      <c r="L532" s="651">
        <v>0</v>
      </c>
      <c r="M532" s="651">
        <v>0</v>
      </c>
      <c r="N532" s="650">
        <v>2</v>
      </c>
      <c r="O532" s="731">
        <v>1</v>
      </c>
      <c r="P532" s="651"/>
      <c r="Q532" s="666"/>
      <c r="R532" s="650"/>
      <c r="S532" s="666">
        <v>0</v>
      </c>
      <c r="T532" s="731"/>
      <c r="U532" s="689">
        <v>0</v>
      </c>
    </row>
    <row r="533" spans="1:21" ht="14.4" customHeight="1" x14ac:dyDescent="0.3">
      <c r="A533" s="649">
        <v>50</v>
      </c>
      <c r="B533" s="650" t="s">
        <v>574</v>
      </c>
      <c r="C533" s="650">
        <v>89301501</v>
      </c>
      <c r="D533" s="729" t="s">
        <v>3862</v>
      </c>
      <c r="E533" s="730" t="s">
        <v>2755</v>
      </c>
      <c r="F533" s="650" t="s">
        <v>2737</v>
      </c>
      <c r="G533" s="650" t="s">
        <v>2778</v>
      </c>
      <c r="H533" s="650" t="s">
        <v>575</v>
      </c>
      <c r="I533" s="650" t="s">
        <v>3039</v>
      </c>
      <c r="J533" s="650" t="s">
        <v>3040</v>
      </c>
      <c r="K533" s="650" t="s">
        <v>3041</v>
      </c>
      <c r="L533" s="651">
        <v>0</v>
      </c>
      <c r="M533" s="651">
        <v>0</v>
      </c>
      <c r="N533" s="650">
        <v>1</v>
      </c>
      <c r="O533" s="731">
        <v>0.5</v>
      </c>
      <c r="P533" s="651"/>
      <c r="Q533" s="666"/>
      <c r="R533" s="650"/>
      <c r="S533" s="666">
        <v>0</v>
      </c>
      <c r="T533" s="731"/>
      <c r="U533" s="689">
        <v>0</v>
      </c>
    </row>
    <row r="534" spans="1:21" ht="14.4" customHeight="1" x14ac:dyDescent="0.3">
      <c r="A534" s="649">
        <v>50</v>
      </c>
      <c r="B534" s="650" t="s">
        <v>574</v>
      </c>
      <c r="C534" s="650">
        <v>89301501</v>
      </c>
      <c r="D534" s="729" t="s">
        <v>3862</v>
      </c>
      <c r="E534" s="730" t="s">
        <v>2755</v>
      </c>
      <c r="F534" s="650" t="s">
        <v>2737</v>
      </c>
      <c r="G534" s="650" t="s">
        <v>3246</v>
      </c>
      <c r="H534" s="650" t="s">
        <v>575</v>
      </c>
      <c r="I534" s="650" t="s">
        <v>3247</v>
      </c>
      <c r="J534" s="650" t="s">
        <v>1338</v>
      </c>
      <c r="K534" s="650" t="s">
        <v>3248</v>
      </c>
      <c r="L534" s="651">
        <v>378.91</v>
      </c>
      <c r="M534" s="651">
        <v>378.91</v>
      </c>
      <c r="N534" s="650">
        <v>1</v>
      </c>
      <c r="O534" s="731">
        <v>1</v>
      </c>
      <c r="P534" s="651"/>
      <c r="Q534" s="666">
        <v>0</v>
      </c>
      <c r="R534" s="650"/>
      <c r="S534" s="666">
        <v>0</v>
      </c>
      <c r="T534" s="731"/>
      <c r="U534" s="689">
        <v>0</v>
      </c>
    </row>
    <row r="535" spans="1:21" ht="14.4" customHeight="1" x14ac:dyDescent="0.3">
      <c r="A535" s="649">
        <v>50</v>
      </c>
      <c r="B535" s="650" t="s">
        <v>574</v>
      </c>
      <c r="C535" s="650">
        <v>89301501</v>
      </c>
      <c r="D535" s="729" t="s">
        <v>3862</v>
      </c>
      <c r="E535" s="730" t="s">
        <v>2755</v>
      </c>
      <c r="F535" s="650" t="s">
        <v>2737</v>
      </c>
      <c r="G535" s="650" t="s">
        <v>2779</v>
      </c>
      <c r="H535" s="650" t="s">
        <v>575</v>
      </c>
      <c r="I535" s="650" t="s">
        <v>2840</v>
      </c>
      <c r="J535" s="650" t="s">
        <v>2781</v>
      </c>
      <c r="K535" s="650" t="s">
        <v>2683</v>
      </c>
      <c r="L535" s="651">
        <v>0</v>
      </c>
      <c r="M535" s="651">
        <v>0</v>
      </c>
      <c r="N535" s="650">
        <v>3</v>
      </c>
      <c r="O535" s="731">
        <v>1.5</v>
      </c>
      <c r="P535" s="651"/>
      <c r="Q535" s="666"/>
      <c r="R535" s="650"/>
      <c r="S535" s="666">
        <v>0</v>
      </c>
      <c r="T535" s="731"/>
      <c r="U535" s="689">
        <v>0</v>
      </c>
    </row>
    <row r="536" spans="1:21" ht="14.4" customHeight="1" x14ac:dyDescent="0.3">
      <c r="A536" s="649">
        <v>50</v>
      </c>
      <c r="B536" s="650" t="s">
        <v>574</v>
      </c>
      <c r="C536" s="650">
        <v>89301501</v>
      </c>
      <c r="D536" s="729" t="s">
        <v>3862</v>
      </c>
      <c r="E536" s="730" t="s">
        <v>2755</v>
      </c>
      <c r="F536" s="650" t="s">
        <v>2737</v>
      </c>
      <c r="G536" s="650" t="s">
        <v>2779</v>
      </c>
      <c r="H536" s="650" t="s">
        <v>575</v>
      </c>
      <c r="I536" s="650" t="s">
        <v>1064</v>
      </c>
      <c r="J536" s="650" t="s">
        <v>1053</v>
      </c>
      <c r="K536" s="650" t="s">
        <v>817</v>
      </c>
      <c r="L536" s="651">
        <v>30.65</v>
      </c>
      <c r="M536" s="651">
        <v>30.65</v>
      </c>
      <c r="N536" s="650">
        <v>1</v>
      </c>
      <c r="O536" s="731">
        <v>0.5</v>
      </c>
      <c r="P536" s="651"/>
      <c r="Q536" s="666">
        <v>0</v>
      </c>
      <c r="R536" s="650"/>
      <c r="S536" s="666">
        <v>0</v>
      </c>
      <c r="T536" s="731"/>
      <c r="U536" s="689">
        <v>0</v>
      </c>
    </row>
    <row r="537" spans="1:21" ht="14.4" customHeight="1" x14ac:dyDescent="0.3">
      <c r="A537" s="649">
        <v>50</v>
      </c>
      <c r="B537" s="650" t="s">
        <v>574</v>
      </c>
      <c r="C537" s="650">
        <v>89301501</v>
      </c>
      <c r="D537" s="729" t="s">
        <v>3862</v>
      </c>
      <c r="E537" s="730" t="s">
        <v>2755</v>
      </c>
      <c r="F537" s="650" t="s">
        <v>2737</v>
      </c>
      <c r="G537" s="650" t="s">
        <v>2779</v>
      </c>
      <c r="H537" s="650" t="s">
        <v>575</v>
      </c>
      <c r="I537" s="650" t="s">
        <v>3057</v>
      </c>
      <c r="J537" s="650" t="s">
        <v>1148</v>
      </c>
      <c r="K537" s="650" t="s">
        <v>3058</v>
      </c>
      <c r="L537" s="651">
        <v>30.65</v>
      </c>
      <c r="M537" s="651">
        <v>30.65</v>
      </c>
      <c r="N537" s="650">
        <v>1</v>
      </c>
      <c r="O537" s="731">
        <v>0.5</v>
      </c>
      <c r="P537" s="651"/>
      <c r="Q537" s="666">
        <v>0</v>
      </c>
      <c r="R537" s="650"/>
      <c r="S537" s="666">
        <v>0</v>
      </c>
      <c r="T537" s="731"/>
      <c r="U537" s="689">
        <v>0</v>
      </c>
    </row>
    <row r="538" spans="1:21" ht="14.4" customHeight="1" x14ac:dyDescent="0.3">
      <c r="A538" s="649">
        <v>50</v>
      </c>
      <c r="B538" s="650" t="s">
        <v>574</v>
      </c>
      <c r="C538" s="650">
        <v>89301501</v>
      </c>
      <c r="D538" s="729" t="s">
        <v>3862</v>
      </c>
      <c r="E538" s="730" t="s">
        <v>2755</v>
      </c>
      <c r="F538" s="650" t="s">
        <v>2737</v>
      </c>
      <c r="G538" s="650" t="s">
        <v>2786</v>
      </c>
      <c r="H538" s="650" t="s">
        <v>575</v>
      </c>
      <c r="I538" s="650" t="s">
        <v>2851</v>
      </c>
      <c r="J538" s="650" t="s">
        <v>786</v>
      </c>
      <c r="K538" s="650" t="s">
        <v>2852</v>
      </c>
      <c r="L538" s="651">
        <v>0</v>
      </c>
      <c r="M538" s="651">
        <v>0</v>
      </c>
      <c r="N538" s="650">
        <v>1</v>
      </c>
      <c r="O538" s="731">
        <v>0.5</v>
      </c>
      <c r="P538" s="651"/>
      <c r="Q538" s="666"/>
      <c r="R538" s="650"/>
      <c r="S538" s="666">
        <v>0</v>
      </c>
      <c r="T538" s="731"/>
      <c r="U538" s="689">
        <v>0</v>
      </c>
    </row>
    <row r="539" spans="1:21" ht="14.4" customHeight="1" x14ac:dyDescent="0.3">
      <c r="A539" s="649">
        <v>50</v>
      </c>
      <c r="B539" s="650" t="s">
        <v>574</v>
      </c>
      <c r="C539" s="650">
        <v>89301501</v>
      </c>
      <c r="D539" s="729" t="s">
        <v>3862</v>
      </c>
      <c r="E539" s="730" t="s">
        <v>2755</v>
      </c>
      <c r="F539" s="650" t="s">
        <v>2737</v>
      </c>
      <c r="G539" s="650" t="s">
        <v>2786</v>
      </c>
      <c r="H539" s="650" t="s">
        <v>575</v>
      </c>
      <c r="I539" s="650" t="s">
        <v>2792</v>
      </c>
      <c r="J539" s="650" t="s">
        <v>1223</v>
      </c>
      <c r="K539" s="650" t="s">
        <v>2793</v>
      </c>
      <c r="L539" s="651">
        <v>0</v>
      </c>
      <c r="M539" s="651">
        <v>0</v>
      </c>
      <c r="N539" s="650">
        <v>2</v>
      </c>
      <c r="O539" s="731">
        <v>1</v>
      </c>
      <c r="P539" s="651"/>
      <c r="Q539" s="666"/>
      <c r="R539" s="650"/>
      <c r="S539" s="666">
        <v>0</v>
      </c>
      <c r="T539" s="731"/>
      <c r="U539" s="689">
        <v>0</v>
      </c>
    </row>
    <row r="540" spans="1:21" ht="14.4" customHeight="1" x14ac:dyDescent="0.3">
      <c r="A540" s="649">
        <v>50</v>
      </c>
      <c r="B540" s="650" t="s">
        <v>574</v>
      </c>
      <c r="C540" s="650">
        <v>89301501</v>
      </c>
      <c r="D540" s="729" t="s">
        <v>3862</v>
      </c>
      <c r="E540" s="730" t="s">
        <v>2755</v>
      </c>
      <c r="F540" s="650" t="s">
        <v>2737</v>
      </c>
      <c r="G540" s="650" t="s">
        <v>2854</v>
      </c>
      <c r="H540" s="650" t="s">
        <v>1428</v>
      </c>
      <c r="I540" s="650" t="s">
        <v>1640</v>
      </c>
      <c r="J540" s="650" t="s">
        <v>1641</v>
      </c>
      <c r="K540" s="650" t="s">
        <v>1642</v>
      </c>
      <c r="L540" s="651">
        <v>55.38</v>
      </c>
      <c r="M540" s="651">
        <v>55.38</v>
      </c>
      <c r="N540" s="650">
        <v>1</v>
      </c>
      <c r="O540" s="731">
        <v>0.5</v>
      </c>
      <c r="P540" s="651"/>
      <c r="Q540" s="666">
        <v>0</v>
      </c>
      <c r="R540" s="650"/>
      <c r="S540" s="666">
        <v>0</v>
      </c>
      <c r="T540" s="731"/>
      <c r="U540" s="689">
        <v>0</v>
      </c>
    </row>
    <row r="541" spans="1:21" ht="14.4" customHeight="1" x14ac:dyDescent="0.3">
      <c r="A541" s="649">
        <v>50</v>
      </c>
      <c r="B541" s="650" t="s">
        <v>574</v>
      </c>
      <c r="C541" s="650">
        <v>89301501</v>
      </c>
      <c r="D541" s="729" t="s">
        <v>3862</v>
      </c>
      <c r="E541" s="730" t="s">
        <v>2755</v>
      </c>
      <c r="F541" s="650" t="s">
        <v>2737</v>
      </c>
      <c r="G541" s="650" t="s">
        <v>2795</v>
      </c>
      <c r="H541" s="650" t="s">
        <v>575</v>
      </c>
      <c r="I541" s="650" t="s">
        <v>997</v>
      </c>
      <c r="J541" s="650" t="s">
        <v>998</v>
      </c>
      <c r="K541" s="650" t="s">
        <v>999</v>
      </c>
      <c r="L541" s="651">
        <v>67.42</v>
      </c>
      <c r="M541" s="651">
        <v>134.84</v>
      </c>
      <c r="N541" s="650">
        <v>2</v>
      </c>
      <c r="O541" s="731">
        <v>1</v>
      </c>
      <c r="P541" s="651"/>
      <c r="Q541" s="666">
        <v>0</v>
      </c>
      <c r="R541" s="650"/>
      <c r="S541" s="666">
        <v>0</v>
      </c>
      <c r="T541" s="731"/>
      <c r="U541" s="689">
        <v>0</v>
      </c>
    </row>
    <row r="542" spans="1:21" ht="14.4" customHeight="1" x14ac:dyDescent="0.3">
      <c r="A542" s="649">
        <v>50</v>
      </c>
      <c r="B542" s="650" t="s">
        <v>574</v>
      </c>
      <c r="C542" s="650">
        <v>89301501</v>
      </c>
      <c r="D542" s="729" t="s">
        <v>3862</v>
      </c>
      <c r="E542" s="730" t="s">
        <v>2755</v>
      </c>
      <c r="F542" s="650" t="s">
        <v>2737</v>
      </c>
      <c r="G542" s="650" t="s">
        <v>2798</v>
      </c>
      <c r="H542" s="650" t="s">
        <v>575</v>
      </c>
      <c r="I542" s="650" t="s">
        <v>1198</v>
      </c>
      <c r="J542" s="650" t="s">
        <v>1199</v>
      </c>
      <c r="K542" s="650" t="s">
        <v>1196</v>
      </c>
      <c r="L542" s="651">
        <v>214.07</v>
      </c>
      <c r="M542" s="651">
        <v>214.07</v>
      </c>
      <c r="N542" s="650">
        <v>1</v>
      </c>
      <c r="O542" s="731">
        <v>0.5</v>
      </c>
      <c r="P542" s="651"/>
      <c r="Q542" s="666">
        <v>0</v>
      </c>
      <c r="R542" s="650"/>
      <c r="S542" s="666">
        <v>0</v>
      </c>
      <c r="T542" s="731"/>
      <c r="U542" s="689">
        <v>0</v>
      </c>
    </row>
    <row r="543" spans="1:21" ht="14.4" customHeight="1" x14ac:dyDescent="0.3">
      <c r="A543" s="649">
        <v>50</v>
      </c>
      <c r="B543" s="650" t="s">
        <v>574</v>
      </c>
      <c r="C543" s="650">
        <v>89301501</v>
      </c>
      <c r="D543" s="729" t="s">
        <v>3862</v>
      </c>
      <c r="E543" s="730" t="s">
        <v>2755</v>
      </c>
      <c r="F543" s="650" t="s">
        <v>2737</v>
      </c>
      <c r="G543" s="650" t="s">
        <v>2803</v>
      </c>
      <c r="H543" s="650" t="s">
        <v>1428</v>
      </c>
      <c r="I543" s="650" t="s">
        <v>1518</v>
      </c>
      <c r="J543" s="650" t="s">
        <v>2638</v>
      </c>
      <c r="K543" s="650" t="s">
        <v>995</v>
      </c>
      <c r="L543" s="651">
        <v>67.42</v>
      </c>
      <c r="M543" s="651">
        <v>67.42</v>
      </c>
      <c r="N543" s="650">
        <v>1</v>
      </c>
      <c r="O543" s="731">
        <v>1</v>
      </c>
      <c r="P543" s="651"/>
      <c r="Q543" s="666">
        <v>0</v>
      </c>
      <c r="R543" s="650"/>
      <c r="S543" s="666">
        <v>0</v>
      </c>
      <c r="T543" s="731"/>
      <c r="U543" s="689">
        <v>0</v>
      </c>
    </row>
    <row r="544" spans="1:21" ht="14.4" customHeight="1" x14ac:dyDescent="0.3">
      <c r="A544" s="649">
        <v>50</v>
      </c>
      <c r="B544" s="650" t="s">
        <v>574</v>
      </c>
      <c r="C544" s="650">
        <v>89301501</v>
      </c>
      <c r="D544" s="729" t="s">
        <v>3862</v>
      </c>
      <c r="E544" s="730" t="s">
        <v>2755</v>
      </c>
      <c r="F544" s="650" t="s">
        <v>2737</v>
      </c>
      <c r="G544" s="650" t="s">
        <v>2805</v>
      </c>
      <c r="H544" s="650" t="s">
        <v>575</v>
      </c>
      <c r="I544" s="650" t="s">
        <v>1961</v>
      </c>
      <c r="J544" s="650" t="s">
        <v>1061</v>
      </c>
      <c r="K544" s="650" t="s">
        <v>2806</v>
      </c>
      <c r="L544" s="651">
        <v>112.13</v>
      </c>
      <c r="M544" s="651">
        <v>224.26</v>
      </c>
      <c r="N544" s="650">
        <v>2</v>
      </c>
      <c r="O544" s="731">
        <v>1.5</v>
      </c>
      <c r="P544" s="651"/>
      <c r="Q544" s="666">
        <v>0</v>
      </c>
      <c r="R544" s="650"/>
      <c r="S544" s="666">
        <v>0</v>
      </c>
      <c r="T544" s="731"/>
      <c r="U544" s="689">
        <v>0</v>
      </c>
    </row>
    <row r="545" spans="1:21" ht="14.4" customHeight="1" x14ac:dyDescent="0.3">
      <c r="A545" s="649">
        <v>50</v>
      </c>
      <c r="B545" s="650" t="s">
        <v>574</v>
      </c>
      <c r="C545" s="650">
        <v>89301501</v>
      </c>
      <c r="D545" s="729" t="s">
        <v>3862</v>
      </c>
      <c r="E545" s="730" t="s">
        <v>2755</v>
      </c>
      <c r="F545" s="650" t="s">
        <v>2737</v>
      </c>
      <c r="G545" s="650" t="s">
        <v>2876</v>
      </c>
      <c r="H545" s="650" t="s">
        <v>575</v>
      </c>
      <c r="I545" s="650" t="s">
        <v>2878</v>
      </c>
      <c r="J545" s="650" t="s">
        <v>782</v>
      </c>
      <c r="K545" s="650" t="s">
        <v>2879</v>
      </c>
      <c r="L545" s="651">
        <v>43.99</v>
      </c>
      <c r="M545" s="651">
        <v>43.99</v>
      </c>
      <c r="N545" s="650">
        <v>1</v>
      </c>
      <c r="O545" s="731">
        <v>0.5</v>
      </c>
      <c r="P545" s="651"/>
      <c r="Q545" s="666">
        <v>0</v>
      </c>
      <c r="R545" s="650"/>
      <c r="S545" s="666">
        <v>0</v>
      </c>
      <c r="T545" s="731"/>
      <c r="U545" s="689">
        <v>0</v>
      </c>
    </row>
    <row r="546" spans="1:21" ht="14.4" customHeight="1" x14ac:dyDescent="0.3">
      <c r="A546" s="649">
        <v>50</v>
      </c>
      <c r="B546" s="650" t="s">
        <v>574</v>
      </c>
      <c r="C546" s="650">
        <v>89301501</v>
      </c>
      <c r="D546" s="729" t="s">
        <v>3862</v>
      </c>
      <c r="E546" s="730" t="s">
        <v>2755</v>
      </c>
      <c r="F546" s="650" t="s">
        <v>2737</v>
      </c>
      <c r="G546" s="650" t="s">
        <v>2880</v>
      </c>
      <c r="H546" s="650" t="s">
        <v>575</v>
      </c>
      <c r="I546" s="650" t="s">
        <v>1754</v>
      </c>
      <c r="J546" s="650" t="s">
        <v>1755</v>
      </c>
      <c r="K546" s="650" t="s">
        <v>2882</v>
      </c>
      <c r="L546" s="651">
        <v>23.46</v>
      </c>
      <c r="M546" s="651">
        <v>23.46</v>
      </c>
      <c r="N546" s="650">
        <v>1</v>
      </c>
      <c r="O546" s="731">
        <v>1</v>
      </c>
      <c r="P546" s="651"/>
      <c r="Q546" s="666">
        <v>0</v>
      </c>
      <c r="R546" s="650"/>
      <c r="S546" s="666">
        <v>0</v>
      </c>
      <c r="T546" s="731"/>
      <c r="U546" s="689">
        <v>0</v>
      </c>
    </row>
    <row r="547" spans="1:21" ht="14.4" customHeight="1" x14ac:dyDescent="0.3">
      <c r="A547" s="649">
        <v>50</v>
      </c>
      <c r="B547" s="650" t="s">
        <v>574</v>
      </c>
      <c r="C547" s="650">
        <v>89301501</v>
      </c>
      <c r="D547" s="729" t="s">
        <v>3862</v>
      </c>
      <c r="E547" s="730" t="s">
        <v>2755</v>
      </c>
      <c r="F547" s="650" t="s">
        <v>2737</v>
      </c>
      <c r="G547" s="650" t="s">
        <v>2807</v>
      </c>
      <c r="H547" s="650" t="s">
        <v>1428</v>
      </c>
      <c r="I547" s="650" t="s">
        <v>1633</v>
      </c>
      <c r="J547" s="650" t="s">
        <v>2615</v>
      </c>
      <c r="K547" s="650" t="s">
        <v>2616</v>
      </c>
      <c r="L547" s="651">
        <v>156.25</v>
      </c>
      <c r="M547" s="651">
        <v>156.25</v>
      </c>
      <c r="N547" s="650">
        <v>1</v>
      </c>
      <c r="O547" s="731">
        <v>0.5</v>
      </c>
      <c r="P547" s="651"/>
      <c r="Q547" s="666">
        <v>0</v>
      </c>
      <c r="R547" s="650"/>
      <c r="S547" s="666">
        <v>0</v>
      </c>
      <c r="T547" s="731"/>
      <c r="U547" s="689">
        <v>0</v>
      </c>
    </row>
    <row r="548" spans="1:21" ht="14.4" customHeight="1" x14ac:dyDescent="0.3">
      <c r="A548" s="649">
        <v>50</v>
      </c>
      <c r="B548" s="650" t="s">
        <v>574</v>
      </c>
      <c r="C548" s="650">
        <v>89301501</v>
      </c>
      <c r="D548" s="729" t="s">
        <v>3862</v>
      </c>
      <c r="E548" s="730" t="s">
        <v>2755</v>
      </c>
      <c r="F548" s="650" t="s">
        <v>2737</v>
      </c>
      <c r="G548" s="650" t="s">
        <v>2807</v>
      </c>
      <c r="H548" s="650" t="s">
        <v>1428</v>
      </c>
      <c r="I548" s="650" t="s">
        <v>1561</v>
      </c>
      <c r="J548" s="650" t="s">
        <v>2617</v>
      </c>
      <c r="K548" s="650" t="s">
        <v>1971</v>
      </c>
      <c r="L548" s="651">
        <v>193.14</v>
      </c>
      <c r="M548" s="651">
        <v>579.41999999999996</v>
      </c>
      <c r="N548" s="650">
        <v>3</v>
      </c>
      <c r="O548" s="731">
        <v>2</v>
      </c>
      <c r="P548" s="651"/>
      <c r="Q548" s="666">
        <v>0</v>
      </c>
      <c r="R548" s="650"/>
      <c r="S548" s="666">
        <v>0</v>
      </c>
      <c r="T548" s="731"/>
      <c r="U548" s="689">
        <v>0</v>
      </c>
    </row>
    <row r="549" spans="1:21" ht="14.4" customHeight="1" x14ac:dyDescent="0.3">
      <c r="A549" s="649">
        <v>50</v>
      </c>
      <c r="B549" s="650" t="s">
        <v>574</v>
      </c>
      <c r="C549" s="650">
        <v>89301501</v>
      </c>
      <c r="D549" s="729" t="s">
        <v>3862</v>
      </c>
      <c r="E549" s="730" t="s">
        <v>2756</v>
      </c>
      <c r="F549" s="650" t="s">
        <v>2737</v>
      </c>
      <c r="G549" s="650" t="s">
        <v>2759</v>
      </c>
      <c r="H549" s="650" t="s">
        <v>1428</v>
      </c>
      <c r="I549" s="650" t="s">
        <v>1447</v>
      </c>
      <c r="J549" s="650" t="s">
        <v>1448</v>
      </c>
      <c r="K549" s="650" t="s">
        <v>2625</v>
      </c>
      <c r="L549" s="651">
        <v>75.28</v>
      </c>
      <c r="M549" s="651">
        <v>75.28</v>
      </c>
      <c r="N549" s="650">
        <v>1</v>
      </c>
      <c r="O549" s="731">
        <v>0.5</v>
      </c>
      <c r="P549" s="651"/>
      <c r="Q549" s="666">
        <v>0</v>
      </c>
      <c r="R549" s="650"/>
      <c r="S549" s="666">
        <v>0</v>
      </c>
      <c r="T549" s="731"/>
      <c r="U549" s="689">
        <v>0</v>
      </c>
    </row>
    <row r="550" spans="1:21" ht="14.4" customHeight="1" x14ac:dyDescent="0.3">
      <c r="A550" s="649">
        <v>50</v>
      </c>
      <c r="B550" s="650" t="s">
        <v>574</v>
      </c>
      <c r="C550" s="650">
        <v>89301501</v>
      </c>
      <c r="D550" s="729" t="s">
        <v>3862</v>
      </c>
      <c r="E550" s="730" t="s">
        <v>2756</v>
      </c>
      <c r="F550" s="650" t="s">
        <v>2737</v>
      </c>
      <c r="G550" s="650" t="s">
        <v>2759</v>
      </c>
      <c r="H550" s="650" t="s">
        <v>1428</v>
      </c>
      <c r="I550" s="650" t="s">
        <v>1451</v>
      </c>
      <c r="J550" s="650" t="s">
        <v>1448</v>
      </c>
      <c r="K550" s="650" t="s">
        <v>2626</v>
      </c>
      <c r="L550" s="651">
        <v>150.55000000000001</v>
      </c>
      <c r="M550" s="651">
        <v>150.55000000000001</v>
      </c>
      <c r="N550" s="650">
        <v>1</v>
      </c>
      <c r="O550" s="731">
        <v>1</v>
      </c>
      <c r="P550" s="651"/>
      <c r="Q550" s="666">
        <v>0</v>
      </c>
      <c r="R550" s="650"/>
      <c r="S550" s="666">
        <v>0</v>
      </c>
      <c r="T550" s="731"/>
      <c r="U550" s="689">
        <v>0</v>
      </c>
    </row>
    <row r="551" spans="1:21" ht="14.4" customHeight="1" x14ac:dyDescent="0.3">
      <c r="A551" s="649">
        <v>50</v>
      </c>
      <c r="B551" s="650" t="s">
        <v>574</v>
      </c>
      <c r="C551" s="650">
        <v>89301501</v>
      </c>
      <c r="D551" s="729" t="s">
        <v>3862</v>
      </c>
      <c r="E551" s="730" t="s">
        <v>2756</v>
      </c>
      <c r="F551" s="650" t="s">
        <v>2737</v>
      </c>
      <c r="G551" s="650" t="s">
        <v>2759</v>
      </c>
      <c r="H551" s="650" t="s">
        <v>575</v>
      </c>
      <c r="I551" s="650" t="s">
        <v>2976</v>
      </c>
      <c r="J551" s="650" t="s">
        <v>2974</v>
      </c>
      <c r="K551" s="650" t="s">
        <v>2625</v>
      </c>
      <c r="L551" s="651">
        <v>0</v>
      </c>
      <c r="M551" s="651">
        <v>0</v>
      </c>
      <c r="N551" s="650">
        <v>1</v>
      </c>
      <c r="O551" s="731">
        <v>0.5</v>
      </c>
      <c r="P551" s="651"/>
      <c r="Q551" s="666"/>
      <c r="R551" s="650"/>
      <c r="S551" s="666">
        <v>0</v>
      </c>
      <c r="T551" s="731"/>
      <c r="U551" s="689">
        <v>0</v>
      </c>
    </row>
    <row r="552" spans="1:21" ht="14.4" customHeight="1" x14ac:dyDescent="0.3">
      <c r="A552" s="649">
        <v>50</v>
      </c>
      <c r="B552" s="650" t="s">
        <v>574</v>
      </c>
      <c r="C552" s="650">
        <v>89301501</v>
      </c>
      <c r="D552" s="729" t="s">
        <v>3862</v>
      </c>
      <c r="E552" s="730" t="s">
        <v>2756</v>
      </c>
      <c r="F552" s="650" t="s">
        <v>2737</v>
      </c>
      <c r="G552" s="650" t="s">
        <v>3249</v>
      </c>
      <c r="H552" s="650" t="s">
        <v>575</v>
      </c>
      <c r="I552" s="650" t="s">
        <v>3250</v>
      </c>
      <c r="J552" s="650" t="s">
        <v>1791</v>
      </c>
      <c r="K552" s="650" t="s">
        <v>3251</v>
      </c>
      <c r="L552" s="651">
        <v>64.23</v>
      </c>
      <c r="M552" s="651">
        <v>64.23</v>
      </c>
      <c r="N552" s="650">
        <v>1</v>
      </c>
      <c r="O552" s="731">
        <v>0.5</v>
      </c>
      <c r="P552" s="651"/>
      <c r="Q552" s="666">
        <v>0</v>
      </c>
      <c r="R552" s="650"/>
      <c r="S552" s="666">
        <v>0</v>
      </c>
      <c r="T552" s="731"/>
      <c r="U552" s="689">
        <v>0</v>
      </c>
    </row>
    <row r="553" spans="1:21" ht="14.4" customHeight="1" x14ac:dyDescent="0.3">
      <c r="A553" s="649">
        <v>50</v>
      </c>
      <c r="B553" s="650" t="s">
        <v>574</v>
      </c>
      <c r="C553" s="650">
        <v>89301501</v>
      </c>
      <c r="D553" s="729" t="s">
        <v>3862</v>
      </c>
      <c r="E553" s="730" t="s">
        <v>2756</v>
      </c>
      <c r="F553" s="650" t="s">
        <v>2737</v>
      </c>
      <c r="G553" s="650" t="s">
        <v>2762</v>
      </c>
      <c r="H553" s="650" t="s">
        <v>575</v>
      </c>
      <c r="I553" s="650" t="s">
        <v>3252</v>
      </c>
      <c r="J553" s="650" t="s">
        <v>2817</v>
      </c>
      <c r="K553" s="650" t="s">
        <v>1597</v>
      </c>
      <c r="L553" s="651">
        <v>130.59</v>
      </c>
      <c r="M553" s="651">
        <v>130.59</v>
      </c>
      <c r="N553" s="650">
        <v>1</v>
      </c>
      <c r="O553" s="731">
        <v>0.5</v>
      </c>
      <c r="P553" s="651"/>
      <c r="Q553" s="666">
        <v>0</v>
      </c>
      <c r="R553" s="650"/>
      <c r="S553" s="666">
        <v>0</v>
      </c>
      <c r="T553" s="731"/>
      <c r="U553" s="689">
        <v>0</v>
      </c>
    </row>
    <row r="554" spans="1:21" ht="14.4" customHeight="1" x14ac:dyDescent="0.3">
      <c r="A554" s="649">
        <v>50</v>
      </c>
      <c r="B554" s="650" t="s">
        <v>574</v>
      </c>
      <c r="C554" s="650">
        <v>89301501</v>
      </c>
      <c r="D554" s="729" t="s">
        <v>3862</v>
      </c>
      <c r="E554" s="730" t="s">
        <v>2756</v>
      </c>
      <c r="F554" s="650" t="s">
        <v>2737</v>
      </c>
      <c r="G554" s="650" t="s">
        <v>2762</v>
      </c>
      <c r="H554" s="650" t="s">
        <v>575</v>
      </c>
      <c r="I554" s="650" t="s">
        <v>2816</v>
      </c>
      <c r="J554" s="650" t="s">
        <v>2817</v>
      </c>
      <c r="K554" s="650" t="s">
        <v>1597</v>
      </c>
      <c r="L554" s="651">
        <v>130.59</v>
      </c>
      <c r="M554" s="651">
        <v>130.59</v>
      </c>
      <c r="N554" s="650">
        <v>1</v>
      </c>
      <c r="O554" s="731">
        <v>0.5</v>
      </c>
      <c r="P554" s="651"/>
      <c r="Q554" s="666">
        <v>0</v>
      </c>
      <c r="R554" s="650"/>
      <c r="S554" s="666">
        <v>0</v>
      </c>
      <c r="T554" s="731"/>
      <c r="U554" s="689">
        <v>0</v>
      </c>
    </row>
    <row r="555" spans="1:21" ht="14.4" customHeight="1" x14ac:dyDescent="0.3">
      <c r="A555" s="649">
        <v>50</v>
      </c>
      <c r="B555" s="650" t="s">
        <v>574</v>
      </c>
      <c r="C555" s="650">
        <v>89301501</v>
      </c>
      <c r="D555" s="729" t="s">
        <v>3862</v>
      </c>
      <c r="E555" s="730" t="s">
        <v>2756</v>
      </c>
      <c r="F555" s="650" t="s">
        <v>2737</v>
      </c>
      <c r="G555" s="650" t="s">
        <v>2762</v>
      </c>
      <c r="H555" s="650" t="s">
        <v>1428</v>
      </c>
      <c r="I555" s="650" t="s">
        <v>1625</v>
      </c>
      <c r="J555" s="650" t="s">
        <v>1630</v>
      </c>
      <c r="K555" s="650" t="s">
        <v>2646</v>
      </c>
      <c r="L555" s="651">
        <v>201.88</v>
      </c>
      <c r="M555" s="651">
        <v>201.88</v>
      </c>
      <c r="N555" s="650">
        <v>1</v>
      </c>
      <c r="O555" s="731">
        <v>0.5</v>
      </c>
      <c r="P555" s="651"/>
      <c r="Q555" s="666">
        <v>0</v>
      </c>
      <c r="R555" s="650"/>
      <c r="S555" s="666">
        <v>0</v>
      </c>
      <c r="T555" s="731"/>
      <c r="U555" s="689">
        <v>0</v>
      </c>
    </row>
    <row r="556" spans="1:21" ht="14.4" customHeight="1" x14ac:dyDescent="0.3">
      <c r="A556" s="649">
        <v>50</v>
      </c>
      <c r="B556" s="650" t="s">
        <v>574</v>
      </c>
      <c r="C556" s="650">
        <v>89301501</v>
      </c>
      <c r="D556" s="729" t="s">
        <v>3862</v>
      </c>
      <c r="E556" s="730" t="s">
        <v>2756</v>
      </c>
      <c r="F556" s="650" t="s">
        <v>2737</v>
      </c>
      <c r="G556" s="650" t="s">
        <v>2762</v>
      </c>
      <c r="H556" s="650" t="s">
        <v>1428</v>
      </c>
      <c r="I556" s="650" t="s">
        <v>2900</v>
      </c>
      <c r="J556" s="650" t="s">
        <v>2814</v>
      </c>
      <c r="K556" s="650" t="s">
        <v>2815</v>
      </c>
      <c r="L556" s="651">
        <v>312.54000000000002</v>
      </c>
      <c r="M556" s="651">
        <v>312.54000000000002</v>
      </c>
      <c r="N556" s="650">
        <v>1</v>
      </c>
      <c r="O556" s="731">
        <v>0.5</v>
      </c>
      <c r="P556" s="651"/>
      <c r="Q556" s="666">
        <v>0</v>
      </c>
      <c r="R556" s="650"/>
      <c r="S556" s="666">
        <v>0</v>
      </c>
      <c r="T556" s="731"/>
      <c r="U556" s="689">
        <v>0</v>
      </c>
    </row>
    <row r="557" spans="1:21" ht="14.4" customHeight="1" x14ac:dyDescent="0.3">
      <c r="A557" s="649">
        <v>50</v>
      </c>
      <c r="B557" s="650" t="s">
        <v>574</v>
      </c>
      <c r="C557" s="650">
        <v>89301501</v>
      </c>
      <c r="D557" s="729" t="s">
        <v>3862</v>
      </c>
      <c r="E557" s="730" t="s">
        <v>2756</v>
      </c>
      <c r="F557" s="650" t="s">
        <v>2737</v>
      </c>
      <c r="G557" s="650" t="s">
        <v>2763</v>
      </c>
      <c r="H557" s="650" t="s">
        <v>575</v>
      </c>
      <c r="I557" s="650" t="s">
        <v>2992</v>
      </c>
      <c r="J557" s="650" t="s">
        <v>2993</v>
      </c>
      <c r="K557" s="650" t="s">
        <v>2994</v>
      </c>
      <c r="L557" s="651">
        <v>31.43</v>
      </c>
      <c r="M557" s="651">
        <v>62.86</v>
      </c>
      <c r="N557" s="650">
        <v>2</v>
      </c>
      <c r="O557" s="731">
        <v>1</v>
      </c>
      <c r="P557" s="651"/>
      <c r="Q557" s="666">
        <v>0</v>
      </c>
      <c r="R557" s="650"/>
      <c r="S557" s="666">
        <v>0</v>
      </c>
      <c r="T557" s="731"/>
      <c r="U557" s="689">
        <v>0</v>
      </c>
    </row>
    <row r="558" spans="1:21" ht="14.4" customHeight="1" x14ac:dyDescent="0.3">
      <c r="A558" s="649">
        <v>50</v>
      </c>
      <c r="B558" s="650" t="s">
        <v>574</v>
      </c>
      <c r="C558" s="650">
        <v>89301501</v>
      </c>
      <c r="D558" s="729" t="s">
        <v>3862</v>
      </c>
      <c r="E558" s="730" t="s">
        <v>2756</v>
      </c>
      <c r="F558" s="650" t="s">
        <v>2737</v>
      </c>
      <c r="G558" s="650" t="s">
        <v>2763</v>
      </c>
      <c r="H558" s="650" t="s">
        <v>1428</v>
      </c>
      <c r="I558" s="650" t="s">
        <v>1493</v>
      </c>
      <c r="J558" s="650" t="s">
        <v>1494</v>
      </c>
      <c r="K558" s="650" t="s">
        <v>999</v>
      </c>
      <c r="L558" s="651">
        <v>44.89</v>
      </c>
      <c r="M558" s="651">
        <v>179.56</v>
      </c>
      <c r="N558" s="650">
        <v>4</v>
      </c>
      <c r="O558" s="731">
        <v>2.5</v>
      </c>
      <c r="P558" s="651">
        <v>44.89</v>
      </c>
      <c r="Q558" s="666">
        <v>0.25</v>
      </c>
      <c r="R558" s="650">
        <v>1</v>
      </c>
      <c r="S558" s="666">
        <v>0.25</v>
      </c>
      <c r="T558" s="731">
        <v>0.5</v>
      </c>
      <c r="U558" s="689">
        <v>0.2</v>
      </c>
    </row>
    <row r="559" spans="1:21" ht="14.4" customHeight="1" x14ac:dyDescent="0.3">
      <c r="A559" s="649">
        <v>50</v>
      </c>
      <c r="B559" s="650" t="s">
        <v>574</v>
      </c>
      <c r="C559" s="650">
        <v>89301501</v>
      </c>
      <c r="D559" s="729" t="s">
        <v>3862</v>
      </c>
      <c r="E559" s="730" t="s">
        <v>2756</v>
      </c>
      <c r="F559" s="650" t="s">
        <v>2737</v>
      </c>
      <c r="G559" s="650" t="s">
        <v>2763</v>
      </c>
      <c r="H559" s="650" t="s">
        <v>1428</v>
      </c>
      <c r="I559" s="650" t="s">
        <v>2248</v>
      </c>
      <c r="J559" s="650" t="s">
        <v>2249</v>
      </c>
      <c r="K559" s="650" t="s">
        <v>2250</v>
      </c>
      <c r="L559" s="651">
        <v>60.02</v>
      </c>
      <c r="M559" s="651">
        <v>60.02</v>
      </c>
      <c r="N559" s="650">
        <v>1</v>
      </c>
      <c r="O559" s="731">
        <v>0.5</v>
      </c>
      <c r="P559" s="651"/>
      <c r="Q559" s="666">
        <v>0</v>
      </c>
      <c r="R559" s="650"/>
      <c r="S559" s="666">
        <v>0</v>
      </c>
      <c r="T559" s="731"/>
      <c r="U559" s="689">
        <v>0</v>
      </c>
    </row>
    <row r="560" spans="1:21" ht="14.4" customHeight="1" x14ac:dyDescent="0.3">
      <c r="A560" s="649">
        <v>50</v>
      </c>
      <c r="B560" s="650" t="s">
        <v>574</v>
      </c>
      <c r="C560" s="650">
        <v>89301501</v>
      </c>
      <c r="D560" s="729" t="s">
        <v>3862</v>
      </c>
      <c r="E560" s="730" t="s">
        <v>2756</v>
      </c>
      <c r="F560" s="650" t="s">
        <v>2737</v>
      </c>
      <c r="G560" s="650" t="s">
        <v>2765</v>
      </c>
      <c r="H560" s="650" t="s">
        <v>1428</v>
      </c>
      <c r="I560" s="650" t="s">
        <v>3253</v>
      </c>
      <c r="J560" s="650" t="s">
        <v>2287</v>
      </c>
      <c r="K560" s="650" t="s">
        <v>1597</v>
      </c>
      <c r="L560" s="651">
        <v>216.16</v>
      </c>
      <c r="M560" s="651">
        <v>216.16</v>
      </c>
      <c r="N560" s="650">
        <v>1</v>
      </c>
      <c r="O560" s="731">
        <v>1</v>
      </c>
      <c r="P560" s="651"/>
      <c r="Q560" s="666">
        <v>0</v>
      </c>
      <c r="R560" s="650"/>
      <c r="S560" s="666">
        <v>0</v>
      </c>
      <c r="T560" s="731"/>
      <c r="U560" s="689">
        <v>0</v>
      </c>
    </row>
    <row r="561" spans="1:21" ht="14.4" customHeight="1" x14ac:dyDescent="0.3">
      <c r="A561" s="649">
        <v>50</v>
      </c>
      <c r="B561" s="650" t="s">
        <v>574</v>
      </c>
      <c r="C561" s="650">
        <v>89301501</v>
      </c>
      <c r="D561" s="729" t="s">
        <v>3862</v>
      </c>
      <c r="E561" s="730" t="s">
        <v>2756</v>
      </c>
      <c r="F561" s="650" t="s">
        <v>2737</v>
      </c>
      <c r="G561" s="650" t="s">
        <v>2995</v>
      </c>
      <c r="H561" s="650" t="s">
        <v>575</v>
      </c>
      <c r="I561" s="650" t="s">
        <v>3254</v>
      </c>
      <c r="J561" s="650" t="s">
        <v>2997</v>
      </c>
      <c r="K561" s="650" t="s">
        <v>3255</v>
      </c>
      <c r="L561" s="651">
        <v>0</v>
      </c>
      <c r="M561" s="651">
        <v>0</v>
      </c>
      <c r="N561" s="650">
        <v>1</v>
      </c>
      <c r="O561" s="731">
        <v>0.5</v>
      </c>
      <c r="P561" s="651"/>
      <c r="Q561" s="666"/>
      <c r="R561" s="650"/>
      <c r="S561" s="666">
        <v>0</v>
      </c>
      <c r="T561" s="731"/>
      <c r="U561" s="689">
        <v>0</v>
      </c>
    </row>
    <row r="562" spans="1:21" ht="14.4" customHeight="1" x14ac:dyDescent="0.3">
      <c r="A562" s="649">
        <v>50</v>
      </c>
      <c r="B562" s="650" t="s">
        <v>574</v>
      </c>
      <c r="C562" s="650">
        <v>89301501</v>
      </c>
      <c r="D562" s="729" t="s">
        <v>3862</v>
      </c>
      <c r="E562" s="730" t="s">
        <v>2756</v>
      </c>
      <c r="F562" s="650" t="s">
        <v>2737</v>
      </c>
      <c r="G562" s="650" t="s">
        <v>2768</v>
      </c>
      <c r="H562" s="650" t="s">
        <v>575</v>
      </c>
      <c r="I562" s="650" t="s">
        <v>902</v>
      </c>
      <c r="J562" s="650" t="s">
        <v>974</v>
      </c>
      <c r="K562" s="650" t="s">
        <v>2999</v>
      </c>
      <c r="L562" s="651">
        <v>128.9</v>
      </c>
      <c r="M562" s="651">
        <v>128.9</v>
      </c>
      <c r="N562" s="650">
        <v>1</v>
      </c>
      <c r="O562" s="731">
        <v>1</v>
      </c>
      <c r="P562" s="651"/>
      <c r="Q562" s="666">
        <v>0</v>
      </c>
      <c r="R562" s="650"/>
      <c r="S562" s="666">
        <v>0</v>
      </c>
      <c r="T562" s="731"/>
      <c r="U562" s="689">
        <v>0</v>
      </c>
    </row>
    <row r="563" spans="1:21" ht="14.4" customHeight="1" x14ac:dyDescent="0.3">
      <c r="A563" s="649">
        <v>50</v>
      </c>
      <c r="B563" s="650" t="s">
        <v>574</v>
      </c>
      <c r="C563" s="650">
        <v>89301501</v>
      </c>
      <c r="D563" s="729" t="s">
        <v>3862</v>
      </c>
      <c r="E563" s="730" t="s">
        <v>2756</v>
      </c>
      <c r="F563" s="650" t="s">
        <v>2737</v>
      </c>
      <c r="G563" s="650" t="s">
        <v>2823</v>
      </c>
      <c r="H563" s="650" t="s">
        <v>575</v>
      </c>
      <c r="I563" s="650" t="s">
        <v>962</v>
      </c>
      <c r="J563" s="650" t="s">
        <v>2828</v>
      </c>
      <c r="K563" s="650" t="s">
        <v>2830</v>
      </c>
      <c r="L563" s="651">
        <v>66.599999999999994</v>
      </c>
      <c r="M563" s="651">
        <v>199.79999999999998</v>
      </c>
      <c r="N563" s="650">
        <v>3</v>
      </c>
      <c r="O563" s="731">
        <v>1.5</v>
      </c>
      <c r="P563" s="651">
        <v>66.599999999999994</v>
      </c>
      <c r="Q563" s="666">
        <v>0.33333333333333331</v>
      </c>
      <c r="R563" s="650">
        <v>1</v>
      </c>
      <c r="S563" s="666">
        <v>0.33333333333333331</v>
      </c>
      <c r="T563" s="731">
        <v>0.5</v>
      </c>
      <c r="U563" s="689">
        <v>0.33333333333333331</v>
      </c>
    </row>
    <row r="564" spans="1:21" ht="14.4" customHeight="1" x14ac:dyDescent="0.3">
      <c r="A564" s="649">
        <v>50</v>
      </c>
      <c r="B564" s="650" t="s">
        <v>574</v>
      </c>
      <c r="C564" s="650">
        <v>89301501</v>
      </c>
      <c r="D564" s="729" t="s">
        <v>3862</v>
      </c>
      <c r="E564" s="730" t="s">
        <v>2756</v>
      </c>
      <c r="F564" s="650" t="s">
        <v>2737</v>
      </c>
      <c r="G564" s="650" t="s">
        <v>2771</v>
      </c>
      <c r="H564" s="650" t="s">
        <v>1428</v>
      </c>
      <c r="I564" s="650" t="s">
        <v>1579</v>
      </c>
      <c r="J564" s="650" t="s">
        <v>1580</v>
      </c>
      <c r="K564" s="650" t="s">
        <v>1581</v>
      </c>
      <c r="L564" s="651">
        <v>58.29</v>
      </c>
      <c r="M564" s="651">
        <v>58.29</v>
      </c>
      <c r="N564" s="650">
        <v>1</v>
      </c>
      <c r="O564" s="731">
        <v>0.5</v>
      </c>
      <c r="P564" s="651">
        <v>58.29</v>
      </c>
      <c r="Q564" s="666">
        <v>1</v>
      </c>
      <c r="R564" s="650">
        <v>1</v>
      </c>
      <c r="S564" s="666">
        <v>1</v>
      </c>
      <c r="T564" s="731">
        <v>0.5</v>
      </c>
      <c r="U564" s="689">
        <v>1</v>
      </c>
    </row>
    <row r="565" spans="1:21" ht="14.4" customHeight="1" x14ac:dyDescent="0.3">
      <c r="A565" s="649">
        <v>50</v>
      </c>
      <c r="B565" s="650" t="s">
        <v>574</v>
      </c>
      <c r="C565" s="650">
        <v>89301501</v>
      </c>
      <c r="D565" s="729" t="s">
        <v>3862</v>
      </c>
      <c r="E565" s="730" t="s">
        <v>2756</v>
      </c>
      <c r="F565" s="650" t="s">
        <v>2737</v>
      </c>
      <c r="G565" s="650" t="s">
        <v>3256</v>
      </c>
      <c r="H565" s="650" t="s">
        <v>575</v>
      </c>
      <c r="I565" s="650" t="s">
        <v>3257</v>
      </c>
      <c r="J565" s="650" t="s">
        <v>3258</v>
      </c>
      <c r="K565" s="650" t="s">
        <v>3259</v>
      </c>
      <c r="L565" s="651">
        <v>163.9</v>
      </c>
      <c r="M565" s="651">
        <v>327.8</v>
      </c>
      <c r="N565" s="650">
        <v>2</v>
      </c>
      <c r="O565" s="731">
        <v>1.5</v>
      </c>
      <c r="P565" s="651"/>
      <c r="Q565" s="666">
        <v>0</v>
      </c>
      <c r="R565" s="650"/>
      <c r="S565" s="666">
        <v>0</v>
      </c>
      <c r="T565" s="731"/>
      <c r="U565" s="689">
        <v>0</v>
      </c>
    </row>
    <row r="566" spans="1:21" ht="14.4" customHeight="1" x14ac:dyDescent="0.3">
      <c r="A566" s="649">
        <v>50</v>
      </c>
      <c r="B566" s="650" t="s">
        <v>574</v>
      </c>
      <c r="C566" s="650">
        <v>89301501</v>
      </c>
      <c r="D566" s="729" t="s">
        <v>3862</v>
      </c>
      <c r="E566" s="730" t="s">
        <v>2756</v>
      </c>
      <c r="F566" s="650" t="s">
        <v>2737</v>
      </c>
      <c r="G566" s="650" t="s">
        <v>2835</v>
      </c>
      <c r="H566" s="650" t="s">
        <v>575</v>
      </c>
      <c r="I566" s="650" t="s">
        <v>1014</v>
      </c>
      <c r="J566" s="650" t="s">
        <v>1015</v>
      </c>
      <c r="K566" s="650" t="s">
        <v>1016</v>
      </c>
      <c r="L566" s="651">
        <v>24.22</v>
      </c>
      <c r="M566" s="651">
        <v>24.22</v>
      </c>
      <c r="N566" s="650">
        <v>1</v>
      </c>
      <c r="O566" s="731">
        <v>0.5</v>
      </c>
      <c r="P566" s="651"/>
      <c r="Q566" s="666">
        <v>0</v>
      </c>
      <c r="R566" s="650"/>
      <c r="S566" s="666">
        <v>0</v>
      </c>
      <c r="T566" s="731"/>
      <c r="U566" s="689">
        <v>0</v>
      </c>
    </row>
    <row r="567" spans="1:21" ht="14.4" customHeight="1" x14ac:dyDescent="0.3">
      <c r="A567" s="649">
        <v>50</v>
      </c>
      <c r="B567" s="650" t="s">
        <v>574</v>
      </c>
      <c r="C567" s="650">
        <v>89301501</v>
      </c>
      <c r="D567" s="729" t="s">
        <v>3862</v>
      </c>
      <c r="E567" s="730" t="s">
        <v>2756</v>
      </c>
      <c r="F567" s="650" t="s">
        <v>2737</v>
      </c>
      <c r="G567" s="650" t="s">
        <v>3029</v>
      </c>
      <c r="H567" s="650" t="s">
        <v>575</v>
      </c>
      <c r="I567" s="650" t="s">
        <v>3030</v>
      </c>
      <c r="J567" s="650" t="s">
        <v>3031</v>
      </c>
      <c r="K567" s="650" t="s">
        <v>3032</v>
      </c>
      <c r="L567" s="651">
        <v>0</v>
      </c>
      <c r="M567" s="651">
        <v>0</v>
      </c>
      <c r="N567" s="650">
        <v>1</v>
      </c>
      <c r="O567" s="731">
        <v>1</v>
      </c>
      <c r="P567" s="651"/>
      <c r="Q567" s="666"/>
      <c r="R567" s="650"/>
      <c r="S567" s="666">
        <v>0</v>
      </c>
      <c r="T567" s="731"/>
      <c r="U567" s="689">
        <v>0</v>
      </c>
    </row>
    <row r="568" spans="1:21" ht="14.4" customHeight="1" x14ac:dyDescent="0.3">
      <c r="A568" s="649">
        <v>50</v>
      </c>
      <c r="B568" s="650" t="s">
        <v>574</v>
      </c>
      <c r="C568" s="650">
        <v>89301501</v>
      </c>
      <c r="D568" s="729" t="s">
        <v>3862</v>
      </c>
      <c r="E568" s="730" t="s">
        <v>2756</v>
      </c>
      <c r="F568" s="650" t="s">
        <v>2737</v>
      </c>
      <c r="G568" s="650" t="s">
        <v>2837</v>
      </c>
      <c r="H568" s="650" t="s">
        <v>1428</v>
      </c>
      <c r="I568" s="650" t="s">
        <v>3260</v>
      </c>
      <c r="J568" s="650" t="s">
        <v>1827</v>
      </c>
      <c r="K568" s="650" t="s">
        <v>3261</v>
      </c>
      <c r="L568" s="651">
        <v>0</v>
      </c>
      <c r="M568" s="651">
        <v>0</v>
      </c>
      <c r="N568" s="650">
        <v>1</v>
      </c>
      <c r="O568" s="731">
        <v>0.5</v>
      </c>
      <c r="P568" s="651"/>
      <c r="Q568" s="666"/>
      <c r="R568" s="650"/>
      <c r="S568" s="666">
        <v>0</v>
      </c>
      <c r="T568" s="731"/>
      <c r="U568" s="689">
        <v>0</v>
      </c>
    </row>
    <row r="569" spans="1:21" ht="14.4" customHeight="1" x14ac:dyDescent="0.3">
      <c r="A569" s="649">
        <v>50</v>
      </c>
      <c r="B569" s="650" t="s">
        <v>574</v>
      </c>
      <c r="C569" s="650">
        <v>89301501</v>
      </c>
      <c r="D569" s="729" t="s">
        <v>3862</v>
      </c>
      <c r="E569" s="730" t="s">
        <v>2756</v>
      </c>
      <c r="F569" s="650" t="s">
        <v>2737</v>
      </c>
      <c r="G569" s="650" t="s">
        <v>2778</v>
      </c>
      <c r="H569" s="650" t="s">
        <v>1428</v>
      </c>
      <c r="I569" s="650" t="s">
        <v>1701</v>
      </c>
      <c r="J569" s="650" t="s">
        <v>1702</v>
      </c>
      <c r="K569" s="650" t="s">
        <v>1703</v>
      </c>
      <c r="L569" s="651">
        <v>97.68</v>
      </c>
      <c r="M569" s="651">
        <v>195.36</v>
      </c>
      <c r="N569" s="650">
        <v>2</v>
      </c>
      <c r="O569" s="731">
        <v>1</v>
      </c>
      <c r="P569" s="651"/>
      <c r="Q569" s="666">
        <v>0</v>
      </c>
      <c r="R569" s="650"/>
      <c r="S569" s="666">
        <v>0</v>
      </c>
      <c r="T569" s="731"/>
      <c r="U569" s="689">
        <v>0</v>
      </c>
    </row>
    <row r="570" spans="1:21" ht="14.4" customHeight="1" x14ac:dyDescent="0.3">
      <c r="A570" s="649">
        <v>50</v>
      </c>
      <c r="B570" s="650" t="s">
        <v>574</v>
      </c>
      <c r="C570" s="650">
        <v>89301501</v>
      </c>
      <c r="D570" s="729" t="s">
        <v>3862</v>
      </c>
      <c r="E570" s="730" t="s">
        <v>2756</v>
      </c>
      <c r="F570" s="650" t="s">
        <v>2737</v>
      </c>
      <c r="G570" s="650" t="s">
        <v>2778</v>
      </c>
      <c r="H570" s="650" t="s">
        <v>575</v>
      </c>
      <c r="I570" s="650" t="s">
        <v>3262</v>
      </c>
      <c r="J570" s="650" t="s">
        <v>599</v>
      </c>
      <c r="K570" s="650" t="s">
        <v>1703</v>
      </c>
      <c r="L570" s="651">
        <v>0</v>
      </c>
      <c r="M570" s="651">
        <v>0</v>
      </c>
      <c r="N570" s="650">
        <v>3</v>
      </c>
      <c r="O570" s="731">
        <v>2.5</v>
      </c>
      <c r="P570" s="651"/>
      <c r="Q570" s="666"/>
      <c r="R570" s="650"/>
      <c r="S570" s="666">
        <v>0</v>
      </c>
      <c r="T570" s="731"/>
      <c r="U570" s="689">
        <v>0</v>
      </c>
    </row>
    <row r="571" spans="1:21" ht="14.4" customHeight="1" x14ac:dyDescent="0.3">
      <c r="A571" s="649">
        <v>50</v>
      </c>
      <c r="B571" s="650" t="s">
        <v>574</v>
      </c>
      <c r="C571" s="650">
        <v>89301501</v>
      </c>
      <c r="D571" s="729" t="s">
        <v>3862</v>
      </c>
      <c r="E571" s="730" t="s">
        <v>2756</v>
      </c>
      <c r="F571" s="650" t="s">
        <v>2737</v>
      </c>
      <c r="G571" s="650" t="s">
        <v>2778</v>
      </c>
      <c r="H571" s="650" t="s">
        <v>575</v>
      </c>
      <c r="I571" s="650" t="s">
        <v>598</v>
      </c>
      <c r="J571" s="650" t="s">
        <v>599</v>
      </c>
      <c r="K571" s="650" t="s">
        <v>600</v>
      </c>
      <c r="L571" s="651">
        <v>104.66</v>
      </c>
      <c r="M571" s="651">
        <v>209.32</v>
      </c>
      <c r="N571" s="650">
        <v>2</v>
      </c>
      <c r="O571" s="731">
        <v>1.5</v>
      </c>
      <c r="P571" s="651"/>
      <c r="Q571" s="666">
        <v>0</v>
      </c>
      <c r="R571" s="650"/>
      <c r="S571" s="666">
        <v>0</v>
      </c>
      <c r="T571" s="731"/>
      <c r="U571" s="689">
        <v>0</v>
      </c>
    </row>
    <row r="572" spans="1:21" ht="14.4" customHeight="1" x14ac:dyDescent="0.3">
      <c r="A572" s="649">
        <v>50</v>
      </c>
      <c r="B572" s="650" t="s">
        <v>574</v>
      </c>
      <c r="C572" s="650">
        <v>89301501</v>
      </c>
      <c r="D572" s="729" t="s">
        <v>3862</v>
      </c>
      <c r="E572" s="730" t="s">
        <v>2756</v>
      </c>
      <c r="F572" s="650" t="s">
        <v>2737</v>
      </c>
      <c r="G572" s="650" t="s">
        <v>2779</v>
      </c>
      <c r="H572" s="650" t="s">
        <v>575</v>
      </c>
      <c r="I572" s="650" t="s">
        <v>2840</v>
      </c>
      <c r="J572" s="650" t="s">
        <v>2781</v>
      </c>
      <c r="K572" s="650" t="s">
        <v>2683</v>
      </c>
      <c r="L572" s="651">
        <v>0</v>
      </c>
      <c r="M572" s="651">
        <v>0</v>
      </c>
      <c r="N572" s="650">
        <v>1</v>
      </c>
      <c r="O572" s="731">
        <v>0.5</v>
      </c>
      <c r="P572" s="651"/>
      <c r="Q572" s="666"/>
      <c r="R572" s="650"/>
      <c r="S572" s="666">
        <v>0</v>
      </c>
      <c r="T572" s="731"/>
      <c r="U572" s="689">
        <v>0</v>
      </c>
    </row>
    <row r="573" spans="1:21" ht="14.4" customHeight="1" x14ac:dyDescent="0.3">
      <c r="A573" s="649">
        <v>50</v>
      </c>
      <c r="B573" s="650" t="s">
        <v>574</v>
      </c>
      <c r="C573" s="650">
        <v>89301501</v>
      </c>
      <c r="D573" s="729" t="s">
        <v>3862</v>
      </c>
      <c r="E573" s="730" t="s">
        <v>2756</v>
      </c>
      <c r="F573" s="650" t="s">
        <v>2737</v>
      </c>
      <c r="G573" s="650" t="s">
        <v>2779</v>
      </c>
      <c r="H573" s="650" t="s">
        <v>575</v>
      </c>
      <c r="I573" s="650" t="s">
        <v>1064</v>
      </c>
      <c r="J573" s="650" t="s">
        <v>1053</v>
      </c>
      <c r="K573" s="650" t="s">
        <v>817</v>
      </c>
      <c r="L573" s="651">
        <v>30.65</v>
      </c>
      <c r="M573" s="651">
        <v>61.3</v>
      </c>
      <c r="N573" s="650">
        <v>2</v>
      </c>
      <c r="O573" s="731">
        <v>1</v>
      </c>
      <c r="P573" s="651"/>
      <c r="Q573" s="666">
        <v>0</v>
      </c>
      <c r="R573" s="650"/>
      <c r="S573" s="666">
        <v>0</v>
      </c>
      <c r="T573" s="731"/>
      <c r="U573" s="689">
        <v>0</v>
      </c>
    </row>
    <row r="574" spans="1:21" ht="14.4" customHeight="1" x14ac:dyDescent="0.3">
      <c r="A574" s="649">
        <v>50</v>
      </c>
      <c r="B574" s="650" t="s">
        <v>574</v>
      </c>
      <c r="C574" s="650">
        <v>89301501</v>
      </c>
      <c r="D574" s="729" t="s">
        <v>3862</v>
      </c>
      <c r="E574" s="730" t="s">
        <v>2756</v>
      </c>
      <c r="F574" s="650" t="s">
        <v>2737</v>
      </c>
      <c r="G574" s="650" t="s">
        <v>2779</v>
      </c>
      <c r="H574" s="650" t="s">
        <v>575</v>
      </c>
      <c r="I574" s="650" t="s">
        <v>1052</v>
      </c>
      <c r="J574" s="650" t="s">
        <v>1053</v>
      </c>
      <c r="K574" s="650" t="s">
        <v>1054</v>
      </c>
      <c r="L574" s="651">
        <v>61.29</v>
      </c>
      <c r="M574" s="651">
        <v>61.29</v>
      </c>
      <c r="N574" s="650">
        <v>1</v>
      </c>
      <c r="O574" s="731">
        <v>0.5</v>
      </c>
      <c r="P574" s="651"/>
      <c r="Q574" s="666">
        <v>0</v>
      </c>
      <c r="R574" s="650"/>
      <c r="S574" s="666">
        <v>0</v>
      </c>
      <c r="T574" s="731"/>
      <c r="U574" s="689">
        <v>0</v>
      </c>
    </row>
    <row r="575" spans="1:21" ht="14.4" customHeight="1" x14ac:dyDescent="0.3">
      <c r="A575" s="649">
        <v>50</v>
      </c>
      <c r="B575" s="650" t="s">
        <v>574</v>
      </c>
      <c r="C575" s="650">
        <v>89301501</v>
      </c>
      <c r="D575" s="729" t="s">
        <v>3862</v>
      </c>
      <c r="E575" s="730" t="s">
        <v>2756</v>
      </c>
      <c r="F575" s="650" t="s">
        <v>2737</v>
      </c>
      <c r="G575" s="650" t="s">
        <v>2779</v>
      </c>
      <c r="H575" s="650" t="s">
        <v>575</v>
      </c>
      <c r="I575" s="650" t="s">
        <v>1066</v>
      </c>
      <c r="J575" s="650" t="s">
        <v>1053</v>
      </c>
      <c r="K575" s="650" t="s">
        <v>1067</v>
      </c>
      <c r="L575" s="651">
        <v>12.26</v>
      </c>
      <c r="M575" s="651">
        <v>12.26</v>
      </c>
      <c r="N575" s="650">
        <v>1</v>
      </c>
      <c r="O575" s="731">
        <v>0.5</v>
      </c>
      <c r="P575" s="651"/>
      <c r="Q575" s="666">
        <v>0</v>
      </c>
      <c r="R575" s="650"/>
      <c r="S575" s="666">
        <v>0</v>
      </c>
      <c r="T575" s="731"/>
      <c r="U575" s="689">
        <v>0</v>
      </c>
    </row>
    <row r="576" spans="1:21" ht="14.4" customHeight="1" x14ac:dyDescent="0.3">
      <c r="A576" s="649">
        <v>50</v>
      </c>
      <c r="B576" s="650" t="s">
        <v>574</v>
      </c>
      <c r="C576" s="650">
        <v>89301501</v>
      </c>
      <c r="D576" s="729" t="s">
        <v>3862</v>
      </c>
      <c r="E576" s="730" t="s">
        <v>2756</v>
      </c>
      <c r="F576" s="650" t="s">
        <v>2737</v>
      </c>
      <c r="G576" s="650" t="s">
        <v>2779</v>
      </c>
      <c r="H576" s="650" t="s">
        <v>575</v>
      </c>
      <c r="I576" s="650" t="s">
        <v>2841</v>
      </c>
      <c r="J576" s="650" t="s">
        <v>2781</v>
      </c>
      <c r="K576" s="650" t="s">
        <v>2842</v>
      </c>
      <c r="L576" s="651">
        <v>34.31</v>
      </c>
      <c r="M576" s="651">
        <v>34.31</v>
      </c>
      <c r="N576" s="650">
        <v>1</v>
      </c>
      <c r="O576" s="731">
        <v>0.5</v>
      </c>
      <c r="P576" s="651"/>
      <c r="Q576" s="666">
        <v>0</v>
      </c>
      <c r="R576" s="650"/>
      <c r="S576" s="666">
        <v>0</v>
      </c>
      <c r="T576" s="731"/>
      <c r="U576" s="689">
        <v>0</v>
      </c>
    </row>
    <row r="577" spans="1:21" ht="14.4" customHeight="1" x14ac:dyDescent="0.3">
      <c r="A577" s="649">
        <v>50</v>
      </c>
      <c r="B577" s="650" t="s">
        <v>574</v>
      </c>
      <c r="C577" s="650">
        <v>89301501</v>
      </c>
      <c r="D577" s="729" t="s">
        <v>3862</v>
      </c>
      <c r="E577" s="730" t="s">
        <v>2756</v>
      </c>
      <c r="F577" s="650" t="s">
        <v>2737</v>
      </c>
      <c r="G577" s="650" t="s">
        <v>3066</v>
      </c>
      <c r="H577" s="650" t="s">
        <v>1428</v>
      </c>
      <c r="I577" s="650" t="s">
        <v>1461</v>
      </c>
      <c r="J577" s="650" t="s">
        <v>2599</v>
      </c>
      <c r="K577" s="650" t="s">
        <v>2600</v>
      </c>
      <c r="L577" s="651">
        <v>97.97</v>
      </c>
      <c r="M577" s="651">
        <v>195.94</v>
      </c>
      <c r="N577" s="650">
        <v>2</v>
      </c>
      <c r="O577" s="731">
        <v>1</v>
      </c>
      <c r="P577" s="651"/>
      <c r="Q577" s="666">
        <v>0</v>
      </c>
      <c r="R577" s="650"/>
      <c r="S577" s="666">
        <v>0</v>
      </c>
      <c r="T577" s="731"/>
      <c r="U577" s="689">
        <v>0</v>
      </c>
    </row>
    <row r="578" spans="1:21" ht="14.4" customHeight="1" x14ac:dyDescent="0.3">
      <c r="A578" s="649">
        <v>50</v>
      </c>
      <c r="B578" s="650" t="s">
        <v>574</v>
      </c>
      <c r="C578" s="650">
        <v>89301501</v>
      </c>
      <c r="D578" s="729" t="s">
        <v>3862</v>
      </c>
      <c r="E578" s="730" t="s">
        <v>2756</v>
      </c>
      <c r="F578" s="650" t="s">
        <v>2737</v>
      </c>
      <c r="G578" s="650" t="s">
        <v>2786</v>
      </c>
      <c r="H578" s="650" t="s">
        <v>575</v>
      </c>
      <c r="I578" s="650" t="s">
        <v>862</v>
      </c>
      <c r="J578" s="650" t="s">
        <v>863</v>
      </c>
      <c r="K578" s="650" t="s">
        <v>864</v>
      </c>
      <c r="L578" s="651">
        <v>60.02</v>
      </c>
      <c r="M578" s="651">
        <v>60.02</v>
      </c>
      <c r="N578" s="650">
        <v>1</v>
      </c>
      <c r="O578" s="731">
        <v>0.5</v>
      </c>
      <c r="P578" s="651"/>
      <c r="Q578" s="666">
        <v>0</v>
      </c>
      <c r="R578" s="650"/>
      <c r="S578" s="666">
        <v>0</v>
      </c>
      <c r="T578" s="731"/>
      <c r="U578" s="689">
        <v>0</v>
      </c>
    </row>
    <row r="579" spans="1:21" ht="14.4" customHeight="1" x14ac:dyDescent="0.3">
      <c r="A579" s="649">
        <v>50</v>
      </c>
      <c r="B579" s="650" t="s">
        <v>574</v>
      </c>
      <c r="C579" s="650">
        <v>89301501</v>
      </c>
      <c r="D579" s="729" t="s">
        <v>3862</v>
      </c>
      <c r="E579" s="730" t="s">
        <v>2756</v>
      </c>
      <c r="F579" s="650" t="s">
        <v>2737</v>
      </c>
      <c r="G579" s="650" t="s">
        <v>2794</v>
      </c>
      <c r="H579" s="650" t="s">
        <v>1428</v>
      </c>
      <c r="I579" s="650" t="s">
        <v>1533</v>
      </c>
      <c r="J579" s="650" t="s">
        <v>1527</v>
      </c>
      <c r="K579" s="650" t="s">
        <v>1488</v>
      </c>
      <c r="L579" s="651">
        <v>2916.16</v>
      </c>
      <c r="M579" s="651">
        <v>2916.16</v>
      </c>
      <c r="N579" s="650">
        <v>1</v>
      </c>
      <c r="O579" s="731">
        <v>0.5</v>
      </c>
      <c r="P579" s="651"/>
      <c r="Q579" s="666">
        <v>0</v>
      </c>
      <c r="R579" s="650"/>
      <c r="S579" s="666">
        <v>0</v>
      </c>
      <c r="T579" s="731"/>
      <c r="U579" s="689">
        <v>0</v>
      </c>
    </row>
    <row r="580" spans="1:21" ht="14.4" customHeight="1" x14ac:dyDescent="0.3">
      <c r="A580" s="649">
        <v>50</v>
      </c>
      <c r="B580" s="650" t="s">
        <v>574</v>
      </c>
      <c r="C580" s="650">
        <v>89301501</v>
      </c>
      <c r="D580" s="729" t="s">
        <v>3862</v>
      </c>
      <c r="E580" s="730" t="s">
        <v>2756</v>
      </c>
      <c r="F580" s="650" t="s">
        <v>2737</v>
      </c>
      <c r="G580" s="650" t="s">
        <v>2939</v>
      </c>
      <c r="H580" s="650" t="s">
        <v>575</v>
      </c>
      <c r="I580" s="650" t="s">
        <v>1100</v>
      </c>
      <c r="J580" s="650" t="s">
        <v>1101</v>
      </c>
      <c r="K580" s="650" t="s">
        <v>1102</v>
      </c>
      <c r="L580" s="651">
        <v>41.89</v>
      </c>
      <c r="M580" s="651">
        <v>41.89</v>
      </c>
      <c r="N580" s="650">
        <v>1</v>
      </c>
      <c r="O580" s="731">
        <v>0.5</v>
      </c>
      <c r="P580" s="651"/>
      <c r="Q580" s="666">
        <v>0</v>
      </c>
      <c r="R580" s="650"/>
      <c r="S580" s="666">
        <v>0</v>
      </c>
      <c r="T580" s="731"/>
      <c r="U580" s="689">
        <v>0</v>
      </c>
    </row>
    <row r="581" spans="1:21" ht="14.4" customHeight="1" x14ac:dyDescent="0.3">
      <c r="A581" s="649">
        <v>50</v>
      </c>
      <c r="B581" s="650" t="s">
        <v>574</v>
      </c>
      <c r="C581" s="650">
        <v>89301501</v>
      </c>
      <c r="D581" s="729" t="s">
        <v>3862</v>
      </c>
      <c r="E581" s="730" t="s">
        <v>2756</v>
      </c>
      <c r="F581" s="650" t="s">
        <v>2737</v>
      </c>
      <c r="G581" s="650" t="s">
        <v>2854</v>
      </c>
      <c r="H581" s="650" t="s">
        <v>1428</v>
      </c>
      <c r="I581" s="650" t="s">
        <v>1640</v>
      </c>
      <c r="J581" s="650" t="s">
        <v>1641</v>
      </c>
      <c r="K581" s="650" t="s">
        <v>1642</v>
      </c>
      <c r="L581" s="651">
        <v>55.38</v>
      </c>
      <c r="M581" s="651">
        <v>110.76</v>
      </c>
      <c r="N581" s="650">
        <v>2</v>
      </c>
      <c r="O581" s="731">
        <v>1</v>
      </c>
      <c r="P581" s="651"/>
      <c r="Q581" s="666">
        <v>0</v>
      </c>
      <c r="R581" s="650"/>
      <c r="S581" s="666">
        <v>0</v>
      </c>
      <c r="T581" s="731"/>
      <c r="U581" s="689">
        <v>0</v>
      </c>
    </row>
    <row r="582" spans="1:21" ht="14.4" customHeight="1" x14ac:dyDescent="0.3">
      <c r="A582" s="649">
        <v>50</v>
      </c>
      <c r="B582" s="650" t="s">
        <v>574</v>
      </c>
      <c r="C582" s="650">
        <v>89301501</v>
      </c>
      <c r="D582" s="729" t="s">
        <v>3862</v>
      </c>
      <c r="E582" s="730" t="s">
        <v>2756</v>
      </c>
      <c r="F582" s="650" t="s">
        <v>2737</v>
      </c>
      <c r="G582" s="650" t="s">
        <v>3263</v>
      </c>
      <c r="H582" s="650" t="s">
        <v>575</v>
      </c>
      <c r="I582" s="650" t="s">
        <v>3264</v>
      </c>
      <c r="J582" s="650" t="s">
        <v>3265</v>
      </c>
      <c r="K582" s="650" t="s">
        <v>3266</v>
      </c>
      <c r="L582" s="651">
        <v>121.59</v>
      </c>
      <c r="M582" s="651">
        <v>243.18</v>
      </c>
      <c r="N582" s="650">
        <v>2</v>
      </c>
      <c r="O582" s="731">
        <v>0.5</v>
      </c>
      <c r="P582" s="651">
        <v>243.18</v>
      </c>
      <c r="Q582" s="666">
        <v>1</v>
      </c>
      <c r="R582" s="650">
        <v>2</v>
      </c>
      <c r="S582" s="666">
        <v>1</v>
      </c>
      <c r="T582" s="731">
        <v>0.5</v>
      </c>
      <c r="U582" s="689">
        <v>1</v>
      </c>
    </row>
    <row r="583" spans="1:21" ht="14.4" customHeight="1" x14ac:dyDescent="0.3">
      <c r="A583" s="649">
        <v>50</v>
      </c>
      <c r="B583" s="650" t="s">
        <v>574</v>
      </c>
      <c r="C583" s="650">
        <v>89301501</v>
      </c>
      <c r="D583" s="729" t="s">
        <v>3862</v>
      </c>
      <c r="E583" s="730" t="s">
        <v>2756</v>
      </c>
      <c r="F583" s="650" t="s">
        <v>2737</v>
      </c>
      <c r="G583" s="650" t="s">
        <v>2857</v>
      </c>
      <c r="H583" s="650" t="s">
        <v>1428</v>
      </c>
      <c r="I583" s="650" t="s">
        <v>3165</v>
      </c>
      <c r="J583" s="650" t="s">
        <v>1500</v>
      </c>
      <c r="K583" s="650" t="s">
        <v>1501</v>
      </c>
      <c r="L583" s="651">
        <v>0</v>
      </c>
      <c r="M583" s="651">
        <v>0</v>
      </c>
      <c r="N583" s="650">
        <v>1</v>
      </c>
      <c r="O583" s="731">
        <v>0.5</v>
      </c>
      <c r="P583" s="651"/>
      <c r="Q583" s="666"/>
      <c r="R583" s="650"/>
      <c r="S583" s="666">
        <v>0</v>
      </c>
      <c r="T583" s="731"/>
      <c r="U583" s="689">
        <v>0</v>
      </c>
    </row>
    <row r="584" spans="1:21" ht="14.4" customHeight="1" x14ac:dyDescent="0.3">
      <c r="A584" s="649">
        <v>50</v>
      </c>
      <c r="B584" s="650" t="s">
        <v>574</v>
      </c>
      <c r="C584" s="650">
        <v>89301501</v>
      </c>
      <c r="D584" s="729" t="s">
        <v>3862</v>
      </c>
      <c r="E584" s="730" t="s">
        <v>2756</v>
      </c>
      <c r="F584" s="650" t="s">
        <v>2737</v>
      </c>
      <c r="G584" s="650" t="s">
        <v>2795</v>
      </c>
      <c r="H584" s="650" t="s">
        <v>575</v>
      </c>
      <c r="I584" s="650" t="s">
        <v>997</v>
      </c>
      <c r="J584" s="650" t="s">
        <v>998</v>
      </c>
      <c r="K584" s="650" t="s">
        <v>999</v>
      </c>
      <c r="L584" s="651">
        <v>50.47</v>
      </c>
      <c r="M584" s="651">
        <v>50.47</v>
      </c>
      <c r="N584" s="650">
        <v>1</v>
      </c>
      <c r="O584" s="731">
        <v>0.5</v>
      </c>
      <c r="P584" s="651">
        <v>50.47</v>
      </c>
      <c r="Q584" s="666">
        <v>1</v>
      </c>
      <c r="R584" s="650">
        <v>1</v>
      </c>
      <c r="S584" s="666">
        <v>1</v>
      </c>
      <c r="T584" s="731">
        <v>0.5</v>
      </c>
      <c r="U584" s="689">
        <v>1</v>
      </c>
    </row>
    <row r="585" spans="1:21" ht="14.4" customHeight="1" x14ac:dyDescent="0.3">
      <c r="A585" s="649">
        <v>50</v>
      </c>
      <c r="B585" s="650" t="s">
        <v>574</v>
      </c>
      <c r="C585" s="650">
        <v>89301501</v>
      </c>
      <c r="D585" s="729" t="s">
        <v>3862</v>
      </c>
      <c r="E585" s="730" t="s">
        <v>2756</v>
      </c>
      <c r="F585" s="650" t="s">
        <v>2737</v>
      </c>
      <c r="G585" s="650" t="s">
        <v>3117</v>
      </c>
      <c r="H585" s="650" t="s">
        <v>575</v>
      </c>
      <c r="I585" s="650" t="s">
        <v>3267</v>
      </c>
      <c r="J585" s="650" t="s">
        <v>3218</v>
      </c>
      <c r="K585" s="650" t="s">
        <v>3268</v>
      </c>
      <c r="L585" s="651">
        <v>334.76</v>
      </c>
      <c r="M585" s="651">
        <v>334.76</v>
      </c>
      <c r="N585" s="650">
        <v>1</v>
      </c>
      <c r="O585" s="731">
        <v>0.5</v>
      </c>
      <c r="P585" s="651"/>
      <c r="Q585" s="666">
        <v>0</v>
      </c>
      <c r="R585" s="650"/>
      <c r="S585" s="666">
        <v>0</v>
      </c>
      <c r="T585" s="731"/>
      <c r="U585" s="689">
        <v>0</v>
      </c>
    </row>
    <row r="586" spans="1:21" ht="14.4" customHeight="1" x14ac:dyDescent="0.3">
      <c r="A586" s="649">
        <v>50</v>
      </c>
      <c r="B586" s="650" t="s">
        <v>574</v>
      </c>
      <c r="C586" s="650">
        <v>89301501</v>
      </c>
      <c r="D586" s="729" t="s">
        <v>3862</v>
      </c>
      <c r="E586" s="730" t="s">
        <v>2756</v>
      </c>
      <c r="F586" s="650" t="s">
        <v>2737</v>
      </c>
      <c r="G586" s="650" t="s">
        <v>2803</v>
      </c>
      <c r="H586" s="650" t="s">
        <v>1428</v>
      </c>
      <c r="I586" s="650" t="s">
        <v>1518</v>
      </c>
      <c r="J586" s="650" t="s">
        <v>2638</v>
      </c>
      <c r="K586" s="650" t="s">
        <v>995</v>
      </c>
      <c r="L586" s="651">
        <v>67.42</v>
      </c>
      <c r="M586" s="651">
        <v>67.42</v>
      </c>
      <c r="N586" s="650">
        <v>1</v>
      </c>
      <c r="O586" s="731">
        <v>0.5</v>
      </c>
      <c r="P586" s="651"/>
      <c r="Q586" s="666">
        <v>0</v>
      </c>
      <c r="R586" s="650"/>
      <c r="S586" s="666">
        <v>0</v>
      </c>
      <c r="T586" s="731"/>
      <c r="U586" s="689">
        <v>0</v>
      </c>
    </row>
    <row r="587" spans="1:21" ht="14.4" customHeight="1" x14ac:dyDescent="0.3">
      <c r="A587" s="649">
        <v>50</v>
      </c>
      <c r="B587" s="650" t="s">
        <v>574</v>
      </c>
      <c r="C587" s="650">
        <v>89301501</v>
      </c>
      <c r="D587" s="729" t="s">
        <v>3862</v>
      </c>
      <c r="E587" s="730" t="s">
        <v>2756</v>
      </c>
      <c r="F587" s="650" t="s">
        <v>2737</v>
      </c>
      <c r="G587" s="650" t="s">
        <v>2805</v>
      </c>
      <c r="H587" s="650" t="s">
        <v>575</v>
      </c>
      <c r="I587" s="650" t="s">
        <v>1961</v>
      </c>
      <c r="J587" s="650" t="s">
        <v>1061</v>
      </c>
      <c r="K587" s="650" t="s">
        <v>2806</v>
      </c>
      <c r="L587" s="651">
        <v>112.13</v>
      </c>
      <c r="M587" s="651">
        <v>112.13</v>
      </c>
      <c r="N587" s="650">
        <v>1</v>
      </c>
      <c r="O587" s="731">
        <v>0.5</v>
      </c>
      <c r="P587" s="651"/>
      <c r="Q587" s="666">
        <v>0</v>
      </c>
      <c r="R587" s="650"/>
      <c r="S587" s="666">
        <v>0</v>
      </c>
      <c r="T587" s="731"/>
      <c r="U587" s="689">
        <v>0</v>
      </c>
    </row>
    <row r="588" spans="1:21" ht="14.4" customHeight="1" x14ac:dyDescent="0.3">
      <c r="A588" s="649">
        <v>50</v>
      </c>
      <c r="B588" s="650" t="s">
        <v>574</v>
      </c>
      <c r="C588" s="650">
        <v>89301501</v>
      </c>
      <c r="D588" s="729" t="s">
        <v>3862</v>
      </c>
      <c r="E588" s="730" t="s">
        <v>2756</v>
      </c>
      <c r="F588" s="650" t="s">
        <v>2737</v>
      </c>
      <c r="G588" s="650" t="s">
        <v>3239</v>
      </c>
      <c r="H588" s="650" t="s">
        <v>575</v>
      </c>
      <c r="I588" s="650" t="s">
        <v>3269</v>
      </c>
      <c r="J588" s="650" t="s">
        <v>3270</v>
      </c>
      <c r="K588" s="650" t="s">
        <v>1508</v>
      </c>
      <c r="L588" s="651">
        <v>0</v>
      </c>
      <c r="M588" s="651">
        <v>0</v>
      </c>
      <c r="N588" s="650">
        <v>1</v>
      </c>
      <c r="O588" s="731">
        <v>0.5</v>
      </c>
      <c r="P588" s="651"/>
      <c r="Q588" s="666"/>
      <c r="R588" s="650"/>
      <c r="S588" s="666">
        <v>0</v>
      </c>
      <c r="T588" s="731"/>
      <c r="U588" s="689">
        <v>0</v>
      </c>
    </row>
    <row r="589" spans="1:21" ht="14.4" customHeight="1" x14ac:dyDescent="0.3">
      <c r="A589" s="649">
        <v>50</v>
      </c>
      <c r="B589" s="650" t="s">
        <v>574</v>
      </c>
      <c r="C589" s="650">
        <v>89301501</v>
      </c>
      <c r="D589" s="729" t="s">
        <v>3862</v>
      </c>
      <c r="E589" s="730" t="s">
        <v>2756</v>
      </c>
      <c r="F589" s="650" t="s">
        <v>2737</v>
      </c>
      <c r="G589" s="650" t="s">
        <v>2876</v>
      </c>
      <c r="H589" s="650" t="s">
        <v>575</v>
      </c>
      <c r="I589" s="650" t="s">
        <v>781</v>
      </c>
      <c r="J589" s="650" t="s">
        <v>782</v>
      </c>
      <c r="K589" s="650" t="s">
        <v>2877</v>
      </c>
      <c r="L589" s="651">
        <v>219.94</v>
      </c>
      <c r="M589" s="651">
        <v>1319.6399999999999</v>
      </c>
      <c r="N589" s="650">
        <v>6</v>
      </c>
      <c r="O589" s="731">
        <v>2.5</v>
      </c>
      <c r="P589" s="651">
        <v>439.88</v>
      </c>
      <c r="Q589" s="666">
        <v>0.33333333333333337</v>
      </c>
      <c r="R589" s="650">
        <v>2</v>
      </c>
      <c r="S589" s="666">
        <v>0.33333333333333331</v>
      </c>
      <c r="T589" s="731">
        <v>0.5</v>
      </c>
      <c r="U589" s="689">
        <v>0.2</v>
      </c>
    </row>
    <row r="590" spans="1:21" ht="14.4" customHeight="1" x14ac:dyDescent="0.3">
      <c r="A590" s="649">
        <v>50</v>
      </c>
      <c r="B590" s="650" t="s">
        <v>574</v>
      </c>
      <c r="C590" s="650">
        <v>89301501</v>
      </c>
      <c r="D590" s="729" t="s">
        <v>3862</v>
      </c>
      <c r="E590" s="730" t="s">
        <v>2756</v>
      </c>
      <c r="F590" s="650" t="s">
        <v>2737</v>
      </c>
      <c r="G590" s="650" t="s">
        <v>2880</v>
      </c>
      <c r="H590" s="650" t="s">
        <v>575</v>
      </c>
      <c r="I590" s="650" t="s">
        <v>1754</v>
      </c>
      <c r="J590" s="650" t="s">
        <v>1755</v>
      </c>
      <c r="K590" s="650" t="s">
        <v>2882</v>
      </c>
      <c r="L590" s="651">
        <v>23.46</v>
      </c>
      <c r="M590" s="651">
        <v>23.46</v>
      </c>
      <c r="N590" s="650">
        <v>1</v>
      </c>
      <c r="O590" s="731">
        <v>1</v>
      </c>
      <c r="P590" s="651"/>
      <c r="Q590" s="666">
        <v>0</v>
      </c>
      <c r="R590" s="650"/>
      <c r="S590" s="666">
        <v>0</v>
      </c>
      <c r="T590" s="731"/>
      <c r="U590" s="689">
        <v>0</v>
      </c>
    </row>
    <row r="591" spans="1:21" ht="14.4" customHeight="1" x14ac:dyDescent="0.3">
      <c r="A591" s="649">
        <v>50</v>
      </c>
      <c r="B591" s="650" t="s">
        <v>574</v>
      </c>
      <c r="C591" s="650">
        <v>89301501</v>
      </c>
      <c r="D591" s="729" t="s">
        <v>3862</v>
      </c>
      <c r="E591" s="730" t="s">
        <v>2756</v>
      </c>
      <c r="F591" s="650" t="s">
        <v>2737</v>
      </c>
      <c r="G591" s="650" t="s">
        <v>3240</v>
      </c>
      <c r="H591" s="650" t="s">
        <v>575</v>
      </c>
      <c r="I591" s="650" t="s">
        <v>3271</v>
      </c>
      <c r="J591" s="650" t="s">
        <v>3272</v>
      </c>
      <c r="K591" s="650" t="s">
        <v>776</v>
      </c>
      <c r="L591" s="651">
        <v>258.10000000000002</v>
      </c>
      <c r="M591" s="651">
        <v>258.10000000000002</v>
      </c>
      <c r="N591" s="650">
        <v>1</v>
      </c>
      <c r="O591" s="731">
        <v>0.5</v>
      </c>
      <c r="P591" s="651"/>
      <c r="Q591" s="666">
        <v>0</v>
      </c>
      <c r="R591" s="650"/>
      <c r="S591" s="666">
        <v>0</v>
      </c>
      <c r="T591" s="731"/>
      <c r="U591" s="689">
        <v>0</v>
      </c>
    </row>
    <row r="592" spans="1:21" ht="14.4" customHeight="1" x14ac:dyDescent="0.3">
      <c r="A592" s="649">
        <v>50</v>
      </c>
      <c r="B592" s="650" t="s">
        <v>574</v>
      </c>
      <c r="C592" s="650">
        <v>89301501</v>
      </c>
      <c r="D592" s="729" t="s">
        <v>3862</v>
      </c>
      <c r="E592" s="730" t="s">
        <v>2756</v>
      </c>
      <c r="F592" s="650" t="s">
        <v>2737</v>
      </c>
      <c r="G592" s="650" t="s">
        <v>2960</v>
      </c>
      <c r="H592" s="650" t="s">
        <v>575</v>
      </c>
      <c r="I592" s="650" t="s">
        <v>2961</v>
      </c>
      <c r="J592" s="650" t="s">
        <v>2962</v>
      </c>
      <c r="K592" s="650" t="s">
        <v>2963</v>
      </c>
      <c r="L592" s="651">
        <v>0</v>
      </c>
      <c r="M592" s="651">
        <v>0</v>
      </c>
      <c r="N592" s="650">
        <v>1</v>
      </c>
      <c r="O592" s="731">
        <v>0.5</v>
      </c>
      <c r="P592" s="651"/>
      <c r="Q592" s="666"/>
      <c r="R592" s="650"/>
      <c r="S592" s="666">
        <v>0</v>
      </c>
      <c r="T592" s="731"/>
      <c r="U592" s="689">
        <v>0</v>
      </c>
    </row>
    <row r="593" spans="1:21" ht="14.4" customHeight="1" x14ac:dyDescent="0.3">
      <c r="A593" s="649">
        <v>50</v>
      </c>
      <c r="B593" s="650" t="s">
        <v>574</v>
      </c>
      <c r="C593" s="650">
        <v>89301501</v>
      </c>
      <c r="D593" s="729" t="s">
        <v>3862</v>
      </c>
      <c r="E593" s="730" t="s">
        <v>2756</v>
      </c>
      <c r="F593" s="650" t="s">
        <v>2737</v>
      </c>
      <c r="G593" s="650" t="s">
        <v>2960</v>
      </c>
      <c r="H593" s="650" t="s">
        <v>575</v>
      </c>
      <c r="I593" s="650" t="s">
        <v>774</v>
      </c>
      <c r="J593" s="650" t="s">
        <v>2962</v>
      </c>
      <c r="K593" s="650" t="s">
        <v>776</v>
      </c>
      <c r="L593" s="651">
        <v>129.94999999999999</v>
      </c>
      <c r="M593" s="651">
        <v>129.94999999999999</v>
      </c>
      <c r="N593" s="650">
        <v>1</v>
      </c>
      <c r="O593" s="731">
        <v>0.5</v>
      </c>
      <c r="P593" s="651"/>
      <c r="Q593" s="666">
        <v>0</v>
      </c>
      <c r="R593" s="650"/>
      <c r="S593" s="666">
        <v>0</v>
      </c>
      <c r="T593" s="731"/>
      <c r="U593" s="689">
        <v>0</v>
      </c>
    </row>
    <row r="594" spans="1:21" ht="14.4" customHeight="1" x14ac:dyDescent="0.3">
      <c r="A594" s="649">
        <v>50</v>
      </c>
      <c r="B594" s="650" t="s">
        <v>574</v>
      </c>
      <c r="C594" s="650">
        <v>89301501</v>
      </c>
      <c r="D594" s="729" t="s">
        <v>3862</v>
      </c>
      <c r="E594" s="730" t="s">
        <v>2756</v>
      </c>
      <c r="F594" s="650" t="s">
        <v>2737</v>
      </c>
      <c r="G594" s="650" t="s">
        <v>2960</v>
      </c>
      <c r="H594" s="650" t="s">
        <v>575</v>
      </c>
      <c r="I594" s="650" t="s">
        <v>3273</v>
      </c>
      <c r="J594" s="650" t="s">
        <v>2962</v>
      </c>
      <c r="K594" s="650" t="s">
        <v>1196</v>
      </c>
      <c r="L594" s="651">
        <v>0</v>
      </c>
      <c r="M594" s="651">
        <v>0</v>
      </c>
      <c r="N594" s="650">
        <v>1</v>
      </c>
      <c r="O594" s="731">
        <v>0.5</v>
      </c>
      <c r="P594" s="651"/>
      <c r="Q594" s="666"/>
      <c r="R594" s="650"/>
      <c r="S594" s="666">
        <v>0</v>
      </c>
      <c r="T594" s="731"/>
      <c r="U594" s="689">
        <v>0</v>
      </c>
    </row>
    <row r="595" spans="1:21" ht="14.4" customHeight="1" x14ac:dyDescent="0.3">
      <c r="A595" s="649">
        <v>50</v>
      </c>
      <c r="B595" s="650" t="s">
        <v>574</v>
      </c>
      <c r="C595" s="650">
        <v>89301501</v>
      </c>
      <c r="D595" s="729" t="s">
        <v>3862</v>
      </c>
      <c r="E595" s="730" t="s">
        <v>2756</v>
      </c>
      <c r="F595" s="650" t="s">
        <v>2737</v>
      </c>
      <c r="G595" s="650" t="s">
        <v>3147</v>
      </c>
      <c r="H595" s="650" t="s">
        <v>575</v>
      </c>
      <c r="I595" s="650" t="s">
        <v>3148</v>
      </c>
      <c r="J595" s="650" t="s">
        <v>3149</v>
      </c>
      <c r="K595" s="650" t="s">
        <v>3150</v>
      </c>
      <c r="L595" s="651">
        <v>0</v>
      </c>
      <c r="M595" s="651">
        <v>0</v>
      </c>
      <c r="N595" s="650">
        <v>1</v>
      </c>
      <c r="O595" s="731">
        <v>0.5</v>
      </c>
      <c r="P595" s="651"/>
      <c r="Q595" s="666"/>
      <c r="R595" s="650"/>
      <c r="S595" s="666">
        <v>0</v>
      </c>
      <c r="T595" s="731"/>
      <c r="U595" s="689">
        <v>0</v>
      </c>
    </row>
    <row r="596" spans="1:21" ht="14.4" customHeight="1" x14ac:dyDescent="0.3">
      <c r="A596" s="649">
        <v>50</v>
      </c>
      <c r="B596" s="650" t="s">
        <v>574</v>
      </c>
      <c r="C596" s="650">
        <v>89301501</v>
      </c>
      <c r="D596" s="729" t="s">
        <v>3862</v>
      </c>
      <c r="E596" s="730" t="s">
        <v>2756</v>
      </c>
      <c r="F596" s="650" t="s">
        <v>2737</v>
      </c>
      <c r="G596" s="650" t="s">
        <v>2887</v>
      </c>
      <c r="H596" s="650" t="s">
        <v>575</v>
      </c>
      <c r="I596" s="650" t="s">
        <v>2888</v>
      </c>
      <c r="J596" s="650" t="s">
        <v>879</v>
      </c>
      <c r="K596" s="650" t="s">
        <v>880</v>
      </c>
      <c r="L596" s="651">
        <v>91.88</v>
      </c>
      <c r="M596" s="651">
        <v>91.88</v>
      </c>
      <c r="N596" s="650">
        <v>1</v>
      </c>
      <c r="O596" s="731">
        <v>0.5</v>
      </c>
      <c r="P596" s="651"/>
      <c r="Q596" s="666">
        <v>0</v>
      </c>
      <c r="R596" s="650"/>
      <c r="S596" s="666">
        <v>0</v>
      </c>
      <c r="T596" s="731"/>
      <c r="U596" s="689">
        <v>0</v>
      </c>
    </row>
    <row r="597" spans="1:21" ht="14.4" customHeight="1" x14ac:dyDescent="0.3">
      <c r="A597" s="649">
        <v>50</v>
      </c>
      <c r="B597" s="650" t="s">
        <v>574</v>
      </c>
      <c r="C597" s="650">
        <v>89301501</v>
      </c>
      <c r="D597" s="729" t="s">
        <v>3862</v>
      </c>
      <c r="E597" s="730" t="s">
        <v>2756</v>
      </c>
      <c r="F597" s="650" t="s">
        <v>2737</v>
      </c>
      <c r="G597" s="650" t="s">
        <v>2887</v>
      </c>
      <c r="H597" s="650" t="s">
        <v>575</v>
      </c>
      <c r="I597" s="650" t="s">
        <v>874</v>
      </c>
      <c r="J597" s="650" t="s">
        <v>875</v>
      </c>
      <c r="K597" s="650" t="s">
        <v>876</v>
      </c>
      <c r="L597" s="651">
        <v>45.94</v>
      </c>
      <c r="M597" s="651">
        <v>45.94</v>
      </c>
      <c r="N597" s="650">
        <v>1</v>
      </c>
      <c r="O597" s="731">
        <v>1</v>
      </c>
      <c r="P597" s="651"/>
      <c r="Q597" s="666">
        <v>0</v>
      </c>
      <c r="R597" s="650"/>
      <c r="S597" s="666">
        <v>0</v>
      </c>
      <c r="T597" s="731"/>
      <c r="U597" s="689">
        <v>0</v>
      </c>
    </row>
    <row r="598" spans="1:21" ht="14.4" customHeight="1" x14ac:dyDescent="0.3">
      <c r="A598" s="649">
        <v>50</v>
      </c>
      <c r="B598" s="650" t="s">
        <v>574</v>
      </c>
      <c r="C598" s="650">
        <v>89301501</v>
      </c>
      <c r="D598" s="729" t="s">
        <v>3862</v>
      </c>
      <c r="E598" s="730" t="s">
        <v>2756</v>
      </c>
      <c r="F598" s="650" t="s">
        <v>2737</v>
      </c>
      <c r="G598" s="650" t="s">
        <v>2889</v>
      </c>
      <c r="H598" s="650" t="s">
        <v>575</v>
      </c>
      <c r="I598" s="650" t="s">
        <v>3230</v>
      </c>
      <c r="J598" s="650" t="s">
        <v>3231</v>
      </c>
      <c r="K598" s="650" t="s">
        <v>3232</v>
      </c>
      <c r="L598" s="651">
        <v>157.76</v>
      </c>
      <c r="M598" s="651">
        <v>157.76</v>
      </c>
      <c r="N598" s="650">
        <v>1</v>
      </c>
      <c r="O598" s="731">
        <v>1</v>
      </c>
      <c r="P598" s="651">
        <v>157.76</v>
      </c>
      <c r="Q598" s="666">
        <v>1</v>
      </c>
      <c r="R598" s="650">
        <v>1</v>
      </c>
      <c r="S598" s="666">
        <v>1</v>
      </c>
      <c r="T598" s="731">
        <v>1</v>
      </c>
      <c r="U598" s="689">
        <v>1</v>
      </c>
    </row>
    <row r="599" spans="1:21" ht="14.4" customHeight="1" x14ac:dyDescent="0.3">
      <c r="A599" s="649">
        <v>50</v>
      </c>
      <c r="B599" s="650" t="s">
        <v>574</v>
      </c>
      <c r="C599" s="650">
        <v>89301501</v>
      </c>
      <c r="D599" s="729" t="s">
        <v>3862</v>
      </c>
      <c r="E599" s="730" t="s">
        <v>2756</v>
      </c>
      <c r="F599" s="650" t="s">
        <v>2737</v>
      </c>
      <c r="G599" s="650" t="s">
        <v>2807</v>
      </c>
      <c r="H599" s="650" t="s">
        <v>1428</v>
      </c>
      <c r="I599" s="650" t="s">
        <v>2893</v>
      </c>
      <c r="J599" s="650" t="s">
        <v>1550</v>
      </c>
      <c r="K599" s="650" t="s">
        <v>2894</v>
      </c>
      <c r="L599" s="651">
        <v>49.01</v>
      </c>
      <c r="M599" s="651">
        <v>49.01</v>
      </c>
      <c r="N599" s="650">
        <v>1</v>
      </c>
      <c r="O599" s="731">
        <v>0.5</v>
      </c>
      <c r="P599" s="651"/>
      <c r="Q599" s="666">
        <v>0</v>
      </c>
      <c r="R599" s="650"/>
      <c r="S599" s="666">
        <v>0</v>
      </c>
      <c r="T599" s="731"/>
      <c r="U599" s="689">
        <v>0</v>
      </c>
    </row>
    <row r="600" spans="1:21" ht="14.4" customHeight="1" x14ac:dyDescent="0.3">
      <c r="A600" s="649">
        <v>50</v>
      </c>
      <c r="B600" s="650" t="s">
        <v>574</v>
      </c>
      <c r="C600" s="650">
        <v>89301501</v>
      </c>
      <c r="D600" s="729" t="s">
        <v>3862</v>
      </c>
      <c r="E600" s="730" t="s">
        <v>2756</v>
      </c>
      <c r="F600" s="650" t="s">
        <v>2737</v>
      </c>
      <c r="G600" s="650" t="s">
        <v>2807</v>
      </c>
      <c r="H600" s="650" t="s">
        <v>1428</v>
      </c>
      <c r="I600" s="650" t="s">
        <v>3274</v>
      </c>
      <c r="J600" s="650" t="s">
        <v>2896</v>
      </c>
      <c r="K600" s="650" t="s">
        <v>1971</v>
      </c>
      <c r="L600" s="651">
        <v>193.14</v>
      </c>
      <c r="M600" s="651">
        <v>579.41999999999996</v>
      </c>
      <c r="N600" s="650">
        <v>3</v>
      </c>
      <c r="O600" s="731">
        <v>2.5</v>
      </c>
      <c r="P600" s="651"/>
      <c r="Q600" s="666">
        <v>0</v>
      </c>
      <c r="R600" s="650"/>
      <c r="S600" s="666">
        <v>0</v>
      </c>
      <c r="T600" s="731"/>
      <c r="U600" s="689">
        <v>0</v>
      </c>
    </row>
    <row r="601" spans="1:21" ht="14.4" customHeight="1" x14ac:dyDescent="0.3">
      <c r="A601" s="649">
        <v>50</v>
      </c>
      <c r="B601" s="650" t="s">
        <v>574</v>
      </c>
      <c r="C601" s="650">
        <v>89301501</v>
      </c>
      <c r="D601" s="729" t="s">
        <v>3862</v>
      </c>
      <c r="E601" s="730" t="s">
        <v>2756</v>
      </c>
      <c r="F601" s="650" t="s">
        <v>2737</v>
      </c>
      <c r="G601" s="650" t="s">
        <v>3275</v>
      </c>
      <c r="H601" s="650" t="s">
        <v>575</v>
      </c>
      <c r="I601" s="650" t="s">
        <v>3276</v>
      </c>
      <c r="J601" s="650" t="s">
        <v>3277</v>
      </c>
      <c r="K601" s="650" t="s">
        <v>2250</v>
      </c>
      <c r="L601" s="651">
        <v>0</v>
      </c>
      <c r="M601" s="651">
        <v>0</v>
      </c>
      <c r="N601" s="650">
        <v>1</v>
      </c>
      <c r="O601" s="731">
        <v>1</v>
      </c>
      <c r="P601" s="651">
        <v>0</v>
      </c>
      <c r="Q601" s="666"/>
      <c r="R601" s="650">
        <v>1</v>
      </c>
      <c r="S601" s="666">
        <v>1</v>
      </c>
      <c r="T601" s="731">
        <v>1</v>
      </c>
      <c r="U601" s="689">
        <v>1</v>
      </c>
    </row>
    <row r="602" spans="1:21" ht="14.4" customHeight="1" x14ac:dyDescent="0.3">
      <c r="A602" s="649">
        <v>50</v>
      </c>
      <c r="B602" s="650" t="s">
        <v>574</v>
      </c>
      <c r="C602" s="650">
        <v>89301502</v>
      </c>
      <c r="D602" s="729" t="s">
        <v>3863</v>
      </c>
      <c r="E602" s="730" t="s">
        <v>2744</v>
      </c>
      <c r="F602" s="650" t="s">
        <v>2737</v>
      </c>
      <c r="G602" s="650" t="s">
        <v>3278</v>
      </c>
      <c r="H602" s="650" t="s">
        <v>575</v>
      </c>
      <c r="I602" s="650" t="s">
        <v>3279</v>
      </c>
      <c r="J602" s="650" t="s">
        <v>3280</v>
      </c>
      <c r="K602" s="650" t="s">
        <v>2291</v>
      </c>
      <c r="L602" s="651">
        <v>533.26</v>
      </c>
      <c r="M602" s="651">
        <v>533.26</v>
      </c>
      <c r="N602" s="650">
        <v>1</v>
      </c>
      <c r="O602" s="731">
        <v>0.5</v>
      </c>
      <c r="P602" s="651">
        <v>533.26</v>
      </c>
      <c r="Q602" s="666">
        <v>1</v>
      </c>
      <c r="R602" s="650">
        <v>1</v>
      </c>
      <c r="S602" s="666">
        <v>1</v>
      </c>
      <c r="T602" s="731">
        <v>0.5</v>
      </c>
      <c r="U602" s="689">
        <v>1</v>
      </c>
    </row>
    <row r="603" spans="1:21" ht="14.4" customHeight="1" x14ac:dyDescent="0.3">
      <c r="A603" s="649">
        <v>50</v>
      </c>
      <c r="B603" s="650" t="s">
        <v>574</v>
      </c>
      <c r="C603" s="650">
        <v>89301502</v>
      </c>
      <c r="D603" s="729" t="s">
        <v>3863</v>
      </c>
      <c r="E603" s="730" t="s">
        <v>2744</v>
      </c>
      <c r="F603" s="650" t="s">
        <v>2737</v>
      </c>
      <c r="G603" s="650" t="s">
        <v>2874</v>
      </c>
      <c r="H603" s="650" t="s">
        <v>1428</v>
      </c>
      <c r="I603" s="650" t="s">
        <v>1607</v>
      </c>
      <c r="J603" s="650" t="s">
        <v>1608</v>
      </c>
      <c r="K603" s="650" t="s">
        <v>2699</v>
      </c>
      <c r="L603" s="651">
        <v>94.8</v>
      </c>
      <c r="M603" s="651">
        <v>94.8</v>
      </c>
      <c r="N603" s="650">
        <v>1</v>
      </c>
      <c r="O603" s="731">
        <v>0.5</v>
      </c>
      <c r="P603" s="651">
        <v>94.8</v>
      </c>
      <c r="Q603" s="666">
        <v>1</v>
      </c>
      <c r="R603" s="650">
        <v>1</v>
      </c>
      <c r="S603" s="666">
        <v>1</v>
      </c>
      <c r="T603" s="731">
        <v>0.5</v>
      </c>
      <c r="U603" s="689">
        <v>1</v>
      </c>
    </row>
    <row r="604" spans="1:21" ht="14.4" customHeight="1" x14ac:dyDescent="0.3">
      <c r="A604" s="649">
        <v>50</v>
      </c>
      <c r="B604" s="650" t="s">
        <v>574</v>
      </c>
      <c r="C604" s="650">
        <v>89301502</v>
      </c>
      <c r="D604" s="729" t="s">
        <v>3863</v>
      </c>
      <c r="E604" s="730" t="s">
        <v>2746</v>
      </c>
      <c r="F604" s="650" t="s">
        <v>2737</v>
      </c>
      <c r="G604" s="650" t="s">
        <v>2970</v>
      </c>
      <c r="H604" s="650" t="s">
        <v>575</v>
      </c>
      <c r="I604" s="650" t="s">
        <v>1040</v>
      </c>
      <c r="J604" s="650" t="s">
        <v>1041</v>
      </c>
      <c r="K604" s="650" t="s">
        <v>1042</v>
      </c>
      <c r="L604" s="651">
        <v>95.25</v>
      </c>
      <c r="M604" s="651">
        <v>95.25</v>
      </c>
      <c r="N604" s="650">
        <v>1</v>
      </c>
      <c r="O604" s="731">
        <v>0.5</v>
      </c>
      <c r="P604" s="651"/>
      <c r="Q604" s="666">
        <v>0</v>
      </c>
      <c r="R604" s="650"/>
      <c r="S604" s="666">
        <v>0</v>
      </c>
      <c r="T604" s="731"/>
      <c r="U604" s="689">
        <v>0</v>
      </c>
    </row>
    <row r="605" spans="1:21" ht="14.4" customHeight="1" x14ac:dyDescent="0.3">
      <c r="A605" s="649">
        <v>50</v>
      </c>
      <c r="B605" s="650" t="s">
        <v>574</v>
      </c>
      <c r="C605" s="650">
        <v>89301502</v>
      </c>
      <c r="D605" s="729" t="s">
        <v>3863</v>
      </c>
      <c r="E605" s="730" t="s">
        <v>2746</v>
      </c>
      <c r="F605" s="650" t="s">
        <v>2737</v>
      </c>
      <c r="G605" s="650" t="s">
        <v>2970</v>
      </c>
      <c r="H605" s="650" t="s">
        <v>575</v>
      </c>
      <c r="I605" s="650" t="s">
        <v>1896</v>
      </c>
      <c r="J605" s="650" t="s">
        <v>2971</v>
      </c>
      <c r="K605" s="650" t="s">
        <v>2972</v>
      </c>
      <c r="L605" s="651">
        <v>44.8</v>
      </c>
      <c r="M605" s="651">
        <v>89.6</v>
      </c>
      <c r="N605" s="650">
        <v>2</v>
      </c>
      <c r="O605" s="731">
        <v>0.5</v>
      </c>
      <c r="P605" s="651"/>
      <c r="Q605" s="666">
        <v>0</v>
      </c>
      <c r="R605" s="650"/>
      <c r="S605" s="666">
        <v>0</v>
      </c>
      <c r="T605" s="731"/>
      <c r="U605" s="689">
        <v>0</v>
      </c>
    </row>
    <row r="606" spans="1:21" ht="14.4" customHeight="1" x14ac:dyDescent="0.3">
      <c r="A606" s="649">
        <v>50</v>
      </c>
      <c r="B606" s="650" t="s">
        <v>574</v>
      </c>
      <c r="C606" s="650">
        <v>89301502</v>
      </c>
      <c r="D606" s="729" t="s">
        <v>3863</v>
      </c>
      <c r="E606" s="730" t="s">
        <v>2746</v>
      </c>
      <c r="F606" s="650" t="s">
        <v>2737</v>
      </c>
      <c r="G606" s="650" t="s">
        <v>2808</v>
      </c>
      <c r="H606" s="650" t="s">
        <v>575</v>
      </c>
      <c r="I606" s="650" t="s">
        <v>3281</v>
      </c>
      <c r="J606" s="650" t="s">
        <v>3282</v>
      </c>
      <c r="K606" s="650" t="s">
        <v>2690</v>
      </c>
      <c r="L606" s="651">
        <v>5.37</v>
      </c>
      <c r="M606" s="651">
        <v>102.03</v>
      </c>
      <c r="N606" s="650">
        <v>19</v>
      </c>
      <c r="O606" s="731">
        <v>4</v>
      </c>
      <c r="P606" s="651"/>
      <c r="Q606" s="666">
        <v>0</v>
      </c>
      <c r="R606" s="650"/>
      <c r="S606" s="666">
        <v>0</v>
      </c>
      <c r="T606" s="731"/>
      <c r="U606" s="689">
        <v>0</v>
      </c>
    </row>
    <row r="607" spans="1:21" ht="14.4" customHeight="1" x14ac:dyDescent="0.3">
      <c r="A607" s="649">
        <v>50</v>
      </c>
      <c r="B607" s="650" t="s">
        <v>574</v>
      </c>
      <c r="C607" s="650">
        <v>89301502</v>
      </c>
      <c r="D607" s="729" t="s">
        <v>3863</v>
      </c>
      <c r="E607" s="730" t="s">
        <v>2746</v>
      </c>
      <c r="F607" s="650" t="s">
        <v>2737</v>
      </c>
      <c r="G607" s="650" t="s">
        <v>2759</v>
      </c>
      <c r="H607" s="650" t="s">
        <v>1428</v>
      </c>
      <c r="I607" s="650" t="s">
        <v>1447</v>
      </c>
      <c r="J607" s="650" t="s">
        <v>1448</v>
      </c>
      <c r="K607" s="650" t="s">
        <v>2625</v>
      </c>
      <c r="L607" s="651">
        <v>75.28</v>
      </c>
      <c r="M607" s="651">
        <v>225.84</v>
      </c>
      <c r="N607" s="650">
        <v>3</v>
      </c>
      <c r="O607" s="731">
        <v>2</v>
      </c>
      <c r="P607" s="651">
        <v>150.56</v>
      </c>
      <c r="Q607" s="666">
        <v>0.66666666666666663</v>
      </c>
      <c r="R607" s="650">
        <v>2</v>
      </c>
      <c r="S607" s="666">
        <v>0.66666666666666663</v>
      </c>
      <c r="T607" s="731">
        <v>1</v>
      </c>
      <c r="U607" s="689">
        <v>0.5</v>
      </c>
    </row>
    <row r="608" spans="1:21" ht="14.4" customHeight="1" x14ac:dyDescent="0.3">
      <c r="A608" s="649">
        <v>50</v>
      </c>
      <c r="B608" s="650" t="s">
        <v>574</v>
      </c>
      <c r="C608" s="650">
        <v>89301502</v>
      </c>
      <c r="D608" s="729" t="s">
        <v>3863</v>
      </c>
      <c r="E608" s="730" t="s">
        <v>2746</v>
      </c>
      <c r="F608" s="650" t="s">
        <v>2737</v>
      </c>
      <c r="G608" s="650" t="s">
        <v>2760</v>
      </c>
      <c r="H608" s="650" t="s">
        <v>575</v>
      </c>
      <c r="I608" s="650" t="s">
        <v>3283</v>
      </c>
      <c r="J608" s="650" t="s">
        <v>1073</v>
      </c>
      <c r="K608" s="650" t="s">
        <v>1974</v>
      </c>
      <c r="L608" s="651">
        <v>270.69</v>
      </c>
      <c r="M608" s="651">
        <v>270.69</v>
      </c>
      <c r="N608" s="650">
        <v>1</v>
      </c>
      <c r="O608" s="731">
        <v>1</v>
      </c>
      <c r="P608" s="651">
        <v>270.69</v>
      </c>
      <c r="Q608" s="666">
        <v>1</v>
      </c>
      <c r="R608" s="650">
        <v>1</v>
      </c>
      <c r="S608" s="666">
        <v>1</v>
      </c>
      <c r="T608" s="731">
        <v>1</v>
      </c>
      <c r="U608" s="689">
        <v>1</v>
      </c>
    </row>
    <row r="609" spans="1:21" ht="14.4" customHeight="1" x14ac:dyDescent="0.3">
      <c r="A609" s="649">
        <v>50</v>
      </c>
      <c r="B609" s="650" t="s">
        <v>574</v>
      </c>
      <c r="C609" s="650">
        <v>89301502</v>
      </c>
      <c r="D609" s="729" t="s">
        <v>3863</v>
      </c>
      <c r="E609" s="730" t="s">
        <v>2746</v>
      </c>
      <c r="F609" s="650" t="s">
        <v>2737</v>
      </c>
      <c r="G609" s="650" t="s">
        <v>2812</v>
      </c>
      <c r="H609" s="650" t="s">
        <v>575</v>
      </c>
      <c r="I609" s="650" t="s">
        <v>1750</v>
      </c>
      <c r="J609" s="650" t="s">
        <v>2659</v>
      </c>
      <c r="K609" s="650" t="s">
        <v>2660</v>
      </c>
      <c r="L609" s="651">
        <v>333.31</v>
      </c>
      <c r="M609" s="651">
        <v>2333.17</v>
      </c>
      <c r="N609" s="650">
        <v>7</v>
      </c>
      <c r="O609" s="731">
        <v>3.5</v>
      </c>
      <c r="P609" s="651">
        <v>999.93000000000006</v>
      </c>
      <c r="Q609" s="666">
        <v>0.4285714285714286</v>
      </c>
      <c r="R609" s="650">
        <v>3</v>
      </c>
      <c r="S609" s="666">
        <v>0.42857142857142855</v>
      </c>
      <c r="T609" s="731">
        <v>1.5</v>
      </c>
      <c r="U609" s="689">
        <v>0.42857142857142855</v>
      </c>
    </row>
    <row r="610" spans="1:21" ht="14.4" customHeight="1" x14ac:dyDescent="0.3">
      <c r="A610" s="649">
        <v>50</v>
      </c>
      <c r="B610" s="650" t="s">
        <v>574</v>
      </c>
      <c r="C610" s="650">
        <v>89301502</v>
      </c>
      <c r="D610" s="729" t="s">
        <v>3863</v>
      </c>
      <c r="E610" s="730" t="s">
        <v>2746</v>
      </c>
      <c r="F610" s="650" t="s">
        <v>2737</v>
      </c>
      <c r="G610" s="650" t="s">
        <v>2812</v>
      </c>
      <c r="H610" s="650" t="s">
        <v>575</v>
      </c>
      <c r="I610" s="650" t="s">
        <v>1750</v>
      </c>
      <c r="J610" s="650" t="s">
        <v>2659</v>
      </c>
      <c r="K610" s="650" t="s">
        <v>2660</v>
      </c>
      <c r="L610" s="651">
        <v>156.86000000000001</v>
      </c>
      <c r="M610" s="651">
        <v>627.44000000000005</v>
      </c>
      <c r="N610" s="650">
        <v>4</v>
      </c>
      <c r="O610" s="731">
        <v>3</v>
      </c>
      <c r="P610" s="651"/>
      <c r="Q610" s="666">
        <v>0</v>
      </c>
      <c r="R610" s="650"/>
      <c r="S610" s="666">
        <v>0</v>
      </c>
      <c r="T610" s="731"/>
      <c r="U610" s="689">
        <v>0</v>
      </c>
    </row>
    <row r="611" spans="1:21" ht="14.4" customHeight="1" x14ac:dyDescent="0.3">
      <c r="A611" s="649">
        <v>50</v>
      </c>
      <c r="B611" s="650" t="s">
        <v>574</v>
      </c>
      <c r="C611" s="650">
        <v>89301502</v>
      </c>
      <c r="D611" s="729" t="s">
        <v>3863</v>
      </c>
      <c r="E611" s="730" t="s">
        <v>2746</v>
      </c>
      <c r="F611" s="650" t="s">
        <v>2737</v>
      </c>
      <c r="G611" s="650" t="s">
        <v>2762</v>
      </c>
      <c r="H611" s="650" t="s">
        <v>1428</v>
      </c>
      <c r="I611" s="650" t="s">
        <v>1557</v>
      </c>
      <c r="J611" s="650" t="s">
        <v>1558</v>
      </c>
      <c r="K611" s="650" t="s">
        <v>2645</v>
      </c>
      <c r="L611" s="651">
        <v>435.3</v>
      </c>
      <c r="M611" s="651">
        <v>1741.2</v>
      </c>
      <c r="N611" s="650">
        <v>4</v>
      </c>
      <c r="O611" s="731">
        <v>3</v>
      </c>
      <c r="P611" s="651">
        <v>1305.9000000000001</v>
      </c>
      <c r="Q611" s="666">
        <v>0.75</v>
      </c>
      <c r="R611" s="650">
        <v>3</v>
      </c>
      <c r="S611" s="666">
        <v>0.75</v>
      </c>
      <c r="T611" s="731">
        <v>2.5</v>
      </c>
      <c r="U611" s="689">
        <v>0.83333333333333337</v>
      </c>
    </row>
    <row r="612" spans="1:21" ht="14.4" customHeight="1" x14ac:dyDescent="0.3">
      <c r="A612" s="649">
        <v>50</v>
      </c>
      <c r="B612" s="650" t="s">
        <v>574</v>
      </c>
      <c r="C612" s="650">
        <v>89301502</v>
      </c>
      <c r="D612" s="729" t="s">
        <v>3863</v>
      </c>
      <c r="E612" s="730" t="s">
        <v>2746</v>
      </c>
      <c r="F612" s="650" t="s">
        <v>2737</v>
      </c>
      <c r="G612" s="650" t="s">
        <v>2762</v>
      </c>
      <c r="H612" s="650" t="s">
        <v>1428</v>
      </c>
      <c r="I612" s="650" t="s">
        <v>1629</v>
      </c>
      <c r="J612" s="650" t="s">
        <v>1630</v>
      </c>
      <c r="K612" s="650" t="s">
        <v>2647</v>
      </c>
      <c r="L612" s="651">
        <v>672.94</v>
      </c>
      <c r="M612" s="651">
        <v>672.94</v>
      </c>
      <c r="N612" s="650">
        <v>1</v>
      </c>
      <c r="O612" s="731">
        <v>0.5</v>
      </c>
      <c r="P612" s="651">
        <v>672.94</v>
      </c>
      <c r="Q612" s="666">
        <v>1</v>
      </c>
      <c r="R612" s="650">
        <v>1</v>
      </c>
      <c r="S612" s="666">
        <v>1</v>
      </c>
      <c r="T612" s="731">
        <v>0.5</v>
      </c>
      <c r="U612" s="689">
        <v>1</v>
      </c>
    </row>
    <row r="613" spans="1:21" ht="14.4" customHeight="1" x14ac:dyDescent="0.3">
      <c r="A613" s="649">
        <v>50</v>
      </c>
      <c r="B613" s="650" t="s">
        <v>574</v>
      </c>
      <c r="C613" s="650">
        <v>89301502</v>
      </c>
      <c r="D613" s="729" t="s">
        <v>3863</v>
      </c>
      <c r="E613" s="730" t="s">
        <v>2746</v>
      </c>
      <c r="F613" s="650" t="s">
        <v>2737</v>
      </c>
      <c r="G613" s="650" t="s">
        <v>3284</v>
      </c>
      <c r="H613" s="650" t="s">
        <v>1428</v>
      </c>
      <c r="I613" s="650" t="s">
        <v>3285</v>
      </c>
      <c r="J613" s="650" t="s">
        <v>2278</v>
      </c>
      <c r="K613" s="650" t="s">
        <v>1192</v>
      </c>
      <c r="L613" s="651">
        <v>0</v>
      </c>
      <c r="M613" s="651">
        <v>0</v>
      </c>
      <c r="N613" s="650">
        <v>1</v>
      </c>
      <c r="O613" s="731">
        <v>0.5</v>
      </c>
      <c r="P613" s="651"/>
      <c r="Q613" s="666"/>
      <c r="R613" s="650"/>
      <c r="S613" s="666">
        <v>0</v>
      </c>
      <c r="T613" s="731"/>
      <c r="U613" s="689">
        <v>0</v>
      </c>
    </row>
    <row r="614" spans="1:21" ht="14.4" customHeight="1" x14ac:dyDescent="0.3">
      <c r="A614" s="649">
        <v>50</v>
      </c>
      <c r="B614" s="650" t="s">
        <v>574</v>
      </c>
      <c r="C614" s="650">
        <v>89301502</v>
      </c>
      <c r="D614" s="729" t="s">
        <v>3863</v>
      </c>
      <c r="E614" s="730" t="s">
        <v>2746</v>
      </c>
      <c r="F614" s="650" t="s">
        <v>2737</v>
      </c>
      <c r="G614" s="650" t="s">
        <v>3284</v>
      </c>
      <c r="H614" s="650" t="s">
        <v>1428</v>
      </c>
      <c r="I614" s="650" t="s">
        <v>2277</v>
      </c>
      <c r="J614" s="650" t="s">
        <v>2278</v>
      </c>
      <c r="K614" s="650" t="s">
        <v>1192</v>
      </c>
      <c r="L614" s="651">
        <v>833.79</v>
      </c>
      <c r="M614" s="651">
        <v>833.79</v>
      </c>
      <c r="N614" s="650">
        <v>1</v>
      </c>
      <c r="O614" s="731">
        <v>0.5</v>
      </c>
      <c r="P614" s="651"/>
      <c r="Q614" s="666">
        <v>0</v>
      </c>
      <c r="R614" s="650"/>
      <c r="S614" s="666">
        <v>0</v>
      </c>
      <c r="T614" s="731"/>
      <c r="U614" s="689">
        <v>0</v>
      </c>
    </row>
    <row r="615" spans="1:21" ht="14.4" customHeight="1" x14ac:dyDescent="0.3">
      <c r="A615" s="649">
        <v>50</v>
      </c>
      <c r="B615" s="650" t="s">
        <v>574</v>
      </c>
      <c r="C615" s="650">
        <v>89301502</v>
      </c>
      <c r="D615" s="729" t="s">
        <v>3863</v>
      </c>
      <c r="E615" s="730" t="s">
        <v>2746</v>
      </c>
      <c r="F615" s="650" t="s">
        <v>2737</v>
      </c>
      <c r="G615" s="650" t="s">
        <v>3286</v>
      </c>
      <c r="H615" s="650" t="s">
        <v>575</v>
      </c>
      <c r="I615" s="650" t="s">
        <v>3287</v>
      </c>
      <c r="J615" s="650" t="s">
        <v>3288</v>
      </c>
      <c r="K615" s="650" t="s">
        <v>3289</v>
      </c>
      <c r="L615" s="651">
        <v>100.11</v>
      </c>
      <c r="M615" s="651">
        <v>100.11</v>
      </c>
      <c r="N615" s="650">
        <v>1</v>
      </c>
      <c r="O615" s="731">
        <v>1</v>
      </c>
      <c r="P615" s="651"/>
      <c r="Q615" s="666">
        <v>0</v>
      </c>
      <c r="R615" s="650"/>
      <c r="S615" s="666">
        <v>0</v>
      </c>
      <c r="T615" s="731"/>
      <c r="U615" s="689">
        <v>0</v>
      </c>
    </row>
    <row r="616" spans="1:21" ht="14.4" customHeight="1" x14ac:dyDescent="0.3">
      <c r="A616" s="649">
        <v>50</v>
      </c>
      <c r="B616" s="650" t="s">
        <v>574</v>
      </c>
      <c r="C616" s="650">
        <v>89301502</v>
      </c>
      <c r="D616" s="729" t="s">
        <v>3863</v>
      </c>
      <c r="E616" s="730" t="s">
        <v>2746</v>
      </c>
      <c r="F616" s="650" t="s">
        <v>2737</v>
      </c>
      <c r="G616" s="650" t="s">
        <v>3286</v>
      </c>
      <c r="H616" s="650" t="s">
        <v>1428</v>
      </c>
      <c r="I616" s="650" t="s">
        <v>2386</v>
      </c>
      <c r="J616" s="650" t="s">
        <v>2387</v>
      </c>
      <c r="K616" s="650" t="s">
        <v>2388</v>
      </c>
      <c r="L616" s="651">
        <v>222.25</v>
      </c>
      <c r="M616" s="651">
        <v>222.25</v>
      </c>
      <c r="N616" s="650">
        <v>1</v>
      </c>
      <c r="O616" s="731">
        <v>1</v>
      </c>
      <c r="P616" s="651">
        <v>222.25</v>
      </c>
      <c r="Q616" s="666">
        <v>1</v>
      </c>
      <c r="R616" s="650">
        <v>1</v>
      </c>
      <c r="S616" s="666">
        <v>1</v>
      </c>
      <c r="T616" s="731">
        <v>1</v>
      </c>
      <c r="U616" s="689">
        <v>1</v>
      </c>
    </row>
    <row r="617" spans="1:21" ht="14.4" customHeight="1" x14ac:dyDescent="0.3">
      <c r="A617" s="649">
        <v>50</v>
      </c>
      <c r="B617" s="650" t="s">
        <v>574</v>
      </c>
      <c r="C617" s="650">
        <v>89301502</v>
      </c>
      <c r="D617" s="729" t="s">
        <v>3863</v>
      </c>
      <c r="E617" s="730" t="s">
        <v>2746</v>
      </c>
      <c r="F617" s="650" t="s">
        <v>2737</v>
      </c>
      <c r="G617" s="650" t="s">
        <v>2901</v>
      </c>
      <c r="H617" s="650" t="s">
        <v>575</v>
      </c>
      <c r="I617" s="650" t="s">
        <v>3290</v>
      </c>
      <c r="J617" s="650" t="s">
        <v>3291</v>
      </c>
      <c r="K617" s="650" t="s">
        <v>2645</v>
      </c>
      <c r="L617" s="651">
        <v>124.32</v>
      </c>
      <c r="M617" s="651">
        <v>124.32</v>
      </c>
      <c r="N617" s="650">
        <v>1</v>
      </c>
      <c r="O617" s="731">
        <v>0.5</v>
      </c>
      <c r="P617" s="651"/>
      <c r="Q617" s="666">
        <v>0</v>
      </c>
      <c r="R617" s="650"/>
      <c r="S617" s="666">
        <v>0</v>
      </c>
      <c r="T617" s="731"/>
      <c r="U617" s="689">
        <v>0</v>
      </c>
    </row>
    <row r="618" spans="1:21" ht="14.4" customHeight="1" x14ac:dyDescent="0.3">
      <c r="A618" s="649">
        <v>50</v>
      </c>
      <c r="B618" s="650" t="s">
        <v>574</v>
      </c>
      <c r="C618" s="650">
        <v>89301502</v>
      </c>
      <c r="D618" s="729" t="s">
        <v>3863</v>
      </c>
      <c r="E618" s="730" t="s">
        <v>2746</v>
      </c>
      <c r="F618" s="650" t="s">
        <v>2737</v>
      </c>
      <c r="G618" s="650" t="s">
        <v>2901</v>
      </c>
      <c r="H618" s="650" t="s">
        <v>1428</v>
      </c>
      <c r="I618" s="650" t="s">
        <v>1507</v>
      </c>
      <c r="J618" s="650" t="s">
        <v>1504</v>
      </c>
      <c r="K618" s="650" t="s">
        <v>1508</v>
      </c>
      <c r="L618" s="651">
        <v>146.63</v>
      </c>
      <c r="M618" s="651">
        <v>146.63</v>
      </c>
      <c r="N618" s="650">
        <v>1</v>
      </c>
      <c r="O618" s="731">
        <v>0.5</v>
      </c>
      <c r="P618" s="651"/>
      <c r="Q618" s="666">
        <v>0</v>
      </c>
      <c r="R618" s="650"/>
      <c r="S618" s="666">
        <v>0</v>
      </c>
      <c r="T618" s="731"/>
      <c r="U618" s="689">
        <v>0</v>
      </c>
    </row>
    <row r="619" spans="1:21" ht="14.4" customHeight="1" x14ac:dyDescent="0.3">
      <c r="A619" s="649">
        <v>50</v>
      </c>
      <c r="B619" s="650" t="s">
        <v>574</v>
      </c>
      <c r="C619" s="650">
        <v>89301502</v>
      </c>
      <c r="D619" s="729" t="s">
        <v>3863</v>
      </c>
      <c r="E619" s="730" t="s">
        <v>2746</v>
      </c>
      <c r="F619" s="650" t="s">
        <v>2737</v>
      </c>
      <c r="G619" s="650" t="s">
        <v>2763</v>
      </c>
      <c r="H619" s="650" t="s">
        <v>575</v>
      </c>
      <c r="I619" s="650" t="s">
        <v>2992</v>
      </c>
      <c r="J619" s="650" t="s">
        <v>2993</v>
      </c>
      <c r="K619" s="650" t="s">
        <v>2994</v>
      </c>
      <c r="L619" s="651">
        <v>31.43</v>
      </c>
      <c r="M619" s="651">
        <v>94.289999999999992</v>
      </c>
      <c r="N619" s="650">
        <v>3</v>
      </c>
      <c r="O619" s="731">
        <v>0.5</v>
      </c>
      <c r="P619" s="651">
        <v>94.289999999999992</v>
      </c>
      <c r="Q619" s="666">
        <v>1</v>
      </c>
      <c r="R619" s="650">
        <v>3</v>
      </c>
      <c r="S619" s="666">
        <v>1</v>
      </c>
      <c r="T619" s="731">
        <v>0.5</v>
      </c>
      <c r="U619" s="689">
        <v>1</v>
      </c>
    </row>
    <row r="620" spans="1:21" ht="14.4" customHeight="1" x14ac:dyDescent="0.3">
      <c r="A620" s="649">
        <v>50</v>
      </c>
      <c r="B620" s="650" t="s">
        <v>574</v>
      </c>
      <c r="C620" s="650">
        <v>89301502</v>
      </c>
      <c r="D620" s="729" t="s">
        <v>3863</v>
      </c>
      <c r="E620" s="730" t="s">
        <v>2746</v>
      </c>
      <c r="F620" s="650" t="s">
        <v>2737</v>
      </c>
      <c r="G620" s="650" t="s">
        <v>2763</v>
      </c>
      <c r="H620" s="650" t="s">
        <v>1428</v>
      </c>
      <c r="I620" s="650" t="s">
        <v>1493</v>
      </c>
      <c r="J620" s="650" t="s">
        <v>1494</v>
      </c>
      <c r="K620" s="650" t="s">
        <v>999</v>
      </c>
      <c r="L620" s="651">
        <v>44.89</v>
      </c>
      <c r="M620" s="651">
        <v>718.24</v>
      </c>
      <c r="N620" s="650">
        <v>16</v>
      </c>
      <c r="O620" s="731">
        <v>3.5</v>
      </c>
      <c r="P620" s="651">
        <v>359.12</v>
      </c>
      <c r="Q620" s="666">
        <v>0.5</v>
      </c>
      <c r="R620" s="650">
        <v>8</v>
      </c>
      <c r="S620" s="666">
        <v>0.5</v>
      </c>
      <c r="T620" s="731">
        <v>1.5</v>
      </c>
      <c r="U620" s="689">
        <v>0.42857142857142855</v>
      </c>
    </row>
    <row r="621" spans="1:21" ht="14.4" customHeight="1" x14ac:dyDescent="0.3">
      <c r="A621" s="649">
        <v>50</v>
      </c>
      <c r="B621" s="650" t="s">
        <v>574</v>
      </c>
      <c r="C621" s="650">
        <v>89301502</v>
      </c>
      <c r="D621" s="729" t="s">
        <v>3863</v>
      </c>
      <c r="E621" s="730" t="s">
        <v>2746</v>
      </c>
      <c r="F621" s="650" t="s">
        <v>2737</v>
      </c>
      <c r="G621" s="650" t="s">
        <v>2763</v>
      </c>
      <c r="H621" s="650" t="s">
        <v>575</v>
      </c>
      <c r="I621" s="650" t="s">
        <v>2818</v>
      </c>
      <c r="J621" s="650" t="s">
        <v>2819</v>
      </c>
      <c r="K621" s="650" t="s">
        <v>999</v>
      </c>
      <c r="L621" s="651">
        <v>44.89</v>
      </c>
      <c r="M621" s="651">
        <v>269.34000000000003</v>
      </c>
      <c r="N621" s="650">
        <v>6</v>
      </c>
      <c r="O621" s="731">
        <v>1</v>
      </c>
      <c r="P621" s="651"/>
      <c r="Q621" s="666">
        <v>0</v>
      </c>
      <c r="R621" s="650"/>
      <c r="S621" s="666">
        <v>0</v>
      </c>
      <c r="T621" s="731"/>
      <c r="U621" s="689">
        <v>0</v>
      </c>
    </row>
    <row r="622" spans="1:21" ht="14.4" customHeight="1" x14ac:dyDescent="0.3">
      <c r="A622" s="649">
        <v>50</v>
      </c>
      <c r="B622" s="650" t="s">
        <v>574</v>
      </c>
      <c r="C622" s="650">
        <v>89301502</v>
      </c>
      <c r="D622" s="729" t="s">
        <v>3863</v>
      </c>
      <c r="E622" s="730" t="s">
        <v>2746</v>
      </c>
      <c r="F622" s="650" t="s">
        <v>2737</v>
      </c>
      <c r="G622" s="650" t="s">
        <v>3292</v>
      </c>
      <c r="H622" s="650" t="s">
        <v>575</v>
      </c>
      <c r="I622" s="650" t="s">
        <v>3293</v>
      </c>
      <c r="J622" s="650" t="s">
        <v>3294</v>
      </c>
      <c r="K622" s="650" t="s">
        <v>1196</v>
      </c>
      <c r="L622" s="651">
        <v>73.19</v>
      </c>
      <c r="M622" s="651">
        <v>219.57</v>
      </c>
      <c r="N622" s="650">
        <v>3</v>
      </c>
      <c r="O622" s="731">
        <v>0.5</v>
      </c>
      <c r="P622" s="651"/>
      <c r="Q622" s="666">
        <v>0</v>
      </c>
      <c r="R622" s="650"/>
      <c r="S622" s="666">
        <v>0</v>
      </c>
      <c r="T622" s="731"/>
      <c r="U622" s="689">
        <v>0</v>
      </c>
    </row>
    <row r="623" spans="1:21" ht="14.4" customHeight="1" x14ac:dyDescent="0.3">
      <c r="A623" s="649">
        <v>50</v>
      </c>
      <c r="B623" s="650" t="s">
        <v>574</v>
      </c>
      <c r="C623" s="650">
        <v>89301502</v>
      </c>
      <c r="D623" s="729" t="s">
        <v>3863</v>
      </c>
      <c r="E623" s="730" t="s">
        <v>2746</v>
      </c>
      <c r="F623" s="650" t="s">
        <v>2737</v>
      </c>
      <c r="G623" s="650" t="s">
        <v>2902</v>
      </c>
      <c r="H623" s="650" t="s">
        <v>575</v>
      </c>
      <c r="I623" s="650" t="s">
        <v>3295</v>
      </c>
      <c r="J623" s="650" t="s">
        <v>3296</v>
      </c>
      <c r="K623" s="650" t="s">
        <v>3297</v>
      </c>
      <c r="L623" s="651">
        <v>0</v>
      </c>
      <c r="M623" s="651">
        <v>0</v>
      </c>
      <c r="N623" s="650">
        <v>2</v>
      </c>
      <c r="O623" s="731">
        <v>1</v>
      </c>
      <c r="P623" s="651"/>
      <c r="Q623" s="666"/>
      <c r="R623" s="650"/>
      <c r="S623" s="666">
        <v>0</v>
      </c>
      <c r="T623" s="731"/>
      <c r="U623" s="689">
        <v>0</v>
      </c>
    </row>
    <row r="624" spans="1:21" ht="14.4" customHeight="1" x14ac:dyDescent="0.3">
      <c r="A624" s="649">
        <v>50</v>
      </c>
      <c r="B624" s="650" t="s">
        <v>574</v>
      </c>
      <c r="C624" s="650">
        <v>89301502</v>
      </c>
      <c r="D624" s="729" t="s">
        <v>3863</v>
      </c>
      <c r="E624" s="730" t="s">
        <v>2746</v>
      </c>
      <c r="F624" s="650" t="s">
        <v>2737</v>
      </c>
      <c r="G624" s="650" t="s">
        <v>3298</v>
      </c>
      <c r="H624" s="650" t="s">
        <v>575</v>
      </c>
      <c r="I624" s="650" t="s">
        <v>3299</v>
      </c>
      <c r="J624" s="650" t="s">
        <v>3300</v>
      </c>
      <c r="K624" s="650" t="s">
        <v>3301</v>
      </c>
      <c r="L624" s="651">
        <v>44.89</v>
      </c>
      <c r="M624" s="651">
        <v>269.34000000000003</v>
      </c>
      <c r="N624" s="650">
        <v>6</v>
      </c>
      <c r="O624" s="731">
        <v>1.5</v>
      </c>
      <c r="P624" s="651"/>
      <c r="Q624" s="666">
        <v>0</v>
      </c>
      <c r="R624" s="650"/>
      <c r="S624" s="666">
        <v>0</v>
      </c>
      <c r="T624" s="731"/>
      <c r="U624" s="689">
        <v>0</v>
      </c>
    </row>
    <row r="625" spans="1:21" ht="14.4" customHeight="1" x14ac:dyDescent="0.3">
      <c r="A625" s="649">
        <v>50</v>
      </c>
      <c r="B625" s="650" t="s">
        <v>574</v>
      </c>
      <c r="C625" s="650">
        <v>89301502</v>
      </c>
      <c r="D625" s="729" t="s">
        <v>3863</v>
      </c>
      <c r="E625" s="730" t="s">
        <v>2746</v>
      </c>
      <c r="F625" s="650" t="s">
        <v>2737</v>
      </c>
      <c r="G625" s="650" t="s">
        <v>2904</v>
      </c>
      <c r="H625" s="650" t="s">
        <v>1428</v>
      </c>
      <c r="I625" s="650" t="s">
        <v>1565</v>
      </c>
      <c r="J625" s="650" t="s">
        <v>1566</v>
      </c>
      <c r="K625" s="650" t="s">
        <v>2621</v>
      </c>
      <c r="L625" s="651">
        <v>2118.42</v>
      </c>
      <c r="M625" s="651">
        <v>42368.399999999994</v>
      </c>
      <c r="N625" s="650">
        <v>20</v>
      </c>
      <c r="O625" s="731">
        <v>7</v>
      </c>
      <c r="P625" s="651">
        <v>23302.62</v>
      </c>
      <c r="Q625" s="666">
        <v>0.55000000000000004</v>
      </c>
      <c r="R625" s="650">
        <v>11</v>
      </c>
      <c r="S625" s="666">
        <v>0.55000000000000004</v>
      </c>
      <c r="T625" s="731">
        <v>3.5</v>
      </c>
      <c r="U625" s="689">
        <v>0.5</v>
      </c>
    </row>
    <row r="626" spans="1:21" ht="14.4" customHeight="1" x14ac:dyDescent="0.3">
      <c r="A626" s="649">
        <v>50</v>
      </c>
      <c r="B626" s="650" t="s">
        <v>574</v>
      </c>
      <c r="C626" s="650">
        <v>89301502</v>
      </c>
      <c r="D626" s="729" t="s">
        <v>3863</v>
      </c>
      <c r="E626" s="730" t="s">
        <v>2746</v>
      </c>
      <c r="F626" s="650" t="s">
        <v>2737</v>
      </c>
      <c r="G626" s="650" t="s">
        <v>2904</v>
      </c>
      <c r="H626" s="650" t="s">
        <v>1428</v>
      </c>
      <c r="I626" s="650" t="s">
        <v>3302</v>
      </c>
      <c r="J626" s="650" t="s">
        <v>2906</v>
      </c>
      <c r="K626" s="650" t="s">
        <v>3303</v>
      </c>
      <c r="L626" s="651">
        <v>2118.4299999999998</v>
      </c>
      <c r="M626" s="651">
        <v>6355.2899999999991</v>
      </c>
      <c r="N626" s="650">
        <v>3</v>
      </c>
      <c r="O626" s="731">
        <v>1</v>
      </c>
      <c r="P626" s="651"/>
      <c r="Q626" s="666">
        <v>0</v>
      </c>
      <c r="R626" s="650"/>
      <c r="S626" s="666">
        <v>0</v>
      </c>
      <c r="T626" s="731"/>
      <c r="U626" s="689">
        <v>0</v>
      </c>
    </row>
    <row r="627" spans="1:21" ht="14.4" customHeight="1" x14ac:dyDescent="0.3">
      <c r="A627" s="649">
        <v>50</v>
      </c>
      <c r="B627" s="650" t="s">
        <v>574</v>
      </c>
      <c r="C627" s="650">
        <v>89301502</v>
      </c>
      <c r="D627" s="729" t="s">
        <v>3863</v>
      </c>
      <c r="E627" s="730" t="s">
        <v>2746</v>
      </c>
      <c r="F627" s="650" t="s">
        <v>2737</v>
      </c>
      <c r="G627" s="650" t="s">
        <v>2820</v>
      </c>
      <c r="H627" s="650" t="s">
        <v>575</v>
      </c>
      <c r="I627" s="650" t="s">
        <v>882</v>
      </c>
      <c r="J627" s="650" t="s">
        <v>2821</v>
      </c>
      <c r="K627" s="650" t="s">
        <v>2822</v>
      </c>
      <c r="L627" s="651">
        <v>36.89</v>
      </c>
      <c r="M627" s="651">
        <v>332.01</v>
      </c>
      <c r="N627" s="650">
        <v>9</v>
      </c>
      <c r="O627" s="731">
        <v>1.5</v>
      </c>
      <c r="P627" s="651"/>
      <c r="Q627" s="666">
        <v>0</v>
      </c>
      <c r="R627" s="650"/>
      <c r="S627" s="666">
        <v>0</v>
      </c>
      <c r="T627" s="731"/>
      <c r="U627" s="689">
        <v>0</v>
      </c>
    </row>
    <row r="628" spans="1:21" ht="14.4" customHeight="1" x14ac:dyDescent="0.3">
      <c r="A628" s="649">
        <v>50</v>
      </c>
      <c r="B628" s="650" t="s">
        <v>574</v>
      </c>
      <c r="C628" s="650">
        <v>89301502</v>
      </c>
      <c r="D628" s="729" t="s">
        <v>3863</v>
      </c>
      <c r="E628" s="730" t="s">
        <v>2746</v>
      </c>
      <c r="F628" s="650" t="s">
        <v>2737</v>
      </c>
      <c r="G628" s="650" t="s">
        <v>3304</v>
      </c>
      <c r="H628" s="650" t="s">
        <v>575</v>
      </c>
      <c r="I628" s="650" t="s">
        <v>1319</v>
      </c>
      <c r="J628" s="650" t="s">
        <v>1320</v>
      </c>
      <c r="K628" s="650" t="s">
        <v>1321</v>
      </c>
      <c r="L628" s="651">
        <v>75.36</v>
      </c>
      <c r="M628" s="651">
        <v>150.72</v>
      </c>
      <c r="N628" s="650">
        <v>2</v>
      </c>
      <c r="O628" s="731">
        <v>1</v>
      </c>
      <c r="P628" s="651"/>
      <c r="Q628" s="666">
        <v>0</v>
      </c>
      <c r="R628" s="650"/>
      <c r="S628" s="666">
        <v>0</v>
      </c>
      <c r="T628" s="731"/>
      <c r="U628" s="689">
        <v>0</v>
      </c>
    </row>
    <row r="629" spans="1:21" ht="14.4" customHeight="1" x14ac:dyDescent="0.3">
      <c r="A629" s="649">
        <v>50</v>
      </c>
      <c r="B629" s="650" t="s">
        <v>574</v>
      </c>
      <c r="C629" s="650">
        <v>89301502</v>
      </c>
      <c r="D629" s="729" t="s">
        <v>3863</v>
      </c>
      <c r="E629" s="730" t="s">
        <v>2746</v>
      </c>
      <c r="F629" s="650" t="s">
        <v>2737</v>
      </c>
      <c r="G629" s="650" t="s">
        <v>3304</v>
      </c>
      <c r="H629" s="650" t="s">
        <v>575</v>
      </c>
      <c r="I629" s="650" t="s">
        <v>1319</v>
      </c>
      <c r="J629" s="650" t="s">
        <v>1320</v>
      </c>
      <c r="K629" s="650" t="s">
        <v>1321</v>
      </c>
      <c r="L629" s="651">
        <v>79.400000000000006</v>
      </c>
      <c r="M629" s="651">
        <v>238.20000000000002</v>
      </c>
      <c r="N629" s="650">
        <v>3</v>
      </c>
      <c r="O629" s="731">
        <v>0.5</v>
      </c>
      <c r="P629" s="651"/>
      <c r="Q629" s="666">
        <v>0</v>
      </c>
      <c r="R629" s="650"/>
      <c r="S629" s="666">
        <v>0</v>
      </c>
      <c r="T629" s="731"/>
      <c r="U629" s="689">
        <v>0</v>
      </c>
    </row>
    <row r="630" spans="1:21" ht="14.4" customHeight="1" x14ac:dyDescent="0.3">
      <c r="A630" s="649">
        <v>50</v>
      </c>
      <c r="B630" s="650" t="s">
        <v>574</v>
      </c>
      <c r="C630" s="650">
        <v>89301502</v>
      </c>
      <c r="D630" s="729" t="s">
        <v>3863</v>
      </c>
      <c r="E630" s="730" t="s">
        <v>2746</v>
      </c>
      <c r="F630" s="650" t="s">
        <v>2737</v>
      </c>
      <c r="G630" s="650" t="s">
        <v>3305</v>
      </c>
      <c r="H630" s="650" t="s">
        <v>575</v>
      </c>
      <c r="I630" s="650" t="s">
        <v>910</v>
      </c>
      <c r="J630" s="650" t="s">
        <v>911</v>
      </c>
      <c r="K630" s="650" t="s">
        <v>1054</v>
      </c>
      <c r="L630" s="651">
        <v>0</v>
      </c>
      <c r="M630" s="651">
        <v>0</v>
      </c>
      <c r="N630" s="650">
        <v>2</v>
      </c>
      <c r="O630" s="731">
        <v>1</v>
      </c>
      <c r="P630" s="651"/>
      <c r="Q630" s="666"/>
      <c r="R630" s="650"/>
      <c r="S630" s="666">
        <v>0</v>
      </c>
      <c r="T630" s="731"/>
      <c r="U630" s="689">
        <v>0</v>
      </c>
    </row>
    <row r="631" spans="1:21" ht="14.4" customHeight="1" x14ac:dyDescent="0.3">
      <c r="A631" s="649">
        <v>50</v>
      </c>
      <c r="B631" s="650" t="s">
        <v>574</v>
      </c>
      <c r="C631" s="650">
        <v>89301502</v>
      </c>
      <c r="D631" s="729" t="s">
        <v>3863</v>
      </c>
      <c r="E631" s="730" t="s">
        <v>2746</v>
      </c>
      <c r="F631" s="650" t="s">
        <v>2737</v>
      </c>
      <c r="G631" s="650" t="s">
        <v>2768</v>
      </c>
      <c r="H631" s="650" t="s">
        <v>575</v>
      </c>
      <c r="I631" s="650" t="s">
        <v>3306</v>
      </c>
      <c r="J631" s="650" t="s">
        <v>974</v>
      </c>
      <c r="K631" s="650" t="s">
        <v>3307</v>
      </c>
      <c r="L631" s="651">
        <v>0</v>
      </c>
      <c r="M631" s="651">
        <v>0</v>
      </c>
      <c r="N631" s="650">
        <v>1</v>
      </c>
      <c r="O631" s="731">
        <v>1</v>
      </c>
      <c r="P631" s="651"/>
      <c r="Q631" s="666"/>
      <c r="R631" s="650"/>
      <c r="S631" s="666">
        <v>0</v>
      </c>
      <c r="T631" s="731"/>
      <c r="U631" s="689">
        <v>0</v>
      </c>
    </row>
    <row r="632" spans="1:21" ht="14.4" customHeight="1" x14ac:dyDescent="0.3">
      <c r="A632" s="649">
        <v>50</v>
      </c>
      <c r="B632" s="650" t="s">
        <v>574</v>
      </c>
      <c r="C632" s="650">
        <v>89301502</v>
      </c>
      <c r="D632" s="729" t="s">
        <v>3863</v>
      </c>
      <c r="E632" s="730" t="s">
        <v>2746</v>
      </c>
      <c r="F632" s="650" t="s">
        <v>2737</v>
      </c>
      <c r="G632" s="650" t="s">
        <v>3308</v>
      </c>
      <c r="H632" s="650" t="s">
        <v>1428</v>
      </c>
      <c r="I632" s="650" t="s">
        <v>3309</v>
      </c>
      <c r="J632" s="650" t="s">
        <v>3310</v>
      </c>
      <c r="K632" s="650" t="s">
        <v>3311</v>
      </c>
      <c r="L632" s="651">
        <v>581.30999999999995</v>
      </c>
      <c r="M632" s="651">
        <v>1162.6199999999999</v>
      </c>
      <c r="N632" s="650">
        <v>2</v>
      </c>
      <c r="O632" s="731">
        <v>1</v>
      </c>
      <c r="P632" s="651"/>
      <c r="Q632" s="666">
        <v>0</v>
      </c>
      <c r="R632" s="650"/>
      <c r="S632" s="666">
        <v>0</v>
      </c>
      <c r="T632" s="731"/>
      <c r="U632" s="689">
        <v>0</v>
      </c>
    </row>
    <row r="633" spans="1:21" ht="14.4" customHeight="1" x14ac:dyDescent="0.3">
      <c r="A633" s="649">
        <v>50</v>
      </c>
      <c r="B633" s="650" t="s">
        <v>574</v>
      </c>
      <c r="C633" s="650">
        <v>89301502</v>
      </c>
      <c r="D633" s="729" t="s">
        <v>3863</v>
      </c>
      <c r="E633" s="730" t="s">
        <v>2746</v>
      </c>
      <c r="F633" s="650" t="s">
        <v>2737</v>
      </c>
      <c r="G633" s="650" t="s">
        <v>2823</v>
      </c>
      <c r="H633" s="650" t="s">
        <v>575</v>
      </c>
      <c r="I633" s="650" t="s">
        <v>3006</v>
      </c>
      <c r="J633" s="650" t="s">
        <v>3007</v>
      </c>
      <c r="K633" s="650" t="s">
        <v>2830</v>
      </c>
      <c r="L633" s="651">
        <v>66.599999999999994</v>
      </c>
      <c r="M633" s="651">
        <v>266.39999999999998</v>
      </c>
      <c r="N633" s="650">
        <v>4</v>
      </c>
      <c r="O633" s="731">
        <v>1.5</v>
      </c>
      <c r="P633" s="651"/>
      <c r="Q633" s="666">
        <v>0</v>
      </c>
      <c r="R633" s="650"/>
      <c r="S633" s="666">
        <v>0</v>
      </c>
      <c r="T633" s="731"/>
      <c r="U633" s="689">
        <v>0</v>
      </c>
    </row>
    <row r="634" spans="1:21" ht="14.4" customHeight="1" x14ac:dyDescent="0.3">
      <c r="A634" s="649">
        <v>50</v>
      </c>
      <c r="B634" s="650" t="s">
        <v>574</v>
      </c>
      <c r="C634" s="650">
        <v>89301502</v>
      </c>
      <c r="D634" s="729" t="s">
        <v>3863</v>
      </c>
      <c r="E634" s="730" t="s">
        <v>2746</v>
      </c>
      <c r="F634" s="650" t="s">
        <v>2737</v>
      </c>
      <c r="G634" s="650" t="s">
        <v>2823</v>
      </c>
      <c r="H634" s="650" t="s">
        <v>575</v>
      </c>
      <c r="I634" s="650" t="s">
        <v>962</v>
      </c>
      <c r="J634" s="650" t="s">
        <v>2828</v>
      </c>
      <c r="K634" s="650" t="s">
        <v>2830</v>
      </c>
      <c r="L634" s="651">
        <v>66.599999999999994</v>
      </c>
      <c r="M634" s="651">
        <v>266.39999999999998</v>
      </c>
      <c r="N634" s="650">
        <v>4</v>
      </c>
      <c r="O634" s="731">
        <v>2</v>
      </c>
      <c r="P634" s="651">
        <v>66.599999999999994</v>
      </c>
      <c r="Q634" s="666">
        <v>0.25</v>
      </c>
      <c r="R634" s="650">
        <v>1</v>
      </c>
      <c r="S634" s="666">
        <v>0.25</v>
      </c>
      <c r="T634" s="731">
        <v>0.5</v>
      </c>
      <c r="U634" s="689">
        <v>0.25</v>
      </c>
    </row>
    <row r="635" spans="1:21" ht="14.4" customHeight="1" x14ac:dyDescent="0.3">
      <c r="A635" s="649">
        <v>50</v>
      </c>
      <c r="B635" s="650" t="s">
        <v>574</v>
      </c>
      <c r="C635" s="650">
        <v>89301502</v>
      </c>
      <c r="D635" s="729" t="s">
        <v>3863</v>
      </c>
      <c r="E635" s="730" t="s">
        <v>2746</v>
      </c>
      <c r="F635" s="650" t="s">
        <v>2737</v>
      </c>
      <c r="G635" s="650" t="s">
        <v>3256</v>
      </c>
      <c r="H635" s="650" t="s">
        <v>575</v>
      </c>
      <c r="I635" s="650" t="s">
        <v>3257</v>
      </c>
      <c r="J635" s="650" t="s">
        <v>3258</v>
      </c>
      <c r="K635" s="650" t="s">
        <v>3259</v>
      </c>
      <c r="L635" s="651">
        <v>163.9</v>
      </c>
      <c r="M635" s="651">
        <v>983.40000000000009</v>
      </c>
      <c r="N635" s="650">
        <v>6</v>
      </c>
      <c r="O635" s="731">
        <v>2</v>
      </c>
      <c r="P635" s="651">
        <v>983.40000000000009</v>
      </c>
      <c r="Q635" s="666">
        <v>1</v>
      </c>
      <c r="R635" s="650">
        <v>6</v>
      </c>
      <c r="S635" s="666">
        <v>1</v>
      </c>
      <c r="T635" s="731">
        <v>2</v>
      </c>
      <c r="U635" s="689">
        <v>1</v>
      </c>
    </row>
    <row r="636" spans="1:21" ht="14.4" customHeight="1" x14ac:dyDescent="0.3">
      <c r="A636" s="649">
        <v>50</v>
      </c>
      <c r="B636" s="650" t="s">
        <v>574</v>
      </c>
      <c r="C636" s="650">
        <v>89301502</v>
      </c>
      <c r="D636" s="729" t="s">
        <v>3863</v>
      </c>
      <c r="E636" s="730" t="s">
        <v>2746</v>
      </c>
      <c r="F636" s="650" t="s">
        <v>2737</v>
      </c>
      <c r="G636" s="650" t="s">
        <v>2831</v>
      </c>
      <c r="H636" s="650" t="s">
        <v>575</v>
      </c>
      <c r="I636" s="650" t="s">
        <v>1048</v>
      </c>
      <c r="J636" s="650" t="s">
        <v>1049</v>
      </c>
      <c r="K636" s="650" t="s">
        <v>1050</v>
      </c>
      <c r="L636" s="651">
        <v>112.45</v>
      </c>
      <c r="M636" s="651">
        <v>337.35</v>
      </c>
      <c r="N636" s="650">
        <v>3</v>
      </c>
      <c r="O636" s="731">
        <v>1.5</v>
      </c>
      <c r="P636" s="651">
        <v>112.45</v>
      </c>
      <c r="Q636" s="666">
        <v>0.33333333333333331</v>
      </c>
      <c r="R636" s="650">
        <v>1</v>
      </c>
      <c r="S636" s="666">
        <v>0.33333333333333331</v>
      </c>
      <c r="T636" s="731">
        <v>0.5</v>
      </c>
      <c r="U636" s="689">
        <v>0.33333333333333331</v>
      </c>
    </row>
    <row r="637" spans="1:21" ht="14.4" customHeight="1" x14ac:dyDescent="0.3">
      <c r="A637" s="649">
        <v>50</v>
      </c>
      <c r="B637" s="650" t="s">
        <v>574</v>
      </c>
      <c r="C637" s="650">
        <v>89301502</v>
      </c>
      <c r="D637" s="729" t="s">
        <v>3863</v>
      </c>
      <c r="E637" s="730" t="s">
        <v>2746</v>
      </c>
      <c r="F637" s="650" t="s">
        <v>2737</v>
      </c>
      <c r="G637" s="650" t="s">
        <v>2831</v>
      </c>
      <c r="H637" s="650" t="s">
        <v>575</v>
      </c>
      <c r="I637" s="650" t="s">
        <v>2832</v>
      </c>
      <c r="J637" s="650" t="s">
        <v>2833</v>
      </c>
      <c r="K637" s="650" t="s">
        <v>817</v>
      </c>
      <c r="L637" s="651">
        <v>56.23</v>
      </c>
      <c r="M637" s="651">
        <v>112.46</v>
      </c>
      <c r="N637" s="650">
        <v>2</v>
      </c>
      <c r="O637" s="731">
        <v>1</v>
      </c>
      <c r="P637" s="651">
        <v>56.23</v>
      </c>
      <c r="Q637" s="666">
        <v>0.5</v>
      </c>
      <c r="R637" s="650">
        <v>1</v>
      </c>
      <c r="S637" s="666">
        <v>0.5</v>
      </c>
      <c r="T637" s="731">
        <v>0.5</v>
      </c>
      <c r="U637" s="689">
        <v>0.5</v>
      </c>
    </row>
    <row r="638" spans="1:21" ht="14.4" customHeight="1" x14ac:dyDescent="0.3">
      <c r="A638" s="649">
        <v>50</v>
      </c>
      <c r="B638" s="650" t="s">
        <v>574</v>
      </c>
      <c r="C638" s="650">
        <v>89301502</v>
      </c>
      <c r="D638" s="729" t="s">
        <v>3863</v>
      </c>
      <c r="E638" s="730" t="s">
        <v>2746</v>
      </c>
      <c r="F638" s="650" t="s">
        <v>2737</v>
      </c>
      <c r="G638" s="650" t="s">
        <v>2831</v>
      </c>
      <c r="H638" s="650" t="s">
        <v>575</v>
      </c>
      <c r="I638" s="650" t="s">
        <v>1954</v>
      </c>
      <c r="J638" s="650" t="s">
        <v>1955</v>
      </c>
      <c r="K638" s="650" t="s">
        <v>1196</v>
      </c>
      <c r="L638" s="651">
        <v>33.729999999999997</v>
      </c>
      <c r="M638" s="651">
        <v>101.19</v>
      </c>
      <c r="N638" s="650">
        <v>3</v>
      </c>
      <c r="O638" s="731">
        <v>1.5</v>
      </c>
      <c r="P638" s="651"/>
      <c r="Q638" s="666">
        <v>0</v>
      </c>
      <c r="R638" s="650"/>
      <c r="S638" s="666">
        <v>0</v>
      </c>
      <c r="T638" s="731"/>
      <c r="U638" s="689">
        <v>0</v>
      </c>
    </row>
    <row r="639" spans="1:21" ht="14.4" customHeight="1" x14ac:dyDescent="0.3">
      <c r="A639" s="649">
        <v>50</v>
      </c>
      <c r="B639" s="650" t="s">
        <v>574</v>
      </c>
      <c r="C639" s="650">
        <v>89301502</v>
      </c>
      <c r="D639" s="729" t="s">
        <v>3863</v>
      </c>
      <c r="E639" s="730" t="s">
        <v>2746</v>
      </c>
      <c r="F639" s="650" t="s">
        <v>2737</v>
      </c>
      <c r="G639" s="650" t="s">
        <v>2909</v>
      </c>
      <c r="H639" s="650" t="s">
        <v>575</v>
      </c>
      <c r="I639" s="650" t="s">
        <v>793</v>
      </c>
      <c r="J639" s="650" t="s">
        <v>794</v>
      </c>
      <c r="K639" s="650" t="s">
        <v>2910</v>
      </c>
      <c r="L639" s="651">
        <v>175.73</v>
      </c>
      <c r="M639" s="651">
        <v>175.73</v>
      </c>
      <c r="N639" s="650">
        <v>1</v>
      </c>
      <c r="O639" s="731">
        <v>1</v>
      </c>
      <c r="P639" s="651"/>
      <c r="Q639" s="666">
        <v>0</v>
      </c>
      <c r="R639" s="650"/>
      <c r="S639" s="666">
        <v>0</v>
      </c>
      <c r="T639" s="731"/>
      <c r="U639" s="689">
        <v>0</v>
      </c>
    </row>
    <row r="640" spans="1:21" ht="14.4" customHeight="1" x14ac:dyDescent="0.3">
      <c r="A640" s="649">
        <v>50</v>
      </c>
      <c r="B640" s="650" t="s">
        <v>574</v>
      </c>
      <c r="C640" s="650">
        <v>89301502</v>
      </c>
      <c r="D640" s="729" t="s">
        <v>3863</v>
      </c>
      <c r="E640" s="730" t="s">
        <v>2746</v>
      </c>
      <c r="F640" s="650" t="s">
        <v>2737</v>
      </c>
      <c r="G640" s="650" t="s">
        <v>3020</v>
      </c>
      <c r="H640" s="650" t="s">
        <v>575</v>
      </c>
      <c r="I640" s="650" t="s">
        <v>3021</v>
      </c>
      <c r="J640" s="650" t="s">
        <v>1085</v>
      </c>
      <c r="K640" s="650" t="s">
        <v>1086</v>
      </c>
      <c r="L640" s="651">
        <v>173.65</v>
      </c>
      <c r="M640" s="651">
        <v>1562.8500000000001</v>
      </c>
      <c r="N640" s="650">
        <v>9</v>
      </c>
      <c r="O640" s="731">
        <v>1.5</v>
      </c>
      <c r="P640" s="651"/>
      <c r="Q640" s="666">
        <v>0</v>
      </c>
      <c r="R640" s="650"/>
      <c r="S640" s="666">
        <v>0</v>
      </c>
      <c r="T640" s="731"/>
      <c r="U640" s="689">
        <v>0</v>
      </c>
    </row>
    <row r="641" spans="1:21" ht="14.4" customHeight="1" x14ac:dyDescent="0.3">
      <c r="A641" s="649">
        <v>50</v>
      </c>
      <c r="B641" s="650" t="s">
        <v>574</v>
      </c>
      <c r="C641" s="650">
        <v>89301502</v>
      </c>
      <c r="D641" s="729" t="s">
        <v>3863</v>
      </c>
      <c r="E641" s="730" t="s">
        <v>2746</v>
      </c>
      <c r="F641" s="650" t="s">
        <v>2737</v>
      </c>
      <c r="G641" s="650" t="s">
        <v>3020</v>
      </c>
      <c r="H641" s="650" t="s">
        <v>575</v>
      </c>
      <c r="I641" s="650" t="s">
        <v>3312</v>
      </c>
      <c r="J641" s="650" t="s">
        <v>3313</v>
      </c>
      <c r="K641" s="650" t="s">
        <v>3089</v>
      </c>
      <c r="L641" s="651">
        <v>134.97</v>
      </c>
      <c r="M641" s="651">
        <v>269.94</v>
      </c>
      <c r="N641" s="650">
        <v>2</v>
      </c>
      <c r="O641" s="731">
        <v>1</v>
      </c>
      <c r="P641" s="651"/>
      <c r="Q641" s="666">
        <v>0</v>
      </c>
      <c r="R641" s="650"/>
      <c r="S641" s="666">
        <v>0</v>
      </c>
      <c r="T641" s="731"/>
      <c r="U641" s="689">
        <v>0</v>
      </c>
    </row>
    <row r="642" spans="1:21" ht="14.4" customHeight="1" x14ac:dyDescent="0.3">
      <c r="A642" s="649">
        <v>50</v>
      </c>
      <c r="B642" s="650" t="s">
        <v>574</v>
      </c>
      <c r="C642" s="650">
        <v>89301502</v>
      </c>
      <c r="D642" s="729" t="s">
        <v>3863</v>
      </c>
      <c r="E642" s="730" t="s">
        <v>2746</v>
      </c>
      <c r="F642" s="650" t="s">
        <v>2737</v>
      </c>
      <c r="G642" s="650" t="s">
        <v>2918</v>
      </c>
      <c r="H642" s="650" t="s">
        <v>575</v>
      </c>
      <c r="I642" s="650" t="s">
        <v>3314</v>
      </c>
      <c r="J642" s="650" t="s">
        <v>2920</v>
      </c>
      <c r="K642" s="650" t="s">
        <v>3315</v>
      </c>
      <c r="L642" s="651">
        <v>0</v>
      </c>
      <c r="M642" s="651">
        <v>0</v>
      </c>
      <c r="N642" s="650">
        <v>1</v>
      </c>
      <c r="O642" s="731">
        <v>1</v>
      </c>
      <c r="P642" s="651">
        <v>0</v>
      </c>
      <c r="Q642" s="666"/>
      <c r="R642" s="650">
        <v>1</v>
      </c>
      <c r="S642" s="666">
        <v>1</v>
      </c>
      <c r="T642" s="731">
        <v>1</v>
      </c>
      <c r="U642" s="689">
        <v>1</v>
      </c>
    </row>
    <row r="643" spans="1:21" ht="14.4" customHeight="1" x14ac:dyDescent="0.3">
      <c r="A643" s="649">
        <v>50</v>
      </c>
      <c r="B643" s="650" t="s">
        <v>574</v>
      </c>
      <c r="C643" s="650">
        <v>89301502</v>
      </c>
      <c r="D643" s="729" t="s">
        <v>3863</v>
      </c>
      <c r="E643" s="730" t="s">
        <v>2746</v>
      </c>
      <c r="F643" s="650" t="s">
        <v>2737</v>
      </c>
      <c r="G643" s="650" t="s">
        <v>2837</v>
      </c>
      <c r="H643" s="650" t="s">
        <v>1428</v>
      </c>
      <c r="I643" s="650" t="s">
        <v>3316</v>
      </c>
      <c r="J643" s="650" t="s">
        <v>3317</v>
      </c>
      <c r="K643" s="650" t="s">
        <v>3318</v>
      </c>
      <c r="L643" s="651">
        <v>87.6</v>
      </c>
      <c r="M643" s="651">
        <v>175.2</v>
      </c>
      <c r="N643" s="650">
        <v>2</v>
      </c>
      <c r="O643" s="731">
        <v>1</v>
      </c>
      <c r="P643" s="651"/>
      <c r="Q643" s="666">
        <v>0</v>
      </c>
      <c r="R643" s="650"/>
      <c r="S643" s="666">
        <v>0</v>
      </c>
      <c r="T643" s="731"/>
      <c r="U643" s="689">
        <v>0</v>
      </c>
    </row>
    <row r="644" spans="1:21" ht="14.4" customHeight="1" x14ac:dyDescent="0.3">
      <c r="A644" s="649">
        <v>50</v>
      </c>
      <c r="B644" s="650" t="s">
        <v>574</v>
      </c>
      <c r="C644" s="650">
        <v>89301502</v>
      </c>
      <c r="D644" s="729" t="s">
        <v>3863</v>
      </c>
      <c r="E644" s="730" t="s">
        <v>2746</v>
      </c>
      <c r="F644" s="650" t="s">
        <v>2737</v>
      </c>
      <c r="G644" s="650" t="s">
        <v>2837</v>
      </c>
      <c r="H644" s="650" t="s">
        <v>1428</v>
      </c>
      <c r="I644" s="650" t="s">
        <v>1826</v>
      </c>
      <c r="J644" s="650" t="s">
        <v>1827</v>
      </c>
      <c r="K644" s="650" t="s">
        <v>2670</v>
      </c>
      <c r="L644" s="651">
        <v>116.8</v>
      </c>
      <c r="M644" s="651">
        <v>817.6</v>
      </c>
      <c r="N644" s="650">
        <v>7</v>
      </c>
      <c r="O644" s="731">
        <v>3.5</v>
      </c>
      <c r="P644" s="651">
        <v>584</v>
      </c>
      <c r="Q644" s="666">
        <v>0.7142857142857143</v>
      </c>
      <c r="R644" s="650">
        <v>5</v>
      </c>
      <c r="S644" s="666">
        <v>0.7142857142857143</v>
      </c>
      <c r="T644" s="731">
        <v>2.5</v>
      </c>
      <c r="U644" s="689">
        <v>0.7142857142857143</v>
      </c>
    </row>
    <row r="645" spans="1:21" ht="14.4" customHeight="1" x14ac:dyDescent="0.3">
      <c r="A645" s="649">
        <v>50</v>
      </c>
      <c r="B645" s="650" t="s">
        <v>574</v>
      </c>
      <c r="C645" s="650">
        <v>89301502</v>
      </c>
      <c r="D645" s="729" t="s">
        <v>3863</v>
      </c>
      <c r="E645" s="730" t="s">
        <v>2746</v>
      </c>
      <c r="F645" s="650" t="s">
        <v>2737</v>
      </c>
      <c r="G645" s="650" t="s">
        <v>3319</v>
      </c>
      <c r="H645" s="650" t="s">
        <v>575</v>
      </c>
      <c r="I645" s="650" t="s">
        <v>3320</v>
      </c>
      <c r="J645" s="650" t="s">
        <v>3321</v>
      </c>
      <c r="K645" s="650" t="s">
        <v>3322</v>
      </c>
      <c r="L645" s="651">
        <v>0</v>
      </c>
      <c r="M645" s="651">
        <v>0</v>
      </c>
      <c r="N645" s="650">
        <v>1</v>
      </c>
      <c r="O645" s="731">
        <v>0.5</v>
      </c>
      <c r="P645" s="651">
        <v>0</v>
      </c>
      <c r="Q645" s="666"/>
      <c r="R645" s="650">
        <v>1</v>
      </c>
      <c r="S645" s="666">
        <v>1</v>
      </c>
      <c r="T645" s="731">
        <v>0.5</v>
      </c>
      <c r="U645" s="689">
        <v>1</v>
      </c>
    </row>
    <row r="646" spans="1:21" ht="14.4" customHeight="1" x14ac:dyDescent="0.3">
      <c r="A646" s="649">
        <v>50</v>
      </c>
      <c r="B646" s="650" t="s">
        <v>574</v>
      </c>
      <c r="C646" s="650">
        <v>89301502</v>
      </c>
      <c r="D646" s="729" t="s">
        <v>3863</v>
      </c>
      <c r="E646" s="730" t="s">
        <v>2746</v>
      </c>
      <c r="F646" s="650" t="s">
        <v>2737</v>
      </c>
      <c r="G646" s="650" t="s">
        <v>2778</v>
      </c>
      <c r="H646" s="650" t="s">
        <v>1428</v>
      </c>
      <c r="I646" s="650" t="s">
        <v>1701</v>
      </c>
      <c r="J646" s="650" t="s">
        <v>1702</v>
      </c>
      <c r="K646" s="650" t="s">
        <v>1703</v>
      </c>
      <c r="L646" s="651">
        <v>97.68</v>
      </c>
      <c r="M646" s="651">
        <v>97.68</v>
      </c>
      <c r="N646" s="650">
        <v>1</v>
      </c>
      <c r="O646" s="731">
        <v>0.5</v>
      </c>
      <c r="P646" s="651">
        <v>97.68</v>
      </c>
      <c r="Q646" s="666">
        <v>1</v>
      </c>
      <c r="R646" s="650">
        <v>1</v>
      </c>
      <c r="S646" s="666">
        <v>1</v>
      </c>
      <c r="T646" s="731">
        <v>0.5</v>
      </c>
      <c r="U646" s="689">
        <v>1</v>
      </c>
    </row>
    <row r="647" spans="1:21" ht="14.4" customHeight="1" x14ac:dyDescent="0.3">
      <c r="A647" s="649">
        <v>50</v>
      </c>
      <c r="B647" s="650" t="s">
        <v>574</v>
      </c>
      <c r="C647" s="650">
        <v>89301502</v>
      </c>
      <c r="D647" s="729" t="s">
        <v>3863</v>
      </c>
      <c r="E647" s="730" t="s">
        <v>2746</v>
      </c>
      <c r="F647" s="650" t="s">
        <v>2737</v>
      </c>
      <c r="G647" s="650" t="s">
        <v>2778</v>
      </c>
      <c r="H647" s="650" t="s">
        <v>575</v>
      </c>
      <c r="I647" s="650" t="s">
        <v>598</v>
      </c>
      <c r="J647" s="650" t="s">
        <v>599</v>
      </c>
      <c r="K647" s="650" t="s">
        <v>600</v>
      </c>
      <c r="L647" s="651">
        <v>104.66</v>
      </c>
      <c r="M647" s="651">
        <v>1046.5999999999999</v>
      </c>
      <c r="N647" s="650">
        <v>10</v>
      </c>
      <c r="O647" s="731">
        <v>2.5</v>
      </c>
      <c r="P647" s="651">
        <v>627.96</v>
      </c>
      <c r="Q647" s="666">
        <v>0.60000000000000009</v>
      </c>
      <c r="R647" s="650">
        <v>6</v>
      </c>
      <c r="S647" s="666">
        <v>0.6</v>
      </c>
      <c r="T647" s="731">
        <v>1.5</v>
      </c>
      <c r="U647" s="689">
        <v>0.6</v>
      </c>
    </row>
    <row r="648" spans="1:21" ht="14.4" customHeight="1" x14ac:dyDescent="0.3">
      <c r="A648" s="649">
        <v>50</v>
      </c>
      <c r="B648" s="650" t="s">
        <v>574</v>
      </c>
      <c r="C648" s="650">
        <v>89301502</v>
      </c>
      <c r="D648" s="729" t="s">
        <v>3863</v>
      </c>
      <c r="E648" s="730" t="s">
        <v>2746</v>
      </c>
      <c r="F648" s="650" t="s">
        <v>2737</v>
      </c>
      <c r="G648" s="650" t="s">
        <v>2778</v>
      </c>
      <c r="H648" s="650" t="s">
        <v>575</v>
      </c>
      <c r="I648" s="650" t="s">
        <v>3038</v>
      </c>
      <c r="J648" s="650" t="s">
        <v>2925</v>
      </c>
      <c r="K648" s="650" t="s">
        <v>600</v>
      </c>
      <c r="L648" s="651">
        <v>0</v>
      </c>
      <c r="M648" s="651">
        <v>0</v>
      </c>
      <c r="N648" s="650">
        <v>3</v>
      </c>
      <c r="O648" s="731">
        <v>0.5</v>
      </c>
      <c r="P648" s="651">
        <v>0</v>
      </c>
      <c r="Q648" s="666"/>
      <c r="R648" s="650">
        <v>3</v>
      </c>
      <c r="S648" s="666">
        <v>1</v>
      </c>
      <c r="T648" s="731">
        <v>0.5</v>
      </c>
      <c r="U648" s="689">
        <v>1</v>
      </c>
    </row>
    <row r="649" spans="1:21" ht="14.4" customHeight="1" x14ac:dyDescent="0.3">
      <c r="A649" s="649">
        <v>50</v>
      </c>
      <c r="B649" s="650" t="s">
        <v>574</v>
      </c>
      <c r="C649" s="650">
        <v>89301502</v>
      </c>
      <c r="D649" s="729" t="s">
        <v>3863</v>
      </c>
      <c r="E649" s="730" t="s">
        <v>2746</v>
      </c>
      <c r="F649" s="650" t="s">
        <v>2737</v>
      </c>
      <c r="G649" s="650" t="s">
        <v>3323</v>
      </c>
      <c r="H649" s="650" t="s">
        <v>575</v>
      </c>
      <c r="I649" s="650" t="s">
        <v>3324</v>
      </c>
      <c r="J649" s="650" t="s">
        <v>3325</v>
      </c>
      <c r="K649" s="650" t="s">
        <v>1196</v>
      </c>
      <c r="L649" s="651">
        <v>0</v>
      </c>
      <c r="M649" s="651">
        <v>0</v>
      </c>
      <c r="N649" s="650">
        <v>1</v>
      </c>
      <c r="O649" s="731">
        <v>0.5</v>
      </c>
      <c r="P649" s="651"/>
      <c r="Q649" s="666"/>
      <c r="R649" s="650"/>
      <c r="S649" s="666">
        <v>0</v>
      </c>
      <c r="T649" s="731"/>
      <c r="U649" s="689">
        <v>0</v>
      </c>
    </row>
    <row r="650" spans="1:21" ht="14.4" customHeight="1" x14ac:dyDescent="0.3">
      <c r="A650" s="649">
        <v>50</v>
      </c>
      <c r="B650" s="650" t="s">
        <v>574</v>
      </c>
      <c r="C650" s="650">
        <v>89301502</v>
      </c>
      <c r="D650" s="729" t="s">
        <v>3863</v>
      </c>
      <c r="E650" s="730" t="s">
        <v>2746</v>
      </c>
      <c r="F650" s="650" t="s">
        <v>2737</v>
      </c>
      <c r="G650" s="650" t="s">
        <v>2779</v>
      </c>
      <c r="H650" s="650" t="s">
        <v>575</v>
      </c>
      <c r="I650" s="650" t="s">
        <v>2840</v>
      </c>
      <c r="J650" s="650" t="s">
        <v>2781</v>
      </c>
      <c r="K650" s="650" t="s">
        <v>2683</v>
      </c>
      <c r="L650" s="651">
        <v>0</v>
      </c>
      <c r="M650" s="651">
        <v>0</v>
      </c>
      <c r="N650" s="650">
        <v>3</v>
      </c>
      <c r="O650" s="731">
        <v>1</v>
      </c>
      <c r="P650" s="651">
        <v>0</v>
      </c>
      <c r="Q650" s="666"/>
      <c r="R650" s="650">
        <v>3</v>
      </c>
      <c r="S650" s="666">
        <v>1</v>
      </c>
      <c r="T650" s="731">
        <v>1</v>
      </c>
      <c r="U650" s="689">
        <v>1</v>
      </c>
    </row>
    <row r="651" spans="1:21" ht="14.4" customHeight="1" x14ac:dyDescent="0.3">
      <c r="A651" s="649">
        <v>50</v>
      </c>
      <c r="B651" s="650" t="s">
        <v>574</v>
      </c>
      <c r="C651" s="650">
        <v>89301502</v>
      </c>
      <c r="D651" s="729" t="s">
        <v>3863</v>
      </c>
      <c r="E651" s="730" t="s">
        <v>2746</v>
      </c>
      <c r="F651" s="650" t="s">
        <v>2737</v>
      </c>
      <c r="G651" s="650" t="s">
        <v>2779</v>
      </c>
      <c r="H651" s="650" t="s">
        <v>575</v>
      </c>
      <c r="I651" s="650" t="s">
        <v>1052</v>
      </c>
      <c r="J651" s="650" t="s">
        <v>1053</v>
      </c>
      <c r="K651" s="650" t="s">
        <v>1054</v>
      </c>
      <c r="L651" s="651">
        <v>61.29</v>
      </c>
      <c r="M651" s="651">
        <v>122.58</v>
      </c>
      <c r="N651" s="650">
        <v>2</v>
      </c>
      <c r="O651" s="731">
        <v>1</v>
      </c>
      <c r="P651" s="651">
        <v>122.58</v>
      </c>
      <c r="Q651" s="666">
        <v>1</v>
      </c>
      <c r="R651" s="650">
        <v>2</v>
      </c>
      <c r="S651" s="666">
        <v>1</v>
      </c>
      <c r="T651" s="731">
        <v>1</v>
      </c>
      <c r="U651" s="689">
        <v>1</v>
      </c>
    </row>
    <row r="652" spans="1:21" ht="14.4" customHeight="1" x14ac:dyDescent="0.3">
      <c r="A652" s="649">
        <v>50</v>
      </c>
      <c r="B652" s="650" t="s">
        <v>574</v>
      </c>
      <c r="C652" s="650">
        <v>89301502</v>
      </c>
      <c r="D652" s="729" t="s">
        <v>3863</v>
      </c>
      <c r="E652" s="730" t="s">
        <v>2746</v>
      </c>
      <c r="F652" s="650" t="s">
        <v>2737</v>
      </c>
      <c r="G652" s="650" t="s">
        <v>2779</v>
      </c>
      <c r="H652" s="650" t="s">
        <v>575</v>
      </c>
      <c r="I652" s="650" t="s">
        <v>2841</v>
      </c>
      <c r="J652" s="650" t="s">
        <v>2781</v>
      </c>
      <c r="K652" s="650" t="s">
        <v>2842</v>
      </c>
      <c r="L652" s="651">
        <v>34.31</v>
      </c>
      <c r="M652" s="651">
        <v>137.24</v>
      </c>
      <c r="N652" s="650">
        <v>4</v>
      </c>
      <c r="O652" s="731">
        <v>1</v>
      </c>
      <c r="P652" s="651">
        <v>137.24</v>
      </c>
      <c r="Q652" s="666">
        <v>1</v>
      </c>
      <c r="R652" s="650">
        <v>4</v>
      </c>
      <c r="S652" s="666">
        <v>1</v>
      </c>
      <c r="T652" s="731">
        <v>1</v>
      </c>
      <c r="U652" s="689">
        <v>1</v>
      </c>
    </row>
    <row r="653" spans="1:21" ht="14.4" customHeight="1" x14ac:dyDescent="0.3">
      <c r="A653" s="649">
        <v>50</v>
      </c>
      <c r="B653" s="650" t="s">
        <v>574</v>
      </c>
      <c r="C653" s="650">
        <v>89301502</v>
      </c>
      <c r="D653" s="729" t="s">
        <v>3863</v>
      </c>
      <c r="E653" s="730" t="s">
        <v>2746</v>
      </c>
      <c r="F653" s="650" t="s">
        <v>2737</v>
      </c>
      <c r="G653" s="650" t="s">
        <v>3066</v>
      </c>
      <c r="H653" s="650" t="s">
        <v>1428</v>
      </c>
      <c r="I653" s="650" t="s">
        <v>3199</v>
      </c>
      <c r="J653" s="650" t="s">
        <v>3200</v>
      </c>
      <c r="K653" s="650" t="s">
        <v>3201</v>
      </c>
      <c r="L653" s="651">
        <v>48.98</v>
      </c>
      <c r="M653" s="651">
        <v>48.98</v>
      </c>
      <c r="N653" s="650">
        <v>1</v>
      </c>
      <c r="O653" s="731">
        <v>0.5</v>
      </c>
      <c r="P653" s="651">
        <v>48.98</v>
      </c>
      <c r="Q653" s="666">
        <v>1</v>
      </c>
      <c r="R653" s="650">
        <v>1</v>
      </c>
      <c r="S653" s="666">
        <v>1</v>
      </c>
      <c r="T653" s="731">
        <v>0.5</v>
      </c>
      <c r="U653" s="689">
        <v>1</v>
      </c>
    </row>
    <row r="654" spans="1:21" ht="14.4" customHeight="1" x14ac:dyDescent="0.3">
      <c r="A654" s="649">
        <v>50</v>
      </c>
      <c r="B654" s="650" t="s">
        <v>574</v>
      </c>
      <c r="C654" s="650">
        <v>89301502</v>
      </c>
      <c r="D654" s="729" t="s">
        <v>3863</v>
      </c>
      <c r="E654" s="730" t="s">
        <v>2746</v>
      </c>
      <c r="F654" s="650" t="s">
        <v>2737</v>
      </c>
      <c r="G654" s="650" t="s">
        <v>3326</v>
      </c>
      <c r="H654" s="650" t="s">
        <v>1428</v>
      </c>
      <c r="I654" s="650" t="s">
        <v>3327</v>
      </c>
      <c r="J654" s="650" t="s">
        <v>1574</v>
      </c>
      <c r="K654" s="650" t="s">
        <v>1008</v>
      </c>
      <c r="L654" s="651">
        <v>356.47</v>
      </c>
      <c r="M654" s="651">
        <v>356.47</v>
      </c>
      <c r="N654" s="650">
        <v>1</v>
      </c>
      <c r="O654" s="731">
        <v>1</v>
      </c>
      <c r="P654" s="651"/>
      <c r="Q654" s="666">
        <v>0</v>
      </c>
      <c r="R654" s="650"/>
      <c r="S654" s="666">
        <v>0</v>
      </c>
      <c r="T654" s="731"/>
      <c r="U654" s="689">
        <v>0</v>
      </c>
    </row>
    <row r="655" spans="1:21" ht="14.4" customHeight="1" x14ac:dyDescent="0.3">
      <c r="A655" s="649">
        <v>50</v>
      </c>
      <c r="B655" s="650" t="s">
        <v>574</v>
      </c>
      <c r="C655" s="650">
        <v>89301502</v>
      </c>
      <c r="D655" s="729" t="s">
        <v>3863</v>
      </c>
      <c r="E655" s="730" t="s">
        <v>2746</v>
      </c>
      <c r="F655" s="650" t="s">
        <v>2737</v>
      </c>
      <c r="G655" s="650" t="s">
        <v>3326</v>
      </c>
      <c r="H655" s="650" t="s">
        <v>575</v>
      </c>
      <c r="I655" s="650" t="s">
        <v>3328</v>
      </c>
      <c r="J655" s="650" t="s">
        <v>3329</v>
      </c>
      <c r="K655" s="650" t="s">
        <v>1008</v>
      </c>
      <c r="L655" s="651">
        <v>356.47</v>
      </c>
      <c r="M655" s="651">
        <v>356.47</v>
      </c>
      <c r="N655" s="650">
        <v>1</v>
      </c>
      <c r="O655" s="731">
        <v>1</v>
      </c>
      <c r="P655" s="651">
        <v>356.47</v>
      </c>
      <c r="Q655" s="666">
        <v>1</v>
      </c>
      <c r="R655" s="650">
        <v>1</v>
      </c>
      <c r="S655" s="666">
        <v>1</v>
      </c>
      <c r="T655" s="731">
        <v>1</v>
      </c>
      <c r="U655" s="689">
        <v>1</v>
      </c>
    </row>
    <row r="656" spans="1:21" ht="14.4" customHeight="1" x14ac:dyDescent="0.3">
      <c r="A656" s="649">
        <v>50</v>
      </c>
      <c r="B656" s="650" t="s">
        <v>574</v>
      </c>
      <c r="C656" s="650">
        <v>89301502</v>
      </c>
      <c r="D656" s="729" t="s">
        <v>3863</v>
      </c>
      <c r="E656" s="730" t="s">
        <v>2746</v>
      </c>
      <c r="F656" s="650" t="s">
        <v>2737</v>
      </c>
      <c r="G656" s="650" t="s">
        <v>3330</v>
      </c>
      <c r="H656" s="650" t="s">
        <v>575</v>
      </c>
      <c r="I656" s="650" t="s">
        <v>3331</v>
      </c>
      <c r="J656" s="650" t="s">
        <v>3332</v>
      </c>
      <c r="K656" s="650" t="s">
        <v>3333</v>
      </c>
      <c r="L656" s="651">
        <v>0</v>
      </c>
      <c r="M656" s="651">
        <v>0</v>
      </c>
      <c r="N656" s="650">
        <v>1</v>
      </c>
      <c r="O656" s="731">
        <v>1</v>
      </c>
      <c r="P656" s="651">
        <v>0</v>
      </c>
      <c r="Q656" s="666"/>
      <c r="R656" s="650">
        <v>1</v>
      </c>
      <c r="S656" s="666">
        <v>1</v>
      </c>
      <c r="T656" s="731">
        <v>1</v>
      </c>
      <c r="U656" s="689">
        <v>1</v>
      </c>
    </row>
    <row r="657" spans="1:21" ht="14.4" customHeight="1" x14ac:dyDescent="0.3">
      <c r="A657" s="649">
        <v>50</v>
      </c>
      <c r="B657" s="650" t="s">
        <v>574</v>
      </c>
      <c r="C657" s="650">
        <v>89301502</v>
      </c>
      <c r="D657" s="729" t="s">
        <v>3863</v>
      </c>
      <c r="E657" s="730" t="s">
        <v>2746</v>
      </c>
      <c r="F657" s="650" t="s">
        <v>2737</v>
      </c>
      <c r="G657" s="650" t="s">
        <v>3330</v>
      </c>
      <c r="H657" s="650" t="s">
        <v>575</v>
      </c>
      <c r="I657" s="650" t="s">
        <v>3334</v>
      </c>
      <c r="J657" s="650" t="s">
        <v>3332</v>
      </c>
      <c r="K657" s="650" t="s">
        <v>3333</v>
      </c>
      <c r="L657" s="651">
        <v>0</v>
      </c>
      <c r="M657" s="651">
        <v>0</v>
      </c>
      <c r="N657" s="650">
        <v>1</v>
      </c>
      <c r="O657" s="731">
        <v>1</v>
      </c>
      <c r="P657" s="651"/>
      <c r="Q657" s="666"/>
      <c r="R657" s="650"/>
      <c r="S657" s="666">
        <v>0</v>
      </c>
      <c r="T657" s="731"/>
      <c r="U657" s="689">
        <v>0</v>
      </c>
    </row>
    <row r="658" spans="1:21" ht="14.4" customHeight="1" x14ac:dyDescent="0.3">
      <c r="A658" s="649">
        <v>50</v>
      </c>
      <c r="B658" s="650" t="s">
        <v>574</v>
      </c>
      <c r="C658" s="650">
        <v>89301502</v>
      </c>
      <c r="D658" s="729" t="s">
        <v>3863</v>
      </c>
      <c r="E658" s="730" t="s">
        <v>2746</v>
      </c>
      <c r="F658" s="650" t="s">
        <v>2737</v>
      </c>
      <c r="G658" s="650" t="s">
        <v>2843</v>
      </c>
      <c r="H658" s="650" t="s">
        <v>1428</v>
      </c>
      <c r="I658" s="650" t="s">
        <v>1490</v>
      </c>
      <c r="J658" s="650" t="s">
        <v>1491</v>
      </c>
      <c r="K658" s="650" t="s">
        <v>2656</v>
      </c>
      <c r="L658" s="651">
        <v>86.76</v>
      </c>
      <c r="M658" s="651">
        <v>173.52</v>
      </c>
      <c r="N658" s="650">
        <v>2</v>
      </c>
      <c r="O658" s="731">
        <v>1</v>
      </c>
      <c r="P658" s="651"/>
      <c r="Q658" s="666">
        <v>0</v>
      </c>
      <c r="R658" s="650"/>
      <c r="S658" s="666">
        <v>0</v>
      </c>
      <c r="T658" s="731"/>
      <c r="U658" s="689">
        <v>0</v>
      </c>
    </row>
    <row r="659" spans="1:21" ht="14.4" customHeight="1" x14ac:dyDescent="0.3">
      <c r="A659" s="649">
        <v>50</v>
      </c>
      <c r="B659" s="650" t="s">
        <v>574</v>
      </c>
      <c r="C659" s="650">
        <v>89301502</v>
      </c>
      <c r="D659" s="729" t="s">
        <v>3863</v>
      </c>
      <c r="E659" s="730" t="s">
        <v>2746</v>
      </c>
      <c r="F659" s="650" t="s">
        <v>2737</v>
      </c>
      <c r="G659" s="650" t="s">
        <v>2843</v>
      </c>
      <c r="H659" s="650" t="s">
        <v>575</v>
      </c>
      <c r="I659" s="650" t="s">
        <v>1151</v>
      </c>
      <c r="J659" s="650" t="s">
        <v>2847</v>
      </c>
      <c r="K659" s="650" t="s">
        <v>2848</v>
      </c>
      <c r="L659" s="651">
        <v>50.57</v>
      </c>
      <c r="M659" s="651">
        <v>50.57</v>
      </c>
      <c r="N659" s="650">
        <v>1</v>
      </c>
      <c r="O659" s="731">
        <v>0.5</v>
      </c>
      <c r="P659" s="651">
        <v>50.57</v>
      </c>
      <c r="Q659" s="666">
        <v>1</v>
      </c>
      <c r="R659" s="650">
        <v>1</v>
      </c>
      <c r="S659" s="666">
        <v>1</v>
      </c>
      <c r="T659" s="731">
        <v>0.5</v>
      </c>
      <c r="U659" s="689">
        <v>1</v>
      </c>
    </row>
    <row r="660" spans="1:21" ht="14.4" customHeight="1" x14ac:dyDescent="0.3">
      <c r="A660" s="649">
        <v>50</v>
      </c>
      <c r="B660" s="650" t="s">
        <v>574</v>
      </c>
      <c r="C660" s="650">
        <v>89301502</v>
      </c>
      <c r="D660" s="729" t="s">
        <v>3863</v>
      </c>
      <c r="E660" s="730" t="s">
        <v>2746</v>
      </c>
      <c r="F660" s="650" t="s">
        <v>2737</v>
      </c>
      <c r="G660" s="650" t="s">
        <v>2935</v>
      </c>
      <c r="H660" s="650" t="s">
        <v>1428</v>
      </c>
      <c r="I660" s="650" t="s">
        <v>3335</v>
      </c>
      <c r="J660" s="650" t="s">
        <v>3336</v>
      </c>
      <c r="K660" s="650" t="s">
        <v>3337</v>
      </c>
      <c r="L660" s="651">
        <v>431.14</v>
      </c>
      <c r="M660" s="651">
        <v>431.14</v>
      </c>
      <c r="N660" s="650">
        <v>1</v>
      </c>
      <c r="O660" s="731">
        <v>0.5</v>
      </c>
      <c r="P660" s="651">
        <v>431.14</v>
      </c>
      <c r="Q660" s="666">
        <v>1</v>
      </c>
      <c r="R660" s="650">
        <v>1</v>
      </c>
      <c r="S660" s="666">
        <v>1</v>
      </c>
      <c r="T660" s="731">
        <v>0.5</v>
      </c>
      <c r="U660" s="689">
        <v>1</v>
      </c>
    </row>
    <row r="661" spans="1:21" ht="14.4" customHeight="1" x14ac:dyDescent="0.3">
      <c r="A661" s="649">
        <v>50</v>
      </c>
      <c r="B661" s="650" t="s">
        <v>574</v>
      </c>
      <c r="C661" s="650">
        <v>89301502</v>
      </c>
      <c r="D661" s="729" t="s">
        <v>3863</v>
      </c>
      <c r="E661" s="730" t="s">
        <v>2746</v>
      </c>
      <c r="F661" s="650" t="s">
        <v>2737</v>
      </c>
      <c r="G661" s="650" t="s">
        <v>2935</v>
      </c>
      <c r="H661" s="650" t="s">
        <v>1428</v>
      </c>
      <c r="I661" s="650" t="s">
        <v>3338</v>
      </c>
      <c r="J661" s="650" t="s">
        <v>3336</v>
      </c>
      <c r="K661" s="650" t="s">
        <v>3337</v>
      </c>
      <c r="L661" s="651">
        <v>431.12</v>
      </c>
      <c r="M661" s="651">
        <v>431.12</v>
      </c>
      <c r="N661" s="650">
        <v>1</v>
      </c>
      <c r="O661" s="731">
        <v>0.5</v>
      </c>
      <c r="P661" s="651"/>
      <c r="Q661" s="666">
        <v>0</v>
      </c>
      <c r="R661" s="650"/>
      <c r="S661" s="666">
        <v>0</v>
      </c>
      <c r="T661" s="731"/>
      <c r="U661" s="689">
        <v>0</v>
      </c>
    </row>
    <row r="662" spans="1:21" ht="14.4" customHeight="1" x14ac:dyDescent="0.3">
      <c r="A662" s="649">
        <v>50</v>
      </c>
      <c r="B662" s="650" t="s">
        <v>574</v>
      </c>
      <c r="C662" s="650">
        <v>89301502</v>
      </c>
      <c r="D662" s="729" t="s">
        <v>3863</v>
      </c>
      <c r="E662" s="730" t="s">
        <v>2746</v>
      </c>
      <c r="F662" s="650" t="s">
        <v>2737</v>
      </c>
      <c r="G662" s="650" t="s">
        <v>3339</v>
      </c>
      <c r="H662" s="650" t="s">
        <v>1428</v>
      </c>
      <c r="I662" s="650" t="s">
        <v>1683</v>
      </c>
      <c r="J662" s="650" t="s">
        <v>1684</v>
      </c>
      <c r="K662" s="650" t="s">
        <v>1192</v>
      </c>
      <c r="L662" s="651">
        <v>81.33</v>
      </c>
      <c r="M662" s="651">
        <v>162.66</v>
      </c>
      <c r="N662" s="650">
        <v>2</v>
      </c>
      <c r="O662" s="731">
        <v>1</v>
      </c>
      <c r="P662" s="651">
        <v>162.66</v>
      </c>
      <c r="Q662" s="666">
        <v>1</v>
      </c>
      <c r="R662" s="650">
        <v>2</v>
      </c>
      <c r="S662" s="666">
        <v>1</v>
      </c>
      <c r="T662" s="731">
        <v>1</v>
      </c>
      <c r="U662" s="689">
        <v>1</v>
      </c>
    </row>
    <row r="663" spans="1:21" ht="14.4" customHeight="1" x14ac:dyDescent="0.3">
      <c r="A663" s="649">
        <v>50</v>
      </c>
      <c r="B663" s="650" t="s">
        <v>574</v>
      </c>
      <c r="C663" s="650">
        <v>89301502</v>
      </c>
      <c r="D663" s="729" t="s">
        <v>3863</v>
      </c>
      <c r="E663" s="730" t="s">
        <v>2746</v>
      </c>
      <c r="F663" s="650" t="s">
        <v>2737</v>
      </c>
      <c r="G663" s="650" t="s">
        <v>2783</v>
      </c>
      <c r="H663" s="650" t="s">
        <v>1428</v>
      </c>
      <c r="I663" s="650" t="s">
        <v>1514</v>
      </c>
      <c r="J663" s="650" t="s">
        <v>1515</v>
      </c>
      <c r="K663" s="650" t="s">
        <v>2612</v>
      </c>
      <c r="L663" s="651">
        <v>90.35</v>
      </c>
      <c r="M663" s="651">
        <v>271.04999999999995</v>
      </c>
      <c r="N663" s="650">
        <v>3</v>
      </c>
      <c r="O663" s="731">
        <v>0.5</v>
      </c>
      <c r="P663" s="651"/>
      <c r="Q663" s="666">
        <v>0</v>
      </c>
      <c r="R663" s="650"/>
      <c r="S663" s="666">
        <v>0</v>
      </c>
      <c r="T663" s="731"/>
      <c r="U663" s="689">
        <v>0</v>
      </c>
    </row>
    <row r="664" spans="1:21" ht="14.4" customHeight="1" x14ac:dyDescent="0.3">
      <c r="A664" s="649">
        <v>50</v>
      </c>
      <c r="B664" s="650" t="s">
        <v>574</v>
      </c>
      <c r="C664" s="650">
        <v>89301502</v>
      </c>
      <c r="D664" s="729" t="s">
        <v>3863</v>
      </c>
      <c r="E664" s="730" t="s">
        <v>2746</v>
      </c>
      <c r="F664" s="650" t="s">
        <v>2737</v>
      </c>
      <c r="G664" s="650" t="s">
        <v>2783</v>
      </c>
      <c r="H664" s="650" t="s">
        <v>575</v>
      </c>
      <c r="I664" s="650" t="s">
        <v>3340</v>
      </c>
      <c r="J664" s="650" t="s">
        <v>3341</v>
      </c>
      <c r="K664" s="650" t="s">
        <v>2611</v>
      </c>
      <c r="L664" s="651">
        <v>0</v>
      </c>
      <c r="M664" s="651">
        <v>0</v>
      </c>
      <c r="N664" s="650">
        <v>3</v>
      </c>
      <c r="O664" s="731">
        <v>1</v>
      </c>
      <c r="P664" s="651">
        <v>0</v>
      </c>
      <c r="Q664" s="666"/>
      <c r="R664" s="650">
        <v>3</v>
      </c>
      <c r="S664" s="666">
        <v>1</v>
      </c>
      <c r="T664" s="731">
        <v>1</v>
      </c>
      <c r="U664" s="689">
        <v>1</v>
      </c>
    </row>
    <row r="665" spans="1:21" ht="14.4" customHeight="1" x14ac:dyDescent="0.3">
      <c r="A665" s="649">
        <v>50</v>
      </c>
      <c r="B665" s="650" t="s">
        <v>574</v>
      </c>
      <c r="C665" s="650">
        <v>89301502</v>
      </c>
      <c r="D665" s="729" t="s">
        <v>3863</v>
      </c>
      <c r="E665" s="730" t="s">
        <v>2746</v>
      </c>
      <c r="F665" s="650" t="s">
        <v>2737</v>
      </c>
      <c r="G665" s="650" t="s">
        <v>2786</v>
      </c>
      <c r="H665" s="650" t="s">
        <v>575</v>
      </c>
      <c r="I665" s="650" t="s">
        <v>785</v>
      </c>
      <c r="J665" s="650" t="s">
        <v>786</v>
      </c>
      <c r="K665" s="650" t="s">
        <v>3238</v>
      </c>
      <c r="L665" s="651">
        <v>83.56</v>
      </c>
      <c r="M665" s="651">
        <v>83.56</v>
      </c>
      <c r="N665" s="650">
        <v>1</v>
      </c>
      <c r="O665" s="731">
        <v>1</v>
      </c>
      <c r="P665" s="651"/>
      <c r="Q665" s="666">
        <v>0</v>
      </c>
      <c r="R665" s="650"/>
      <c r="S665" s="666">
        <v>0</v>
      </c>
      <c r="T665" s="731"/>
      <c r="U665" s="689">
        <v>0</v>
      </c>
    </row>
    <row r="666" spans="1:21" ht="14.4" customHeight="1" x14ac:dyDescent="0.3">
      <c r="A666" s="649">
        <v>50</v>
      </c>
      <c r="B666" s="650" t="s">
        <v>574</v>
      </c>
      <c r="C666" s="650">
        <v>89301502</v>
      </c>
      <c r="D666" s="729" t="s">
        <v>3863</v>
      </c>
      <c r="E666" s="730" t="s">
        <v>2746</v>
      </c>
      <c r="F666" s="650" t="s">
        <v>2737</v>
      </c>
      <c r="G666" s="650" t="s">
        <v>2786</v>
      </c>
      <c r="H666" s="650" t="s">
        <v>575</v>
      </c>
      <c r="I666" s="650" t="s">
        <v>2787</v>
      </c>
      <c r="J666" s="650" t="s">
        <v>786</v>
      </c>
      <c r="K666" s="650" t="s">
        <v>2788</v>
      </c>
      <c r="L666" s="651">
        <v>23.4</v>
      </c>
      <c r="M666" s="651">
        <v>46.8</v>
      </c>
      <c r="N666" s="650">
        <v>2</v>
      </c>
      <c r="O666" s="731">
        <v>1</v>
      </c>
      <c r="P666" s="651"/>
      <c r="Q666" s="666">
        <v>0</v>
      </c>
      <c r="R666" s="650"/>
      <c r="S666" s="666">
        <v>0</v>
      </c>
      <c r="T666" s="731"/>
      <c r="U666" s="689">
        <v>0</v>
      </c>
    </row>
    <row r="667" spans="1:21" ht="14.4" customHeight="1" x14ac:dyDescent="0.3">
      <c r="A667" s="649">
        <v>50</v>
      </c>
      <c r="B667" s="650" t="s">
        <v>574</v>
      </c>
      <c r="C667" s="650">
        <v>89301502</v>
      </c>
      <c r="D667" s="729" t="s">
        <v>3863</v>
      </c>
      <c r="E667" s="730" t="s">
        <v>2746</v>
      </c>
      <c r="F667" s="650" t="s">
        <v>2737</v>
      </c>
      <c r="G667" s="650" t="s">
        <v>2786</v>
      </c>
      <c r="H667" s="650" t="s">
        <v>575</v>
      </c>
      <c r="I667" s="650" t="s">
        <v>2792</v>
      </c>
      <c r="J667" s="650" t="s">
        <v>1223</v>
      </c>
      <c r="K667" s="650" t="s">
        <v>2793</v>
      </c>
      <c r="L667" s="651">
        <v>0</v>
      </c>
      <c r="M667" s="651">
        <v>0</v>
      </c>
      <c r="N667" s="650">
        <v>1</v>
      </c>
      <c r="O667" s="731">
        <v>0.5</v>
      </c>
      <c r="P667" s="651">
        <v>0</v>
      </c>
      <c r="Q667" s="666"/>
      <c r="R667" s="650">
        <v>1</v>
      </c>
      <c r="S667" s="666">
        <v>1</v>
      </c>
      <c r="T667" s="731">
        <v>0.5</v>
      </c>
      <c r="U667" s="689">
        <v>1</v>
      </c>
    </row>
    <row r="668" spans="1:21" ht="14.4" customHeight="1" x14ac:dyDescent="0.3">
      <c r="A668" s="649">
        <v>50</v>
      </c>
      <c r="B668" s="650" t="s">
        <v>574</v>
      </c>
      <c r="C668" s="650">
        <v>89301502</v>
      </c>
      <c r="D668" s="729" t="s">
        <v>3863</v>
      </c>
      <c r="E668" s="730" t="s">
        <v>2746</v>
      </c>
      <c r="F668" s="650" t="s">
        <v>2737</v>
      </c>
      <c r="G668" s="650" t="s">
        <v>2786</v>
      </c>
      <c r="H668" s="650" t="s">
        <v>575</v>
      </c>
      <c r="I668" s="650" t="s">
        <v>1222</v>
      </c>
      <c r="J668" s="650" t="s">
        <v>1223</v>
      </c>
      <c r="K668" s="650" t="s">
        <v>1224</v>
      </c>
      <c r="L668" s="651">
        <v>112.27</v>
      </c>
      <c r="M668" s="651">
        <v>112.27</v>
      </c>
      <c r="N668" s="650">
        <v>1</v>
      </c>
      <c r="O668" s="731">
        <v>0.5</v>
      </c>
      <c r="P668" s="651">
        <v>112.27</v>
      </c>
      <c r="Q668" s="666">
        <v>1</v>
      </c>
      <c r="R668" s="650">
        <v>1</v>
      </c>
      <c r="S668" s="666">
        <v>1</v>
      </c>
      <c r="T668" s="731">
        <v>0.5</v>
      </c>
      <c r="U668" s="689">
        <v>1</v>
      </c>
    </row>
    <row r="669" spans="1:21" ht="14.4" customHeight="1" x14ac:dyDescent="0.3">
      <c r="A669" s="649">
        <v>50</v>
      </c>
      <c r="B669" s="650" t="s">
        <v>574</v>
      </c>
      <c r="C669" s="650">
        <v>89301502</v>
      </c>
      <c r="D669" s="729" t="s">
        <v>3863</v>
      </c>
      <c r="E669" s="730" t="s">
        <v>2746</v>
      </c>
      <c r="F669" s="650" t="s">
        <v>2737</v>
      </c>
      <c r="G669" s="650" t="s">
        <v>2794</v>
      </c>
      <c r="H669" s="650" t="s">
        <v>1428</v>
      </c>
      <c r="I669" s="650" t="s">
        <v>1526</v>
      </c>
      <c r="J669" s="650" t="s">
        <v>1527</v>
      </c>
      <c r="K669" s="650" t="s">
        <v>1482</v>
      </c>
      <c r="L669" s="651">
        <v>1749.69</v>
      </c>
      <c r="M669" s="651">
        <v>6998.76</v>
      </c>
      <c r="N669" s="650">
        <v>4</v>
      </c>
      <c r="O669" s="731">
        <v>1.5</v>
      </c>
      <c r="P669" s="651">
        <v>6998.76</v>
      </c>
      <c r="Q669" s="666">
        <v>1</v>
      </c>
      <c r="R669" s="650">
        <v>4</v>
      </c>
      <c r="S669" s="666">
        <v>1</v>
      </c>
      <c r="T669" s="731">
        <v>1.5</v>
      </c>
      <c r="U669" s="689">
        <v>1</v>
      </c>
    </row>
    <row r="670" spans="1:21" ht="14.4" customHeight="1" x14ac:dyDescent="0.3">
      <c r="A670" s="649">
        <v>50</v>
      </c>
      <c r="B670" s="650" t="s">
        <v>574</v>
      </c>
      <c r="C670" s="650">
        <v>89301502</v>
      </c>
      <c r="D670" s="729" t="s">
        <v>3863</v>
      </c>
      <c r="E670" s="730" t="s">
        <v>2746</v>
      </c>
      <c r="F670" s="650" t="s">
        <v>2737</v>
      </c>
      <c r="G670" s="650" t="s">
        <v>2794</v>
      </c>
      <c r="H670" s="650" t="s">
        <v>1428</v>
      </c>
      <c r="I670" s="650" t="s">
        <v>1530</v>
      </c>
      <c r="J670" s="650" t="s">
        <v>1527</v>
      </c>
      <c r="K670" s="650" t="s">
        <v>1485</v>
      </c>
      <c r="L670" s="651">
        <v>2332.92</v>
      </c>
      <c r="M670" s="651">
        <v>16330.44</v>
      </c>
      <c r="N670" s="650">
        <v>7</v>
      </c>
      <c r="O670" s="731">
        <v>5.5</v>
      </c>
      <c r="P670" s="651">
        <v>13997.52</v>
      </c>
      <c r="Q670" s="666">
        <v>0.8571428571428571</v>
      </c>
      <c r="R670" s="650">
        <v>6</v>
      </c>
      <c r="S670" s="666">
        <v>0.8571428571428571</v>
      </c>
      <c r="T670" s="731">
        <v>4.5</v>
      </c>
      <c r="U670" s="689">
        <v>0.81818181818181823</v>
      </c>
    </row>
    <row r="671" spans="1:21" ht="14.4" customHeight="1" x14ac:dyDescent="0.3">
      <c r="A671" s="649">
        <v>50</v>
      </c>
      <c r="B671" s="650" t="s">
        <v>574</v>
      </c>
      <c r="C671" s="650">
        <v>89301502</v>
      </c>
      <c r="D671" s="729" t="s">
        <v>3863</v>
      </c>
      <c r="E671" s="730" t="s">
        <v>2746</v>
      </c>
      <c r="F671" s="650" t="s">
        <v>2737</v>
      </c>
      <c r="G671" s="650" t="s">
        <v>2794</v>
      </c>
      <c r="H671" s="650" t="s">
        <v>1428</v>
      </c>
      <c r="I671" s="650" t="s">
        <v>1533</v>
      </c>
      <c r="J671" s="650" t="s">
        <v>1527</v>
      </c>
      <c r="K671" s="650" t="s">
        <v>1488</v>
      </c>
      <c r="L671" s="651">
        <v>2916.16</v>
      </c>
      <c r="M671" s="651">
        <v>2916.16</v>
      </c>
      <c r="N671" s="650">
        <v>1</v>
      </c>
      <c r="O671" s="731">
        <v>1</v>
      </c>
      <c r="P671" s="651">
        <v>2916.16</v>
      </c>
      <c r="Q671" s="666">
        <v>1</v>
      </c>
      <c r="R671" s="650">
        <v>1</v>
      </c>
      <c r="S671" s="666">
        <v>1</v>
      </c>
      <c r="T671" s="731">
        <v>1</v>
      </c>
      <c r="U671" s="689">
        <v>1</v>
      </c>
    </row>
    <row r="672" spans="1:21" ht="14.4" customHeight="1" x14ac:dyDescent="0.3">
      <c r="A672" s="649">
        <v>50</v>
      </c>
      <c r="B672" s="650" t="s">
        <v>574</v>
      </c>
      <c r="C672" s="650">
        <v>89301502</v>
      </c>
      <c r="D672" s="729" t="s">
        <v>3863</v>
      </c>
      <c r="E672" s="730" t="s">
        <v>2746</v>
      </c>
      <c r="F672" s="650" t="s">
        <v>2737</v>
      </c>
      <c r="G672" s="650" t="s">
        <v>2854</v>
      </c>
      <c r="H672" s="650" t="s">
        <v>1428</v>
      </c>
      <c r="I672" s="650" t="s">
        <v>1640</v>
      </c>
      <c r="J672" s="650" t="s">
        <v>1641</v>
      </c>
      <c r="K672" s="650" t="s">
        <v>1642</v>
      </c>
      <c r="L672" s="651">
        <v>55.38</v>
      </c>
      <c r="M672" s="651">
        <v>332.28000000000003</v>
      </c>
      <c r="N672" s="650">
        <v>6</v>
      </c>
      <c r="O672" s="731">
        <v>1</v>
      </c>
      <c r="P672" s="651">
        <v>332.28000000000003</v>
      </c>
      <c r="Q672" s="666">
        <v>1</v>
      </c>
      <c r="R672" s="650">
        <v>6</v>
      </c>
      <c r="S672" s="666">
        <v>1</v>
      </c>
      <c r="T672" s="731">
        <v>1</v>
      </c>
      <c r="U672" s="689">
        <v>1</v>
      </c>
    </row>
    <row r="673" spans="1:21" ht="14.4" customHeight="1" x14ac:dyDescent="0.3">
      <c r="A673" s="649">
        <v>50</v>
      </c>
      <c r="B673" s="650" t="s">
        <v>574</v>
      </c>
      <c r="C673" s="650">
        <v>89301502</v>
      </c>
      <c r="D673" s="729" t="s">
        <v>3863</v>
      </c>
      <c r="E673" s="730" t="s">
        <v>2746</v>
      </c>
      <c r="F673" s="650" t="s">
        <v>2737</v>
      </c>
      <c r="G673" s="650" t="s">
        <v>3342</v>
      </c>
      <c r="H673" s="650" t="s">
        <v>575</v>
      </c>
      <c r="I673" s="650" t="s">
        <v>3343</v>
      </c>
      <c r="J673" s="650" t="s">
        <v>3344</v>
      </c>
      <c r="K673" s="650" t="s">
        <v>3345</v>
      </c>
      <c r="L673" s="651">
        <v>19.66</v>
      </c>
      <c r="M673" s="651">
        <v>58.980000000000004</v>
      </c>
      <c r="N673" s="650">
        <v>3</v>
      </c>
      <c r="O673" s="731">
        <v>1</v>
      </c>
      <c r="P673" s="651"/>
      <c r="Q673" s="666">
        <v>0</v>
      </c>
      <c r="R673" s="650"/>
      <c r="S673" s="666">
        <v>0</v>
      </c>
      <c r="T673" s="731"/>
      <c r="U673" s="689">
        <v>0</v>
      </c>
    </row>
    <row r="674" spans="1:21" ht="14.4" customHeight="1" x14ac:dyDescent="0.3">
      <c r="A674" s="649">
        <v>50</v>
      </c>
      <c r="B674" s="650" t="s">
        <v>574</v>
      </c>
      <c r="C674" s="650">
        <v>89301502</v>
      </c>
      <c r="D674" s="729" t="s">
        <v>3863</v>
      </c>
      <c r="E674" s="730" t="s">
        <v>2746</v>
      </c>
      <c r="F674" s="650" t="s">
        <v>2737</v>
      </c>
      <c r="G674" s="650" t="s">
        <v>2857</v>
      </c>
      <c r="H674" s="650" t="s">
        <v>1428</v>
      </c>
      <c r="I674" s="650" t="s">
        <v>1499</v>
      </c>
      <c r="J674" s="650" t="s">
        <v>1500</v>
      </c>
      <c r="K674" s="650" t="s">
        <v>2597</v>
      </c>
      <c r="L674" s="651">
        <v>97.97</v>
      </c>
      <c r="M674" s="651">
        <v>195.94</v>
      </c>
      <c r="N674" s="650">
        <v>2</v>
      </c>
      <c r="O674" s="731">
        <v>1</v>
      </c>
      <c r="P674" s="651"/>
      <c r="Q674" s="666">
        <v>0</v>
      </c>
      <c r="R674" s="650"/>
      <c r="S674" s="666">
        <v>0</v>
      </c>
      <c r="T674" s="731"/>
      <c r="U674" s="689">
        <v>0</v>
      </c>
    </row>
    <row r="675" spans="1:21" ht="14.4" customHeight="1" x14ac:dyDescent="0.3">
      <c r="A675" s="649">
        <v>50</v>
      </c>
      <c r="B675" s="650" t="s">
        <v>574</v>
      </c>
      <c r="C675" s="650">
        <v>89301502</v>
      </c>
      <c r="D675" s="729" t="s">
        <v>3863</v>
      </c>
      <c r="E675" s="730" t="s">
        <v>2746</v>
      </c>
      <c r="F675" s="650" t="s">
        <v>2737</v>
      </c>
      <c r="G675" s="650" t="s">
        <v>3346</v>
      </c>
      <c r="H675" s="650" t="s">
        <v>575</v>
      </c>
      <c r="I675" s="650" t="s">
        <v>3347</v>
      </c>
      <c r="J675" s="650" t="s">
        <v>2095</v>
      </c>
      <c r="K675" s="650" t="s">
        <v>2096</v>
      </c>
      <c r="L675" s="651">
        <v>169</v>
      </c>
      <c r="M675" s="651">
        <v>1014</v>
      </c>
      <c r="N675" s="650">
        <v>6</v>
      </c>
      <c r="O675" s="731">
        <v>1.5</v>
      </c>
      <c r="P675" s="651"/>
      <c r="Q675" s="666">
        <v>0</v>
      </c>
      <c r="R675" s="650"/>
      <c r="S675" s="666">
        <v>0</v>
      </c>
      <c r="T675" s="731"/>
      <c r="U675" s="689">
        <v>0</v>
      </c>
    </row>
    <row r="676" spans="1:21" ht="14.4" customHeight="1" x14ac:dyDescent="0.3">
      <c r="A676" s="649">
        <v>50</v>
      </c>
      <c r="B676" s="650" t="s">
        <v>574</v>
      </c>
      <c r="C676" s="650">
        <v>89301502</v>
      </c>
      <c r="D676" s="729" t="s">
        <v>3863</v>
      </c>
      <c r="E676" s="730" t="s">
        <v>2746</v>
      </c>
      <c r="F676" s="650" t="s">
        <v>2737</v>
      </c>
      <c r="G676" s="650" t="s">
        <v>2795</v>
      </c>
      <c r="H676" s="650" t="s">
        <v>575</v>
      </c>
      <c r="I676" s="650" t="s">
        <v>1007</v>
      </c>
      <c r="J676" s="650" t="s">
        <v>998</v>
      </c>
      <c r="K676" s="650" t="s">
        <v>1008</v>
      </c>
      <c r="L676" s="651">
        <v>202.25</v>
      </c>
      <c r="M676" s="651">
        <v>606.75</v>
      </c>
      <c r="N676" s="650">
        <v>3</v>
      </c>
      <c r="O676" s="731">
        <v>3</v>
      </c>
      <c r="P676" s="651">
        <v>202.25</v>
      </c>
      <c r="Q676" s="666">
        <v>0.33333333333333331</v>
      </c>
      <c r="R676" s="650">
        <v>1</v>
      </c>
      <c r="S676" s="666">
        <v>0.33333333333333331</v>
      </c>
      <c r="T676" s="731">
        <v>1</v>
      </c>
      <c r="U676" s="689">
        <v>0.33333333333333331</v>
      </c>
    </row>
    <row r="677" spans="1:21" ht="14.4" customHeight="1" x14ac:dyDescent="0.3">
      <c r="A677" s="649">
        <v>50</v>
      </c>
      <c r="B677" s="650" t="s">
        <v>574</v>
      </c>
      <c r="C677" s="650">
        <v>89301502</v>
      </c>
      <c r="D677" s="729" t="s">
        <v>3863</v>
      </c>
      <c r="E677" s="730" t="s">
        <v>2746</v>
      </c>
      <c r="F677" s="650" t="s">
        <v>2737</v>
      </c>
      <c r="G677" s="650" t="s">
        <v>2795</v>
      </c>
      <c r="H677" s="650" t="s">
        <v>575</v>
      </c>
      <c r="I677" s="650" t="s">
        <v>3348</v>
      </c>
      <c r="J677" s="650" t="s">
        <v>2797</v>
      </c>
      <c r="K677" s="650" t="s">
        <v>3349</v>
      </c>
      <c r="L677" s="651">
        <v>404.48</v>
      </c>
      <c r="M677" s="651">
        <v>808.96</v>
      </c>
      <c r="N677" s="650">
        <v>2</v>
      </c>
      <c r="O677" s="731">
        <v>1</v>
      </c>
      <c r="P677" s="651"/>
      <c r="Q677" s="666">
        <v>0</v>
      </c>
      <c r="R677" s="650"/>
      <c r="S677" s="666">
        <v>0</v>
      </c>
      <c r="T677" s="731"/>
      <c r="U677" s="689">
        <v>0</v>
      </c>
    </row>
    <row r="678" spans="1:21" ht="14.4" customHeight="1" x14ac:dyDescent="0.3">
      <c r="A678" s="649">
        <v>50</v>
      </c>
      <c r="B678" s="650" t="s">
        <v>574</v>
      </c>
      <c r="C678" s="650">
        <v>89301502</v>
      </c>
      <c r="D678" s="729" t="s">
        <v>3863</v>
      </c>
      <c r="E678" s="730" t="s">
        <v>2746</v>
      </c>
      <c r="F678" s="650" t="s">
        <v>2737</v>
      </c>
      <c r="G678" s="650" t="s">
        <v>2795</v>
      </c>
      <c r="H678" s="650" t="s">
        <v>575</v>
      </c>
      <c r="I678" s="650" t="s">
        <v>3348</v>
      </c>
      <c r="J678" s="650" t="s">
        <v>2797</v>
      </c>
      <c r="K678" s="650" t="s">
        <v>3349</v>
      </c>
      <c r="L678" s="651">
        <v>302.77999999999997</v>
      </c>
      <c r="M678" s="651">
        <v>302.77999999999997</v>
      </c>
      <c r="N678" s="650">
        <v>1</v>
      </c>
      <c r="O678" s="731">
        <v>0.5</v>
      </c>
      <c r="P678" s="651"/>
      <c r="Q678" s="666">
        <v>0</v>
      </c>
      <c r="R678" s="650"/>
      <c r="S678" s="666">
        <v>0</v>
      </c>
      <c r="T678" s="731"/>
      <c r="U678" s="689">
        <v>0</v>
      </c>
    </row>
    <row r="679" spans="1:21" ht="14.4" customHeight="1" x14ac:dyDescent="0.3">
      <c r="A679" s="649">
        <v>50</v>
      </c>
      <c r="B679" s="650" t="s">
        <v>574</v>
      </c>
      <c r="C679" s="650">
        <v>89301502</v>
      </c>
      <c r="D679" s="729" t="s">
        <v>3863</v>
      </c>
      <c r="E679" s="730" t="s">
        <v>2746</v>
      </c>
      <c r="F679" s="650" t="s">
        <v>2737</v>
      </c>
      <c r="G679" s="650" t="s">
        <v>2795</v>
      </c>
      <c r="H679" s="650" t="s">
        <v>575</v>
      </c>
      <c r="I679" s="650" t="s">
        <v>3350</v>
      </c>
      <c r="J679" s="650" t="s">
        <v>3109</v>
      </c>
      <c r="K679" s="650" t="s">
        <v>1710</v>
      </c>
      <c r="L679" s="651">
        <v>202.25</v>
      </c>
      <c r="M679" s="651">
        <v>202.25</v>
      </c>
      <c r="N679" s="650">
        <v>1</v>
      </c>
      <c r="O679" s="731">
        <v>0.5</v>
      </c>
      <c r="P679" s="651"/>
      <c r="Q679" s="666">
        <v>0</v>
      </c>
      <c r="R679" s="650"/>
      <c r="S679" s="666">
        <v>0</v>
      </c>
      <c r="T679" s="731"/>
      <c r="U679" s="689">
        <v>0</v>
      </c>
    </row>
    <row r="680" spans="1:21" ht="14.4" customHeight="1" x14ac:dyDescent="0.3">
      <c r="A680" s="649">
        <v>50</v>
      </c>
      <c r="B680" s="650" t="s">
        <v>574</v>
      </c>
      <c r="C680" s="650">
        <v>89301502</v>
      </c>
      <c r="D680" s="729" t="s">
        <v>3863</v>
      </c>
      <c r="E680" s="730" t="s">
        <v>2746</v>
      </c>
      <c r="F680" s="650" t="s">
        <v>2737</v>
      </c>
      <c r="G680" s="650" t="s">
        <v>3110</v>
      </c>
      <c r="H680" s="650" t="s">
        <v>575</v>
      </c>
      <c r="I680" s="650" t="s">
        <v>1314</v>
      </c>
      <c r="J680" s="650" t="s">
        <v>1077</v>
      </c>
      <c r="K680" s="650" t="s">
        <v>1192</v>
      </c>
      <c r="L680" s="651">
        <v>610.14</v>
      </c>
      <c r="M680" s="651">
        <v>610.14</v>
      </c>
      <c r="N680" s="650">
        <v>1</v>
      </c>
      <c r="O680" s="731">
        <v>0.5</v>
      </c>
      <c r="P680" s="651">
        <v>610.14</v>
      </c>
      <c r="Q680" s="666">
        <v>1</v>
      </c>
      <c r="R680" s="650">
        <v>1</v>
      </c>
      <c r="S680" s="666">
        <v>1</v>
      </c>
      <c r="T680" s="731">
        <v>0.5</v>
      </c>
      <c r="U680" s="689">
        <v>1</v>
      </c>
    </row>
    <row r="681" spans="1:21" ht="14.4" customHeight="1" x14ac:dyDescent="0.3">
      <c r="A681" s="649">
        <v>50</v>
      </c>
      <c r="B681" s="650" t="s">
        <v>574</v>
      </c>
      <c r="C681" s="650">
        <v>89301502</v>
      </c>
      <c r="D681" s="729" t="s">
        <v>3863</v>
      </c>
      <c r="E681" s="730" t="s">
        <v>2746</v>
      </c>
      <c r="F681" s="650" t="s">
        <v>2737</v>
      </c>
      <c r="G681" s="650" t="s">
        <v>3351</v>
      </c>
      <c r="H681" s="650" t="s">
        <v>575</v>
      </c>
      <c r="I681" s="650" t="s">
        <v>3352</v>
      </c>
      <c r="J681" s="650" t="s">
        <v>3353</v>
      </c>
      <c r="K681" s="650" t="s">
        <v>3354</v>
      </c>
      <c r="L681" s="651">
        <v>224.9</v>
      </c>
      <c r="M681" s="651">
        <v>224.9</v>
      </c>
      <c r="N681" s="650">
        <v>1</v>
      </c>
      <c r="O681" s="731">
        <v>1</v>
      </c>
      <c r="P681" s="651">
        <v>224.9</v>
      </c>
      <c r="Q681" s="666">
        <v>1</v>
      </c>
      <c r="R681" s="650">
        <v>1</v>
      </c>
      <c r="S681" s="666">
        <v>1</v>
      </c>
      <c r="T681" s="731">
        <v>1</v>
      </c>
      <c r="U681" s="689">
        <v>1</v>
      </c>
    </row>
    <row r="682" spans="1:21" ht="14.4" customHeight="1" x14ac:dyDescent="0.3">
      <c r="A682" s="649">
        <v>50</v>
      </c>
      <c r="B682" s="650" t="s">
        <v>574</v>
      </c>
      <c r="C682" s="650">
        <v>89301502</v>
      </c>
      <c r="D682" s="729" t="s">
        <v>3863</v>
      </c>
      <c r="E682" s="730" t="s">
        <v>2746</v>
      </c>
      <c r="F682" s="650" t="s">
        <v>2737</v>
      </c>
      <c r="G682" s="650" t="s">
        <v>3111</v>
      </c>
      <c r="H682" s="650" t="s">
        <v>575</v>
      </c>
      <c r="I682" s="650" t="s">
        <v>1260</v>
      </c>
      <c r="J682" s="650" t="s">
        <v>3355</v>
      </c>
      <c r="K682" s="650" t="s">
        <v>3123</v>
      </c>
      <c r="L682" s="651">
        <v>91.52</v>
      </c>
      <c r="M682" s="651">
        <v>549.12</v>
      </c>
      <c r="N682" s="650">
        <v>6</v>
      </c>
      <c r="O682" s="731">
        <v>1.5</v>
      </c>
      <c r="P682" s="651">
        <v>549.12</v>
      </c>
      <c r="Q682" s="666">
        <v>1</v>
      </c>
      <c r="R682" s="650">
        <v>6</v>
      </c>
      <c r="S682" s="666">
        <v>1</v>
      </c>
      <c r="T682" s="731">
        <v>1.5</v>
      </c>
      <c r="U682" s="689">
        <v>1</v>
      </c>
    </row>
    <row r="683" spans="1:21" ht="14.4" customHeight="1" x14ac:dyDescent="0.3">
      <c r="A683" s="649">
        <v>50</v>
      </c>
      <c r="B683" s="650" t="s">
        <v>574</v>
      </c>
      <c r="C683" s="650">
        <v>89301502</v>
      </c>
      <c r="D683" s="729" t="s">
        <v>3863</v>
      </c>
      <c r="E683" s="730" t="s">
        <v>2746</v>
      </c>
      <c r="F683" s="650" t="s">
        <v>2737</v>
      </c>
      <c r="G683" s="650" t="s">
        <v>3117</v>
      </c>
      <c r="H683" s="650" t="s">
        <v>575</v>
      </c>
      <c r="I683" s="650" t="s">
        <v>3356</v>
      </c>
      <c r="J683" s="650" t="s">
        <v>3357</v>
      </c>
      <c r="K683" s="650" t="s">
        <v>3358</v>
      </c>
      <c r="L683" s="651">
        <v>334.76</v>
      </c>
      <c r="M683" s="651">
        <v>4017.12</v>
      </c>
      <c r="N683" s="650">
        <v>12</v>
      </c>
      <c r="O683" s="731">
        <v>1.5</v>
      </c>
      <c r="P683" s="651">
        <v>2008.56</v>
      </c>
      <c r="Q683" s="666">
        <v>0.5</v>
      </c>
      <c r="R683" s="650">
        <v>6</v>
      </c>
      <c r="S683" s="666">
        <v>0.5</v>
      </c>
      <c r="T683" s="731">
        <v>1</v>
      </c>
      <c r="U683" s="689">
        <v>0.66666666666666663</v>
      </c>
    </row>
    <row r="684" spans="1:21" ht="14.4" customHeight="1" x14ac:dyDescent="0.3">
      <c r="A684" s="649">
        <v>50</v>
      </c>
      <c r="B684" s="650" t="s">
        <v>574</v>
      </c>
      <c r="C684" s="650">
        <v>89301502</v>
      </c>
      <c r="D684" s="729" t="s">
        <v>3863</v>
      </c>
      <c r="E684" s="730" t="s">
        <v>2746</v>
      </c>
      <c r="F684" s="650" t="s">
        <v>2737</v>
      </c>
      <c r="G684" s="650" t="s">
        <v>2803</v>
      </c>
      <c r="H684" s="650" t="s">
        <v>1428</v>
      </c>
      <c r="I684" s="650" t="s">
        <v>1458</v>
      </c>
      <c r="J684" s="650" t="s">
        <v>2637</v>
      </c>
      <c r="K684" s="650" t="s">
        <v>1074</v>
      </c>
      <c r="L684" s="651">
        <v>134.83000000000001</v>
      </c>
      <c r="M684" s="651">
        <v>1078.6400000000001</v>
      </c>
      <c r="N684" s="650">
        <v>8</v>
      </c>
      <c r="O684" s="731">
        <v>2</v>
      </c>
      <c r="P684" s="651">
        <v>674.15000000000009</v>
      </c>
      <c r="Q684" s="666">
        <v>0.625</v>
      </c>
      <c r="R684" s="650">
        <v>5</v>
      </c>
      <c r="S684" s="666">
        <v>0.625</v>
      </c>
      <c r="T684" s="731">
        <v>1.5</v>
      </c>
      <c r="U684" s="689">
        <v>0.75</v>
      </c>
    </row>
    <row r="685" spans="1:21" ht="14.4" customHeight="1" x14ac:dyDescent="0.3">
      <c r="A685" s="649">
        <v>50</v>
      </c>
      <c r="B685" s="650" t="s">
        <v>574</v>
      </c>
      <c r="C685" s="650">
        <v>89301502</v>
      </c>
      <c r="D685" s="729" t="s">
        <v>3863</v>
      </c>
      <c r="E685" s="730" t="s">
        <v>2746</v>
      </c>
      <c r="F685" s="650" t="s">
        <v>2737</v>
      </c>
      <c r="G685" s="650" t="s">
        <v>2803</v>
      </c>
      <c r="H685" s="650" t="s">
        <v>1428</v>
      </c>
      <c r="I685" s="650" t="s">
        <v>1518</v>
      </c>
      <c r="J685" s="650" t="s">
        <v>2638</v>
      </c>
      <c r="K685" s="650" t="s">
        <v>995</v>
      </c>
      <c r="L685" s="651">
        <v>67.42</v>
      </c>
      <c r="M685" s="651">
        <v>606.78</v>
      </c>
      <c r="N685" s="650">
        <v>9</v>
      </c>
      <c r="O685" s="731">
        <v>2</v>
      </c>
      <c r="P685" s="651">
        <v>404.52</v>
      </c>
      <c r="Q685" s="666">
        <v>0.66666666666666663</v>
      </c>
      <c r="R685" s="650">
        <v>6</v>
      </c>
      <c r="S685" s="666">
        <v>0.66666666666666663</v>
      </c>
      <c r="T685" s="731">
        <v>1.5</v>
      </c>
      <c r="U685" s="689">
        <v>0.75</v>
      </c>
    </row>
    <row r="686" spans="1:21" ht="14.4" customHeight="1" x14ac:dyDescent="0.3">
      <c r="A686" s="649">
        <v>50</v>
      </c>
      <c r="B686" s="650" t="s">
        <v>574</v>
      </c>
      <c r="C686" s="650">
        <v>89301502</v>
      </c>
      <c r="D686" s="729" t="s">
        <v>3863</v>
      </c>
      <c r="E686" s="730" t="s">
        <v>2746</v>
      </c>
      <c r="F686" s="650" t="s">
        <v>2737</v>
      </c>
      <c r="G686" s="650" t="s">
        <v>2803</v>
      </c>
      <c r="H686" s="650" t="s">
        <v>1428</v>
      </c>
      <c r="I686" s="650" t="s">
        <v>1518</v>
      </c>
      <c r="J686" s="650" t="s">
        <v>2638</v>
      </c>
      <c r="K686" s="650" t="s">
        <v>995</v>
      </c>
      <c r="L686" s="651">
        <v>50.47</v>
      </c>
      <c r="M686" s="651">
        <v>151.41</v>
      </c>
      <c r="N686" s="650">
        <v>3</v>
      </c>
      <c r="O686" s="731">
        <v>1</v>
      </c>
      <c r="P686" s="651"/>
      <c r="Q686" s="666">
        <v>0</v>
      </c>
      <c r="R686" s="650"/>
      <c r="S686" s="666">
        <v>0</v>
      </c>
      <c r="T686" s="731"/>
      <c r="U686" s="689">
        <v>0</v>
      </c>
    </row>
    <row r="687" spans="1:21" ht="14.4" customHeight="1" x14ac:dyDescent="0.3">
      <c r="A687" s="649">
        <v>50</v>
      </c>
      <c r="B687" s="650" t="s">
        <v>574</v>
      </c>
      <c r="C687" s="650">
        <v>89301502</v>
      </c>
      <c r="D687" s="729" t="s">
        <v>3863</v>
      </c>
      <c r="E687" s="730" t="s">
        <v>2746</v>
      </c>
      <c r="F687" s="650" t="s">
        <v>2737</v>
      </c>
      <c r="G687" s="650" t="s">
        <v>3220</v>
      </c>
      <c r="H687" s="650" t="s">
        <v>575</v>
      </c>
      <c r="I687" s="650" t="s">
        <v>3359</v>
      </c>
      <c r="J687" s="650" t="s">
        <v>895</v>
      </c>
      <c r="K687" s="650" t="s">
        <v>3360</v>
      </c>
      <c r="L687" s="651">
        <v>330.74</v>
      </c>
      <c r="M687" s="651">
        <v>330.74</v>
      </c>
      <c r="N687" s="650">
        <v>1</v>
      </c>
      <c r="O687" s="731">
        <v>0.5</v>
      </c>
      <c r="P687" s="651"/>
      <c r="Q687" s="666">
        <v>0</v>
      </c>
      <c r="R687" s="650"/>
      <c r="S687" s="666">
        <v>0</v>
      </c>
      <c r="T687" s="731"/>
      <c r="U687" s="689">
        <v>0</v>
      </c>
    </row>
    <row r="688" spans="1:21" ht="14.4" customHeight="1" x14ac:dyDescent="0.3">
      <c r="A688" s="649">
        <v>50</v>
      </c>
      <c r="B688" s="650" t="s">
        <v>574</v>
      </c>
      <c r="C688" s="650">
        <v>89301502</v>
      </c>
      <c r="D688" s="729" t="s">
        <v>3863</v>
      </c>
      <c r="E688" s="730" t="s">
        <v>2746</v>
      </c>
      <c r="F688" s="650" t="s">
        <v>2737</v>
      </c>
      <c r="G688" s="650" t="s">
        <v>3220</v>
      </c>
      <c r="H688" s="650" t="s">
        <v>575</v>
      </c>
      <c r="I688" s="650" t="s">
        <v>894</v>
      </c>
      <c r="J688" s="650" t="s">
        <v>895</v>
      </c>
      <c r="K688" s="650" t="s">
        <v>3221</v>
      </c>
      <c r="L688" s="651">
        <v>110.25</v>
      </c>
      <c r="M688" s="651">
        <v>330.75</v>
      </c>
      <c r="N688" s="650">
        <v>3</v>
      </c>
      <c r="O688" s="731">
        <v>0.5</v>
      </c>
      <c r="P688" s="651"/>
      <c r="Q688" s="666">
        <v>0</v>
      </c>
      <c r="R688" s="650"/>
      <c r="S688" s="666">
        <v>0</v>
      </c>
      <c r="T688" s="731"/>
      <c r="U688" s="689">
        <v>0</v>
      </c>
    </row>
    <row r="689" spans="1:21" ht="14.4" customHeight="1" x14ac:dyDescent="0.3">
      <c r="A689" s="649">
        <v>50</v>
      </c>
      <c r="B689" s="650" t="s">
        <v>574</v>
      </c>
      <c r="C689" s="650">
        <v>89301502</v>
      </c>
      <c r="D689" s="729" t="s">
        <v>3863</v>
      </c>
      <c r="E689" s="730" t="s">
        <v>2746</v>
      </c>
      <c r="F689" s="650" t="s">
        <v>2737</v>
      </c>
      <c r="G689" s="650" t="s">
        <v>3361</v>
      </c>
      <c r="H689" s="650" t="s">
        <v>575</v>
      </c>
      <c r="I689" s="650" t="s">
        <v>3362</v>
      </c>
      <c r="J689" s="650" t="s">
        <v>3363</v>
      </c>
      <c r="K689" s="650" t="s">
        <v>1505</v>
      </c>
      <c r="L689" s="651">
        <v>1905.38</v>
      </c>
      <c r="M689" s="651">
        <v>7621.52</v>
      </c>
      <c r="N689" s="650">
        <v>4</v>
      </c>
      <c r="O689" s="731">
        <v>1</v>
      </c>
      <c r="P689" s="651">
        <v>7621.52</v>
      </c>
      <c r="Q689" s="666">
        <v>1</v>
      </c>
      <c r="R689" s="650">
        <v>4</v>
      </c>
      <c r="S689" s="666">
        <v>1</v>
      </c>
      <c r="T689" s="731">
        <v>1</v>
      </c>
      <c r="U689" s="689">
        <v>1</v>
      </c>
    </row>
    <row r="690" spans="1:21" ht="14.4" customHeight="1" x14ac:dyDescent="0.3">
      <c r="A690" s="649">
        <v>50</v>
      </c>
      <c r="B690" s="650" t="s">
        <v>574</v>
      </c>
      <c r="C690" s="650">
        <v>89301502</v>
      </c>
      <c r="D690" s="729" t="s">
        <v>3863</v>
      </c>
      <c r="E690" s="730" t="s">
        <v>2746</v>
      </c>
      <c r="F690" s="650" t="s">
        <v>2737</v>
      </c>
      <c r="G690" s="650" t="s">
        <v>2870</v>
      </c>
      <c r="H690" s="650" t="s">
        <v>1428</v>
      </c>
      <c r="I690" s="650" t="s">
        <v>3364</v>
      </c>
      <c r="J690" s="650" t="s">
        <v>2955</v>
      </c>
      <c r="K690" s="650" t="s">
        <v>3365</v>
      </c>
      <c r="L690" s="651">
        <v>605.65</v>
      </c>
      <c r="M690" s="651">
        <v>1816.9499999999998</v>
      </c>
      <c r="N690" s="650">
        <v>3</v>
      </c>
      <c r="O690" s="731">
        <v>2.5</v>
      </c>
      <c r="P690" s="651">
        <v>605.65</v>
      </c>
      <c r="Q690" s="666">
        <v>0.33333333333333337</v>
      </c>
      <c r="R690" s="650">
        <v>1</v>
      </c>
      <c r="S690" s="666">
        <v>0.33333333333333331</v>
      </c>
      <c r="T690" s="731">
        <v>0.5</v>
      </c>
      <c r="U690" s="689">
        <v>0.2</v>
      </c>
    </row>
    <row r="691" spans="1:21" ht="14.4" customHeight="1" x14ac:dyDescent="0.3">
      <c r="A691" s="649">
        <v>50</v>
      </c>
      <c r="B691" s="650" t="s">
        <v>574</v>
      </c>
      <c r="C691" s="650">
        <v>89301502</v>
      </c>
      <c r="D691" s="729" t="s">
        <v>3863</v>
      </c>
      <c r="E691" s="730" t="s">
        <v>2746</v>
      </c>
      <c r="F691" s="650" t="s">
        <v>2737</v>
      </c>
      <c r="G691" s="650" t="s">
        <v>2870</v>
      </c>
      <c r="H691" s="650" t="s">
        <v>1428</v>
      </c>
      <c r="I691" s="650" t="s">
        <v>2871</v>
      </c>
      <c r="J691" s="650" t="s">
        <v>1637</v>
      </c>
      <c r="K691" s="650" t="s">
        <v>2646</v>
      </c>
      <c r="L691" s="651">
        <v>312.54000000000002</v>
      </c>
      <c r="M691" s="651">
        <v>312.54000000000002</v>
      </c>
      <c r="N691" s="650">
        <v>1</v>
      </c>
      <c r="O691" s="731">
        <v>0.5</v>
      </c>
      <c r="P691" s="651">
        <v>312.54000000000002</v>
      </c>
      <c r="Q691" s="666">
        <v>1</v>
      </c>
      <c r="R691" s="650">
        <v>1</v>
      </c>
      <c r="S691" s="666">
        <v>1</v>
      </c>
      <c r="T691" s="731">
        <v>0.5</v>
      </c>
      <c r="U691" s="689">
        <v>1</v>
      </c>
    </row>
    <row r="692" spans="1:21" ht="14.4" customHeight="1" x14ac:dyDescent="0.3">
      <c r="A692" s="649">
        <v>50</v>
      </c>
      <c r="B692" s="650" t="s">
        <v>574</v>
      </c>
      <c r="C692" s="650">
        <v>89301502</v>
      </c>
      <c r="D692" s="729" t="s">
        <v>3863</v>
      </c>
      <c r="E692" s="730" t="s">
        <v>2746</v>
      </c>
      <c r="F692" s="650" t="s">
        <v>2737</v>
      </c>
      <c r="G692" s="650" t="s">
        <v>2870</v>
      </c>
      <c r="H692" s="650" t="s">
        <v>1428</v>
      </c>
      <c r="I692" s="650" t="s">
        <v>1636</v>
      </c>
      <c r="J692" s="650" t="s">
        <v>1637</v>
      </c>
      <c r="K692" s="650" t="s">
        <v>1638</v>
      </c>
      <c r="L692" s="651">
        <v>937.62</v>
      </c>
      <c r="M692" s="651">
        <v>937.62</v>
      </c>
      <c r="N692" s="650">
        <v>1</v>
      </c>
      <c r="O692" s="731">
        <v>0.5</v>
      </c>
      <c r="P692" s="651"/>
      <c r="Q692" s="666">
        <v>0</v>
      </c>
      <c r="R692" s="650"/>
      <c r="S692" s="666">
        <v>0</v>
      </c>
      <c r="T692" s="731"/>
      <c r="U692" s="689">
        <v>0</v>
      </c>
    </row>
    <row r="693" spans="1:21" ht="14.4" customHeight="1" x14ac:dyDescent="0.3">
      <c r="A693" s="649">
        <v>50</v>
      </c>
      <c r="B693" s="650" t="s">
        <v>574</v>
      </c>
      <c r="C693" s="650">
        <v>89301502</v>
      </c>
      <c r="D693" s="729" t="s">
        <v>3863</v>
      </c>
      <c r="E693" s="730" t="s">
        <v>2746</v>
      </c>
      <c r="F693" s="650" t="s">
        <v>2737</v>
      </c>
      <c r="G693" s="650" t="s">
        <v>2805</v>
      </c>
      <c r="H693" s="650" t="s">
        <v>575</v>
      </c>
      <c r="I693" s="650" t="s">
        <v>2872</v>
      </c>
      <c r="J693" s="650" t="s">
        <v>1061</v>
      </c>
      <c r="K693" s="650" t="s">
        <v>2873</v>
      </c>
      <c r="L693" s="651">
        <v>0</v>
      </c>
      <c r="M693" s="651">
        <v>0</v>
      </c>
      <c r="N693" s="650">
        <v>2</v>
      </c>
      <c r="O693" s="731">
        <v>0.5</v>
      </c>
      <c r="P693" s="651">
        <v>0</v>
      </c>
      <c r="Q693" s="666"/>
      <c r="R693" s="650">
        <v>2</v>
      </c>
      <c r="S693" s="666">
        <v>1</v>
      </c>
      <c r="T693" s="731">
        <v>0.5</v>
      </c>
      <c r="U693" s="689">
        <v>1</v>
      </c>
    </row>
    <row r="694" spans="1:21" ht="14.4" customHeight="1" x14ac:dyDescent="0.3">
      <c r="A694" s="649">
        <v>50</v>
      </c>
      <c r="B694" s="650" t="s">
        <v>574</v>
      </c>
      <c r="C694" s="650">
        <v>89301502</v>
      </c>
      <c r="D694" s="729" t="s">
        <v>3863</v>
      </c>
      <c r="E694" s="730" t="s">
        <v>2746</v>
      </c>
      <c r="F694" s="650" t="s">
        <v>2737</v>
      </c>
      <c r="G694" s="650" t="s">
        <v>3239</v>
      </c>
      <c r="H694" s="650" t="s">
        <v>1428</v>
      </c>
      <c r="I694" s="650" t="s">
        <v>3366</v>
      </c>
      <c r="J694" s="650" t="s">
        <v>3367</v>
      </c>
      <c r="K694" s="650" t="s">
        <v>3368</v>
      </c>
      <c r="L694" s="651">
        <v>108.83</v>
      </c>
      <c r="M694" s="651">
        <v>326.49</v>
      </c>
      <c r="N694" s="650">
        <v>3</v>
      </c>
      <c r="O694" s="731">
        <v>1.5</v>
      </c>
      <c r="P694" s="651"/>
      <c r="Q694" s="666">
        <v>0</v>
      </c>
      <c r="R694" s="650"/>
      <c r="S694" s="666">
        <v>0</v>
      </c>
      <c r="T694" s="731"/>
      <c r="U694" s="689">
        <v>0</v>
      </c>
    </row>
    <row r="695" spans="1:21" ht="14.4" customHeight="1" x14ac:dyDescent="0.3">
      <c r="A695" s="649">
        <v>50</v>
      </c>
      <c r="B695" s="650" t="s">
        <v>574</v>
      </c>
      <c r="C695" s="650">
        <v>89301502</v>
      </c>
      <c r="D695" s="729" t="s">
        <v>3863</v>
      </c>
      <c r="E695" s="730" t="s">
        <v>2746</v>
      </c>
      <c r="F695" s="650" t="s">
        <v>2737</v>
      </c>
      <c r="G695" s="650" t="s">
        <v>2876</v>
      </c>
      <c r="H695" s="650" t="s">
        <v>575</v>
      </c>
      <c r="I695" s="650" t="s">
        <v>781</v>
      </c>
      <c r="J695" s="650" t="s">
        <v>782</v>
      </c>
      <c r="K695" s="650" t="s">
        <v>2877</v>
      </c>
      <c r="L695" s="651">
        <v>219.94</v>
      </c>
      <c r="M695" s="651">
        <v>219.94</v>
      </c>
      <c r="N695" s="650">
        <v>1</v>
      </c>
      <c r="O695" s="731">
        <v>0.5</v>
      </c>
      <c r="P695" s="651">
        <v>219.94</v>
      </c>
      <c r="Q695" s="666">
        <v>1</v>
      </c>
      <c r="R695" s="650">
        <v>1</v>
      </c>
      <c r="S695" s="666">
        <v>1</v>
      </c>
      <c r="T695" s="731">
        <v>0.5</v>
      </c>
      <c r="U695" s="689">
        <v>1</v>
      </c>
    </row>
    <row r="696" spans="1:21" ht="14.4" customHeight="1" x14ac:dyDescent="0.3">
      <c r="A696" s="649">
        <v>50</v>
      </c>
      <c r="B696" s="650" t="s">
        <v>574</v>
      </c>
      <c r="C696" s="650">
        <v>89301502</v>
      </c>
      <c r="D696" s="729" t="s">
        <v>3863</v>
      </c>
      <c r="E696" s="730" t="s">
        <v>2746</v>
      </c>
      <c r="F696" s="650" t="s">
        <v>2737</v>
      </c>
      <c r="G696" s="650" t="s">
        <v>2883</v>
      </c>
      <c r="H696" s="650" t="s">
        <v>575</v>
      </c>
      <c r="I696" s="650" t="s">
        <v>1758</v>
      </c>
      <c r="J696" s="650" t="s">
        <v>1759</v>
      </c>
      <c r="K696" s="650" t="s">
        <v>2884</v>
      </c>
      <c r="L696" s="651">
        <v>194.73</v>
      </c>
      <c r="M696" s="651">
        <v>389.46</v>
      </c>
      <c r="N696" s="650">
        <v>2</v>
      </c>
      <c r="O696" s="731">
        <v>0.5</v>
      </c>
      <c r="P696" s="651">
        <v>389.46</v>
      </c>
      <c r="Q696" s="666">
        <v>1</v>
      </c>
      <c r="R696" s="650">
        <v>2</v>
      </c>
      <c r="S696" s="666">
        <v>1</v>
      </c>
      <c r="T696" s="731">
        <v>0.5</v>
      </c>
      <c r="U696" s="689">
        <v>1</v>
      </c>
    </row>
    <row r="697" spans="1:21" ht="14.4" customHeight="1" x14ac:dyDescent="0.3">
      <c r="A697" s="649">
        <v>50</v>
      </c>
      <c r="B697" s="650" t="s">
        <v>574</v>
      </c>
      <c r="C697" s="650">
        <v>89301502</v>
      </c>
      <c r="D697" s="729" t="s">
        <v>3863</v>
      </c>
      <c r="E697" s="730" t="s">
        <v>2746</v>
      </c>
      <c r="F697" s="650" t="s">
        <v>2737</v>
      </c>
      <c r="G697" s="650" t="s">
        <v>3369</v>
      </c>
      <c r="H697" s="650" t="s">
        <v>575</v>
      </c>
      <c r="I697" s="650" t="s">
        <v>3370</v>
      </c>
      <c r="J697" s="650" t="s">
        <v>3371</v>
      </c>
      <c r="K697" s="650" t="s">
        <v>3372</v>
      </c>
      <c r="L697" s="651">
        <v>94.72</v>
      </c>
      <c r="M697" s="651">
        <v>94.72</v>
      </c>
      <c r="N697" s="650">
        <v>1</v>
      </c>
      <c r="O697" s="731">
        <v>0.5</v>
      </c>
      <c r="P697" s="651"/>
      <c r="Q697" s="666">
        <v>0</v>
      </c>
      <c r="R697" s="650"/>
      <c r="S697" s="666">
        <v>0</v>
      </c>
      <c r="T697" s="731"/>
      <c r="U697" s="689">
        <v>0</v>
      </c>
    </row>
    <row r="698" spans="1:21" ht="14.4" customHeight="1" x14ac:dyDescent="0.3">
      <c r="A698" s="649">
        <v>50</v>
      </c>
      <c r="B698" s="650" t="s">
        <v>574</v>
      </c>
      <c r="C698" s="650">
        <v>89301502</v>
      </c>
      <c r="D698" s="729" t="s">
        <v>3863</v>
      </c>
      <c r="E698" s="730" t="s">
        <v>2746</v>
      </c>
      <c r="F698" s="650" t="s">
        <v>2737</v>
      </c>
      <c r="G698" s="650" t="s">
        <v>2956</v>
      </c>
      <c r="H698" s="650" t="s">
        <v>1428</v>
      </c>
      <c r="I698" s="650" t="s">
        <v>1621</v>
      </c>
      <c r="J698" s="650" t="s">
        <v>1622</v>
      </c>
      <c r="K698" s="650" t="s">
        <v>1623</v>
      </c>
      <c r="L698" s="651">
        <v>143.71</v>
      </c>
      <c r="M698" s="651">
        <v>431.13</v>
      </c>
      <c r="N698" s="650">
        <v>3</v>
      </c>
      <c r="O698" s="731">
        <v>1</v>
      </c>
      <c r="P698" s="651">
        <v>431.13</v>
      </c>
      <c r="Q698" s="666">
        <v>1</v>
      </c>
      <c r="R698" s="650">
        <v>3</v>
      </c>
      <c r="S698" s="666">
        <v>1</v>
      </c>
      <c r="T698" s="731">
        <v>1</v>
      </c>
      <c r="U698" s="689">
        <v>1</v>
      </c>
    </row>
    <row r="699" spans="1:21" ht="14.4" customHeight="1" x14ac:dyDescent="0.3">
      <c r="A699" s="649">
        <v>50</v>
      </c>
      <c r="B699" s="650" t="s">
        <v>574</v>
      </c>
      <c r="C699" s="650">
        <v>89301502</v>
      </c>
      <c r="D699" s="729" t="s">
        <v>3863</v>
      </c>
      <c r="E699" s="730" t="s">
        <v>2746</v>
      </c>
      <c r="F699" s="650" t="s">
        <v>2737</v>
      </c>
      <c r="G699" s="650" t="s">
        <v>2956</v>
      </c>
      <c r="H699" s="650" t="s">
        <v>1428</v>
      </c>
      <c r="I699" s="650" t="s">
        <v>1621</v>
      </c>
      <c r="J699" s="650" t="s">
        <v>1622</v>
      </c>
      <c r="K699" s="650" t="s">
        <v>1623</v>
      </c>
      <c r="L699" s="651">
        <v>143.69999999999999</v>
      </c>
      <c r="M699" s="651">
        <v>287.39999999999998</v>
      </c>
      <c r="N699" s="650">
        <v>2</v>
      </c>
      <c r="O699" s="731">
        <v>1</v>
      </c>
      <c r="P699" s="651">
        <v>143.69999999999999</v>
      </c>
      <c r="Q699" s="666">
        <v>0.5</v>
      </c>
      <c r="R699" s="650">
        <v>1</v>
      </c>
      <c r="S699" s="666">
        <v>0.5</v>
      </c>
      <c r="T699" s="731">
        <v>0.5</v>
      </c>
      <c r="U699" s="689">
        <v>0.5</v>
      </c>
    </row>
    <row r="700" spans="1:21" ht="14.4" customHeight="1" x14ac:dyDescent="0.3">
      <c r="A700" s="649">
        <v>50</v>
      </c>
      <c r="B700" s="650" t="s">
        <v>574</v>
      </c>
      <c r="C700" s="650">
        <v>89301502</v>
      </c>
      <c r="D700" s="729" t="s">
        <v>3863</v>
      </c>
      <c r="E700" s="730" t="s">
        <v>2746</v>
      </c>
      <c r="F700" s="650" t="s">
        <v>2737</v>
      </c>
      <c r="G700" s="650" t="s">
        <v>2956</v>
      </c>
      <c r="H700" s="650" t="s">
        <v>1428</v>
      </c>
      <c r="I700" s="650" t="s">
        <v>3373</v>
      </c>
      <c r="J700" s="650" t="s">
        <v>1622</v>
      </c>
      <c r="K700" s="650" t="s">
        <v>3374</v>
      </c>
      <c r="L700" s="651">
        <v>479.04</v>
      </c>
      <c r="M700" s="651">
        <v>479.04</v>
      </c>
      <c r="N700" s="650">
        <v>1</v>
      </c>
      <c r="O700" s="731">
        <v>0.5</v>
      </c>
      <c r="P700" s="651"/>
      <c r="Q700" s="666">
        <v>0</v>
      </c>
      <c r="R700" s="650"/>
      <c r="S700" s="666">
        <v>0</v>
      </c>
      <c r="T700" s="731"/>
      <c r="U700" s="689">
        <v>0</v>
      </c>
    </row>
    <row r="701" spans="1:21" ht="14.4" customHeight="1" x14ac:dyDescent="0.3">
      <c r="A701" s="649">
        <v>50</v>
      </c>
      <c r="B701" s="650" t="s">
        <v>574</v>
      </c>
      <c r="C701" s="650">
        <v>89301502</v>
      </c>
      <c r="D701" s="729" t="s">
        <v>3863</v>
      </c>
      <c r="E701" s="730" t="s">
        <v>2746</v>
      </c>
      <c r="F701" s="650" t="s">
        <v>2737</v>
      </c>
      <c r="G701" s="650" t="s">
        <v>3240</v>
      </c>
      <c r="H701" s="650" t="s">
        <v>575</v>
      </c>
      <c r="I701" s="650" t="s">
        <v>3271</v>
      </c>
      <c r="J701" s="650" t="s">
        <v>3272</v>
      </c>
      <c r="K701" s="650" t="s">
        <v>776</v>
      </c>
      <c r="L701" s="651">
        <v>258.10000000000002</v>
      </c>
      <c r="M701" s="651">
        <v>774.30000000000007</v>
      </c>
      <c r="N701" s="650">
        <v>3</v>
      </c>
      <c r="O701" s="731">
        <v>1</v>
      </c>
      <c r="P701" s="651">
        <v>774.30000000000007</v>
      </c>
      <c r="Q701" s="666">
        <v>1</v>
      </c>
      <c r="R701" s="650">
        <v>3</v>
      </c>
      <c r="S701" s="666">
        <v>1</v>
      </c>
      <c r="T701" s="731">
        <v>1</v>
      </c>
      <c r="U701" s="689">
        <v>1</v>
      </c>
    </row>
    <row r="702" spans="1:21" ht="14.4" customHeight="1" x14ac:dyDescent="0.3">
      <c r="A702" s="649">
        <v>50</v>
      </c>
      <c r="B702" s="650" t="s">
        <v>574</v>
      </c>
      <c r="C702" s="650">
        <v>89301502</v>
      </c>
      <c r="D702" s="729" t="s">
        <v>3863</v>
      </c>
      <c r="E702" s="730" t="s">
        <v>2746</v>
      </c>
      <c r="F702" s="650" t="s">
        <v>2737</v>
      </c>
      <c r="G702" s="650" t="s">
        <v>3240</v>
      </c>
      <c r="H702" s="650" t="s">
        <v>575</v>
      </c>
      <c r="I702" s="650" t="s">
        <v>3241</v>
      </c>
      <c r="J702" s="650" t="s">
        <v>3242</v>
      </c>
      <c r="K702" s="650" t="s">
        <v>776</v>
      </c>
      <c r="L702" s="651">
        <v>314.95999999999998</v>
      </c>
      <c r="M702" s="651">
        <v>1259.8399999999999</v>
      </c>
      <c r="N702" s="650">
        <v>4</v>
      </c>
      <c r="O702" s="731">
        <v>1</v>
      </c>
      <c r="P702" s="651">
        <v>1259.8399999999999</v>
      </c>
      <c r="Q702" s="666">
        <v>1</v>
      </c>
      <c r="R702" s="650">
        <v>4</v>
      </c>
      <c r="S702" s="666">
        <v>1</v>
      </c>
      <c r="T702" s="731">
        <v>1</v>
      </c>
      <c r="U702" s="689">
        <v>1</v>
      </c>
    </row>
    <row r="703" spans="1:21" ht="14.4" customHeight="1" x14ac:dyDescent="0.3">
      <c r="A703" s="649">
        <v>50</v>
      </c>
      <c r="B703" s="650" t="s">
        <v>574</v>
      </c>
      <c r="C703" s="650">
        <v>89301502</v>
      </c>
      <c r="D703" s="729" t="s">
        <v>3863</v>
      </c>
      <c r="E703" s="730" t="s">
        <v>2746</v>
      </c>
      <c r="F703" s="650" t="s">
        <v>2737</v>
      </c>
      <c r="G703" s="650" t="s">
        <v>2960</v>
      </c>
      <c r="H703" s="650" t="s">
        <v>575</v>
      </c>
      <c r="I703" s="650" t="s">
        <v>774</v>
      </c>
      <c r="J703" s="650" t="s">
        <v>2962</v>
      </c>
      <c r="K703" s="650" t="s">
        <v>776</v>
      </c>
      <c r="L703" s="651">
        <v>129.94999999999999</v>
      </c>
      <c r="M703" s="651">
        <v>1169.55</v>
      </c>
      <c r="N703" s="650">
        <v>9</v>
      </c>
      <c r="O703" s="731">
        <v>1.5</v>
      </c>
      <c r="P703" s="651"/>
      <c r="Q703" s="666">
        <v>0</v>
      </c>
      <c r="R703" s="650"/>
      <c r="S703" s="666">
        <v>0</v>
      </c>
      <c r="T703" s="731"/>
      <c r="U703" s="689">
        <v>0</v>
      </c>
    </row>
    <row r="704" spans="1:21" ht="14.4" customHeight="1" x14ac:dyDescent="0.3">
      <c r="A704" s="649">
        <v>50</v>
      </c>
      <c r="B704" s="650" t="s">
        <v>574</v>
      </c>
      <c r="C704" s="650">
        <v>89301502</v>
      </c>
      <c r="D704" s="729" t="s">
        <v>3863</v>
      </c>
      <c r="E704" s="730" t="s">
        <v>2746</v>
      </c>
      <c r="F704" s="650" t="s">
        <v>2737</v>
      </c>
      <c r="G704" s="650" t="s">
        <v>2960</v>
      </c>
      <c r="H704" s="650" t="s">
        <v>575</v>
      </c>
      <c r="I704" s="650" t="s">
        <v>3375</v>
      </c>
      <c r="J704" s="650" t="s">
        <v>2962</v>
      </c>
      <c r="K704" s="650" t="s">
        <v>1385</v>
      </c>
      <c r="L704" s="651">
        <v>0</v>
      </c>
      <c r="M704" s="651">
        <v>0</v>
      </c>
      <c r="N704" s="650">
        <v>2</v>
      </c>
      <c r="O704" s="731">
        <v>1</v>
      </c>
      <c r="P704" s="651"/>
      <c r="Q704" s="666"/>
      <c r="R704" s="650"/>
      <c r="S704" s="666">
        <v>0</v>
      </c>
      <c r="T704" s="731"/>
      <c r="U704" s="689">
        <v>0</v>
      </c>
    </row>
    <row r="705" spans="1:21" ht="14.4" customHeight="1" x14ac:dyDescent="0.3">
      <c r="A705" s="649">
        <v>50</v>
      </c>
      <c r="B705" s="650" t="s">
        <v>574</v>
      </c>
      <c r="C705" s="650">
        <v>89301502</v>
      </c>
      <c r="D705" s="729" t="s">
        <v>3863</v>
      </c>
      <c r="E705" s="730" t="s">
        <v>2746</v>
      </c>
      <c r="F705" s="650" t="s">
        <v>2737</v>
      </c>
      <c r="G705" s="650" t="s">
        <v>2885</v>
      </c>
      <c r="H705" s="650" t="s">
        <v>575</v>
      </c>
      <c r="I705" s="650" t="s">
        <v>3376</v>
      </c>
      <c r="J705" s="650" t="s">
        <v>802</v>
      </c>
      <c r="K705" s="650" t="s">
        <v>3377</v>
      </c>
      <c r="L705" s="651">
        <v>110.66</v>
      </c>
      <c r="M705" s="651">
        <v>442.64</v>
      </c>
      <c r="N705" s="650">
        <v>4</v>
      </c>
      <c r="O705" s="731">
        <v>0.5</v>
      </c>
      <c r="P705" s="651"/>
      <c r="Q705" s="666">
        <v>0</v>
      </c>
      <c r="R705" s="650"/>
      <c r="S705" s="666">
        <v>0</v>
      </c>
      <c r="T705" s="731"/>
      <c r="U705" s="689">
        <v>0</v>
      </c>
    </row>
    <row r="706" spans="1:21" ht="14.4" customHeight="1" x14ac:dyDescent="0.3">
      <c r="A706" s="649">
        <v>50</v>
      </c>
      <c r="B706" s="650" t="s">
        <v>574</v>
      </c>
      <c r="C706" s="650">
        <v>89301502</v>
      </c>
      <c r="D706" s="729" t="s">
        <v>3863</v>
      </c>
      <c r="E706" s="730" t="s">
        <v>2746</v>
      </c>
      <c r="F706" s="650" t="s">
        <v>2737</v>
      </c>
      <c r="G706" s="650" t="s">
        <v>2886</v>
      </c>
      <c r="H706" s="650" t="s">
        <v>575</v>
      </c>
      <c r="I706" s="650" t="s">
        <v>3378</v>
      </c>
      <c r="J706" s="650" t="s">
        <v>3379</v>
      </c>
      <c r="K706" s="650" t="s">
        <v>1078</v>
      </c>
      <c r="L706" s="651">
        <v>60.97</v>
      </c>
      <c r="M706" s="651">
        <v>182.91</v>
      </c>
      <c r="N706" s="650">
        <v>3</v>
      </c>
      <c r="O706" s="731">
        <v>1</v>
      </c>
      <c r="P706" s="651"/>
      <c r="Q706" s="666">
        <v>0</v>
      </c>
      <c r="R706" s="650"/>
      <c r="S706" s="666">
        <v>0</v>
      </c>
      <c r="T706" s="731"/>
      <c r="U706" s="689">
        <v>0</v>
      </c>
    </row>
    <row r="707" spans="1:21" ht="14.4" customHeight="1" x14ac:dyDescent="0.3">
      <c r="A707" s="649">
        <v>50</v>
      </c>
      <c r="B707" s="650" t="s">
        <v>574</v>
      </c>
      <c r="C707" s="650">
        <v>89301502</v>
      </c>
      <c r="D707" s="729" t="s">
        <v>3863</v>
      </c>
      <c r="E707" s="730" t="s">
        <v>2746</v>
      </c>
      <c r="F707" s="650" t="s">
        <v>2737</v>
      </c>
      <c r="G707" s="650" t="s">
        <v>3380</v>
      </c>
      <c r="H707" s="650" t="s">
        <v>575</v>
      </c>
      <c r="I707" s="650" t="s">
        <v>789</v>
      </c>
      <c r="J707" s="650" t="s">
        <v>790</v>
      </c>
      <c r="K707" s="650" t="s">
        <v>791</v>
      </c>
      <c r="L707" s="651">
        <v>157.01</v>
      </c>
      <c r="M707" s="651">
        <v>1884.12</v>
      </c>
      <c r="N707" s="650">
        <v>12</v>
      </c>
      <c r="O707" s="731">
        <v>2</v>
      </c>
      <c r="P707" s="651"/>
      <c r="Q707" s="666">
        <v>0</v>
      </c>
      <c r="R707" s="650"/>
      <c r="S707" s="666">
        <v>0</v>
      </c>
      <c r="T707" s="731"/>
      <c r="U707" s="689">
        <v>0</v>
      </c>
    </row>
    <row r="708" spans="1:21" ht="14.4" customHeight="1" x14ac:dyDescent="0.3">
      <c r="A708" s="649">
        <v>50</v>
      </c>
      <c r="B708" s="650" t="s">
        <v>574</v>
      </c>
      <c r="C708" s="650">
        <v>89301502</v>
      </c>
      <c r="D708" s="729" t="s">
        <v>3863</v>
      </c>
      <c r="E708" s="730" t="s">
        <v>2746</v>
      </c>
      <c r="F708" s="650" t="s">
        <v>2737</v>
      </c>
      <c r="G708" s="650" t="s">
        <v>2887</v>
      </c>
      <c r="H708" s="650" t="s">
        <v>575</v>
      </c>
      <c r="I708" s="650" t="s">
        <v>874</v>
      </c>
      <c r="J708" s="650" t="s">
        <v>875</v>
      </c>
      <c r="K708" s="650" t="s">
        <v>876</v>
      </c>
      <c r="L708" s="651">
        <v>45.94</v>
      </c>
      <c r="M708" s="651">
        <v>183.76</v>
      </c>
      <c r="N708" s="650">
        <v>4</v>
      </c>
      <c r="O708" s="731">
        <v>0.5</v>
      </c>
      <c r="P708" s="651"/>
      <c r="Q708" s="666">
        <v>0</v>
      </c>
      <c r="R708" s="650"/>
      <c r="S708" s="666">
        <v>0</v>
      </c>
      <c r="T708" s="731"/>
      <c r="U708" s="689">
        <v>0</v>
      </c>
    </row>
    <row r="709" spans="1:21" ht="14.4" customHeight="1" x14ac:dyDescent="0.3">
      <c r="A709" s="649">
        <v>50</v>
      </c>
      <c r="B709" s="650" t="s">
        <v>574</v>
      </c>
      <c r="C709" s="650">
        <v>89301502</v>
      </c>
      <c r="D709" s="729" t="s">
        <v>3863</v>
      </c>
      <c r="E709" s="730" t="s">
        <v>2746</v>
      </c>
      <c r="F709" s="650" t="s">
        <v>2737</v>
      </c>
      <c r="G709" s="650" t="s">
        <v>2887</v>
      </c>
      <c r="H709" s="650" t="s">
        <v>575</v>
      </c>
      <c r="I709" s="650" t="s">
        <v>878</v>
      </c>
      <c r="J709" s="650" t="s">
        <v>879</v>
      </c>
      <c r="K709" s="650" t="s">
        <v>880</v>
      </c>
      <c r="L709" s="651">
        <v>91.88</v>
      </c>
      <c r="M709" s="651">
        <v>367.52</v>
      </c>
      <c r="N709" s="650">
        <v>4</v>
      </c>
      <c r="O709" s="731">
        <v>0.5</v>
      </c>
      <c r="P709" s="651">
        <v>367.52</v>
      </c>
      <c r="Q709" s="666">
        <v>1</v>
      </c>
      <c r="R709" s="650">
        <v>4</v>
      </c>
      <c r="S709" s="666">
        <v>1</v>
      </c>
      <c r="T709" s="731">
        <v>0.5</v>
      </c>
      <c r="U709" s="689">
        <v>1</v>
      </c>
    </row>
    <row r="710" spans="1:21" ht="14.4" customHeight="1" x14ac:dyDescent="0.3">
      <c r="A710" s="649">
        <v>50</v>
      </c>
      <c r="B710" s="650" t="s">
        <v>574</v>
      </c>
      <c r="C710" s="650">
        <v>89301502</v>
      </c>
      <c r="D710" s="729" t="s">
        <v>3863</v>
      </c>
      <c r="E710" s="730" t="s">
        <v>2746</v>
      </c>
      <c r="F710" s="650" t="s">
        <v>2737</v>
      </c>
      <c r="G710" s="650" t="s">
        <v>2889</v>
      </c>
      <c r="H710" s="650" t="s">
        <v>1428</v>
      </c>
      <c r="I710" s="650" t="s">
        <v>3381</v>
      </c>
      <c r="J710" s="650" t="s">
        <v>2891</v>
      </c>
      <c r="K710" s="650" t="s">
        <v>3382</v>
      </c>
      <c r="L710" s="651">
        <v>262.95</v>
      </c>
      <c r="M710" s="651">
        <v>262.95</v>
      </c>
      <c r="N710" s="650">
        <v>1</v>
      </c>
      <c r="O710" s="731">
        <v>1</v>
      </c>
      <c r="P710" s="651"/>
      <c r="Q710" s="666">
        <v>0</v>
      </c>
      <c r="R710" s="650"/>
      <c r="S710" s="666">
        <v>0</v>
      </c>
      <c r="T710" s="731"/>
      <c r="U710" s="689">
        <v>0</v>
      </c>
    </row>
    <row r="711" spans="1:21" ht="14.4" customHeight="1" x14ac:dyDescent="0.3">
      <c r="A711" s="649">
        <v>50</v>
      </c>
      <c r="B711" s="650" t="s">
        <v>574</v>
      </c>
      <c r="C711" s="650">
        <v>89301502</v>
      </c>
      <c r="D711" s="729" t="s">
        <v>3863</v>
      </c>
      <c r="E711" s="730" t="s">
        <v>2746</v>
      </c>
      <c r="F711" s="650" t="s">
        <v>2737</v>
      </c>
      <c r="G711" s="650" t="s">
        <v>2889</v>
      </c>
      <c r="H711" s="650" t="s">
        <v>1428</v>
      </c>
      <c r="I711" s="650" t="s">
        <v>2890</v>
      </c>
      <c r="J711" s="650" t="s">
        <v>2891</v>
      </c>
      <c r="K711" s="650" t="s">
        <v>2892</v>
      </c>
      <c r="L711" s="651">
        <v>525.88</v>
      </c>
      <c r="M711" s="651">
        <v>525.88</v>
      </c>
      <c r="N711" s="650">
        <v>1</v>
      </c>
      <c r="O711" s="731">
        <v>0.5</v>
      </c>
      <c r="P711" s="651">
        <v>525.88</v>
      </c>
      <c r="Q711" s="666">
        <v>1</v>
      </c>
      <c r="R711" s="650">
        <v>1</v>
      </c>
      <c r="S711" s="666">
        <v>1</v>
      </c>
      <c r="T711" s="731">
        <v>0.5</v>
      </c>
      <c r="U711" s="689">
        <v>1</v>
      </c>
    </row>
    <row r="712" spans="1:21" ht="14.4" customHeight="1" x14ac:dyDescent="0.3">
      <c r="A712" s="649">
        <v>50</v>
      </c>
      <c r="B712" s="650" t="s">
        <v>574</v>
      </c>
      <c r="C712" s="650">
        <v>89301502</v>
      </c>
      <c r="D712" s="729" t="s">
        <v>3863</v>
      </c>
      <c r="E712" s="730" t="s">
        <v>2746</v>
      </c>
      <c r="F712" s="650" t="s">
        <v>2737</v>
      </c>
      <c r="G712" s="650" t="s">
        <v>3383</v>
      </c>
      <c r="H712" s="650" t="s">
        <v>575</v>
      </c>
      <c r="I712" s="650" t="s">
        <v>3384</v>
      </c>
      <c r="J712" s="650" t="s">
        <v>3385</v>
      </c>
      <c r="K712" s="650" t="s">
        <v>3386</v>
      </c>
      <c r="L712" s="651">
        <v>1179.43</v>
      </c>
      <c r="M712" s="651">
        <v>2358.86</v>
      </c>
      <c r="N712" s="650">
        <v>2</v>
      </c>
      <c r="O712" s="731">
        <v>0.5</v>
      </c>
      <c r="P712" s="651">
        <v>2358.86</v>
      </c>
      <c r="Q712" s="666">
        <v>1</v>
      </c>
      <c r="R712" s="650">
        <v>2</v>
      </c>
      <c r="S712" s="666">
        <v>1</v>
      </c>
      <c r="T712" s="731">
        <v>0.5</v>
      </c>
      <c r="U712" s="689">
        <v>1</v>
      </c>
    </row>
    <row r="713" spans="1:21" ht="14.4" customHeight="1" x14ac:dyDescent="0.3">
      <c r="A713" s="649">
        <v>50</v>
      </c>
      <c r="B713" s="650" t="s">
        <v>574</v>
      </c>
      <c r="C713" s="650">
        <v>89301502</v>
      </c>
      <c r="D713" s="729" t="s">
        <v>3863</v>
      </c>
      <c r="E713" s="730" t="s">
        <v>2746</v>
      </c>
      <c r="F713" s="650" t="s">
        <v>2737</v>
      </c>
      <c r="G713" s="650" t="s">
        <v>2807</v>
      </c>
      <c r="H713" s="650" t="s">
        <v>1428</v>
      </c>
      <c r="I713" s="650" t="s">
        <v>3274</v>
      </c>
      <c r="J713" s="650" t="s">
        <v>2896</v>
      </c>
      <c r="K713" s="650" t="s">
        <v>1971</v>
      </c>
      <c r="L713" s="651">
        <v>193.14</v>
      </c>
      <c r="M713" s="651">
        <v>193.14</v>
      </c>
      <c r="N713" s="650">
        <v>1</v>
      </c>
      <c r="O713" s="731">
        <v>0.5</v>
      </c>
      <c r="P713" s="651"/>
      <c r="Q713" s="666">
        <v>0</v>
      </c>
      <c r="R713" s="650"/>
      <c r="S713" s="666">
        <v>0</v>
      </c>
      <c r="T713" s="731"/>
      <c r="U713" s="689">
        <v>0</v>
      </c>
    </row>
    <row r="714" spans="1:21" ht="14.4" customHeight="1" x14ac:dyDescent="0.3">
      <c r="A714" s="649">
        <v>50</v>
      </c>
      <c r="B714" s="650" t="s">
        <v>574</v>
      </c>
      <c r="C714" s="650">
        <v>89301502</v>
      </c>
      <c r="D714" s="729" t="s">
        <v>3863</v>
      </c>
      <c r="E714" s="730" t="s">
        <v>2746</v>
      </c>
      <c r="F714" s="650" t="s">
        <v>2737</v>
      </c>
      <c r="G714" s="650" t="s">
        <v>2807</v>
      </c>
      <c r="H714" s="650" t="s">
        <v>1428</v>
      </c>
      <c r="I714" s="650" t="s">
        <v>1633</v>
      </c>
      <c r="J714" s="650" t="s">
        <v>2615</v>
      </c>
      <c r="K714" s="650" t="s">
        <v>2616</v>
      </c>
      <c r="L714" s="651">
        <v>126.09</v>
      </c>
      <c r="M714" s="651">
        <v>126.09</v>
      </c>
      <c r="N714" s="650">
        <v>1</v>
      </c>
      <c r="O714" s="731">
        <v>0.5</v>
      </c>
      <c r="P714" s="651"/>
      <c r="Q714" s="666">
        <v>0</v>
      </c>
      <c r="R714" s="650"/>
      <c r="S714" s="666">
        <v>0</v>
      </c>
      <c r="T714" s="731"/>
      <c r="U714" s="689">
        <v>0</v>
      </c>
    </row>
    <row r="715" spans="1:21" ht="14.4" customHeight="1" x14ac:dyDescent="0.3">
      <c r="A715" s="649">
        <v>50</v>
      </c>
      <c r="B715" s="650" t="s">
        <v>574</v>
      </c>
      <c r="C715" s="650">
        <v>89301502</v>
      </c>
      <c r="D715" s="729" t="s">
        <v>3863</v>
      </c>
      <c r="E715" s="730" t="s">
        <v>2746</v>
      </c>
      <c r="F715" s="650" t="s">
        <v>2737</v>
      </c>
      <c r="G715" s="650" t="s">
        <v>2807</v>
      </c>
      <c r="H715" s="650" t="s">
        <v>1428</v>
      </c>
      <c r="I715" s="650" t="s">
        <v>1561</v>
      </c>
      <c r="J715" s="650" t="s">
        <v>2617</v>
      </c>
      <c r="K715" s="650" t="s">
        <v>1971</v>
      </c>
      <c r="L715" s="651">
        <v>193.14</v>
      </c>
      <c r="M715" s="651">
        <v>965.69999999999993</v>
      </c>
      <c r="N715" s="650">
        <v>5</v>
      </c>
      <c r="O715" s="731">
        <v>3.5</v>
      </c>
      <c r="P715" s="651"/>
      <c r="Q715" s="666">
        <v>0</v>
      </c>
      <c r="R715" s="650"/>
      <c r="S715" s="666">
        <v>0</v>
      </c>
      <c r="T715" s="731"/>
      <c r="U715" s="689">
        <v>0</v>
      </c>
    </row>
    <row r="716" spans="1:21" ht="14.4" customHeight="1" x14ac:dyDescent="0.3">
      <c r="A716" s="649">
        <v>50</v>
      </c>
      <c r="B716" s="650" t="s">
        <v>574</v>
      </c>
      <c r="C716" s="650">
        <v>89301502</v>
      </c>
      <c r="D716" s="729" t="s">
        <v>3863</v>
      </c>
      <c r="E716" s="730" t="s">
        <v>2746</v>
      </c>
      <c r="F716" s="650" t="s">
        <v>2737</v>
      </c>
      <c r="G716" s="650" t="s">
        <v>3275</v>
      </c>
      <c r="H716" s="650" t="s">
        <v>575</v>
      </c>
      <c r="I716" s="650" t="s">
        <v>3276</v>
      </c>
      <c r="J716" s="650" t="s">
        <v>3277</v>
      </c>
      <c r="K716" s="650" t="s">
        <v>2250</v>
      </c>
      <c r="L716" s="651">
        <v>0</v>
      </c>
      <c r="M716" s="651">
        <v>0</v>
      </c>
      <c r="N716" s="650">
        <v>1</v>
      </c>
      <c r="O716" s="731">
        <v>0.5</v>
      </c>
      <c r="P716" s="651"/>
      <c r="Q716" s="666"/>
      <c r="R716" s="650"/>
      <c r="S716" s="666">
        <v>0</v>
      </c>
      <c r="T716" s="731"/>
      <c r="U716" s="689">
        <v>0</v>
      </c>
    </row>
    <row r="717" spans="1:21" ht="14.4" customHeight="1" x14ac:dyDescent="0.3">
      <c r="A717" s="649">
        <v>50</v>
      </c>
      <c r="B717" s="650" t="s">
        <v>574</v>
      </c>
      <c r="C717" s="650">
        <v>89301502</v>
      </c>
      <c r="D717" s="729" t="s">
        <v>3863</v>
      </c>
      <c r="E717" s="730" t="s">
        <v>2746</v>
      </c>
      <c r="F717" s="650" t="s">
        <v>2737</v>
      </c>
      <c r="G717" s="650" t="s">
        <v>3387</v>
      </c>
      <c r="H717" s="650" t="s">
        <v>575</v>
      </c>
      <c r="I717" s="650" t="s">
        <v>3388</v>
      </c>
      <c r="J717" s="650" t="s">
        <v>3389</v>
      </c>
      <c r="K717" s="650" t="s">
        <v>3390</v>
      </c>
      <c r="L717" s="651">
        <v>0</v>
      </c>
      <c r="M717" s="651">
        <v>0</v>
      </c>
      <c r="N717" s="650">
        <v>1</v>
      </c>
      <c r="O717" s="731">
        <v>1</v>
      </c>
      <c r="P717" s="651"/>
      <c r="Q717" s="666"/>
      <c r="R717" s="650"/>
      <c r="S717" s="666">
        <v>0</v>
      </c>
      <c r="T717" s="731"/>
      <c r="U717" s="689">
        <v>0</v>
      </c>
    </row>
    <row r="718" spans="1:21" ht="14.4" customHeight="1" x14ac:dyDescent="0.3">
      <c r="A718" s="649">
        <v>50</v>
      </c>
      <c r="B718" s="650" t="s">
        <v>574</v>
      </c>
      <c r="C718" s="650">
        <v>89301502</v>
      </c>
      <c r="D718" s="729" t="s">
        <v>3863</v>
      </c>
      <c r="E718" s="730" t="s">
        <v>2746</v>
      </c>
      <c r="F718" s="650" t="s">
        <v>2739</v>
      </c>
      <c r="G718" s="650" t="s">
        <v>3391</v>
      </c>
      <c r="H718" s="650" t="s">
        <v>575</v>
      </c>
      <c r="I718" s="650" t="s">
        <v>3392</v>
      </c>
      <c r="J718" s="650" t="s">
        <v>3393</v>
      </c>
      <c r="K718" s="650" t="s">
        <v>3394</v>
      </c>
      <c r="L718" s="651">
        <v>600</v>
      </c>
      <c r="M718" s="651">
        <v>600</v>
      </c>
      <c r="N718" s="650">
        <v>1</v>
      </c>
      <c r="O718" s="731">
        <v>1</v>
      </c>
      <c r="P718" s="651"/>
      <c r="Q718" s="666">
        <v>0</v>
      </c>
      <c r="R718" s="650"/>
      <c r="S718" s="666">
        <v>0</v>
      </c>
      <c r="T718" s="731"/>
      <c r="U718" s="689">
        <v>0</v>
      </c>
    </row>
    <row r="719" spans="1:21" ht="14.4" customHeight="1" x14ac:dyDescent="0.3">
      <c r="A719" s="649">
        <v>50</v>
      </c>
      <c r="B719" s="650" t="s">
        <v>574</v>
      </c>
      <c r="C719" s="650">
        <v>89301502</v>
      </c>
      <c r="D719" s="729" t="s">
        <v>3863</v>
      </c>
      <c r="E719" s="730" t="s">
        <v>2746</v>
      </c>
      <c r="F719" s="650" t="s">
        <v>2739</v>
      </c>
      <c r="G719" s="650" t="s">
        <v>3395</v>
      </c>
      <c r="H719" s="650" t="s">
        <v>575</v>
      </c>
      <c r="I719" s="650" t="s">
        <v>3396</v>
      </c>
      <c r="J719" s="650" t="s">
        <v>3397</v>
      </c>
      <c r="K719" s="650" t="s">
        <v>3398</v>
      </c>
      <c r="L719" s="651">
        <v>38.97</v>
      </c>
      <c r="M719" s="651">
        <v>9547.6499999999978</v>
      </c>
      <c r="N719" s="650">
        <v>245</v>
      </c>
      <c r="O719" s="731">
        <v>62</v>
      </c>
      <c r="P719" s="651">
        <v>9391.7699999999986</v>
      </c>
      <c r="Q719" s="666">
        <v>0.98367346938775513</v>
      </c>
      <c r="R719" s="650">
        <v>241</v>
      </c>
      <c r="S719" s="666">
        <v>0.98367346938775513</v>
      </c>
      <c r="T719" s="731">
        <v>61</v>
      </c>
      <c r="U719" s="689">
        <v>0.9838709677419355</v>
      </c>
    </row>
    <row r="720" spans="1:21" ht="14.4" customHeight="1" x14ac:dyDescent="0.3">
      <c r="A720" s="649">
        <v>50</v>
      </c>
      <c r="B720" s="650" t="s">
        <v>574</v>
      </c>
      <c r="C720" s="650">
        <v>89301502</v>
      </c>
      <c r="D720" s="729" t="s">
        <v>3863</v>
      </c>
      <c r="E720" s="730" t="s">
        <v>2746</v>
      </c>
      <c r="F720" s="650" t="s">
        <v>2739</v>
      </c>
      <c r="G720" s="650" t="s">
        <v>3399</v>
      </c>
      <c r="H720" s="650" t="s">
        <v>575</v>
      </c>
      <c r="I720" s="650" t="s">
        <v>3400</v>
      </c>
      <c r="J720" s="650" t="s">
        <v>3401</v>
      </c>
      <c r="K720" s="650" t="s">
        <v>3402</v>
      </c>
      <c r="L720" s="651">
        <v>378.48</v>
      </c>
      <c r="M720" s="651">
        <v>8326.5599999999959</v>
      </c>
      <c r="N720" s="650">
        <v>22</v>
      </c>
      <c r="O720" s="731">
        <v>22</v>
      </c>
      <c r="P720" s="651">
        <v>8326.5599999999959</v>
      </c>
      <c r="Q720" s="666">
        <v>1</v>
      </c>
      <c r="R720" s="650">
        <v>22</v>
      </c>
      <c r="S720" s="666">
        <v>1</v>
      </c>
      <c r="T720" s="731">
        <v>22</v>
      </c>
      <c r="U720" s="689">
        <v>1</v>
      </c>
    </row>
    <row r="721" spans="1:21" ht="14.4" customHeight="1" x14ac:dyDescent="0.3">
      <c r="A721" s="649">
        <v>50</v>
      </c>
      <c r="B721" s="650" t="s">
        <v>574</v>
      </c>
      <c r="C721" s="650">
        <v>89301502</v>
      </c>
      <c r="D721" s="729" t="s">
        <v>3863</v>
      </c>
      <c r="E721" s="730" t="s">
        <v>2746</v>
      </c>
      <c r="F721" s="650" t="s">
        <v>2739</v>
      </c>
      <c r="G721" s="650" t="s">
        <v>3399</v>
      </c>
      <c r="H721" s="650" t="s">
        <v>575</v>
      </c>
      <c r="I721" s="650" t="s">
        <v>3403</v>
      </c>
      <c r="J721" s="650" t="s">
        <v>3404</v>
      </c>
      <c r="K721" s="650" t="s">
        <v>3405</v>
      </c>
      <c r="L721" s="651">
        <v>378.48</v>
      </c>
      <c r="M721" s="651">
        <v>3784.8</v>
      </c>
      <c r="N721" s="650">
        <v>10</v>
      </c>
      <c r="O721" s="731">
        <v>10</v>
      </c>
      <c r="P721" s="651">
        <v>3406.32</v>
      </c>
      <c r="Q721" s="666">
        <v>0.9</v>
      </c>
      <c r="R721" s="650">
        <v>9</v>
      </c>
      <c r="S721" s="666">
        <v>0.9</v>
      </c>
      <c r="T721" s="731">
        <v>9</v>
      </c>
      <c r="U721" s="689">
        <v>0.9</v>
      </c>
    </row>
    <row r="722" spans="1:21" ht="14.4" customHeight="1" x14ac:dyDescent="0.3">
      <c r="A722" s="649">
        <v>50</v>
      </c>
      <c r="B722" s="650" t="s">
        <v>574</v>
      </c>
      <c r="C722" s="650">
        <v>89301502</v>
      </c>
      <c r="D722" s="729" t="s">
        <v>3863</v>
      </c>
      <c r="E722" s="730" t="s">
        <v>2747</v>
      </c>
      <c r="F722" s="650" t="s">
        <v>2737</v>
      </c>
      <c r="G722" s="650" t="s">
        <v>2762</v>
      </c>
      <c r="H722" s="650" t="s">
        <v>1428</v>
      </c>
      <c r="I722" s="650" t="s">
        <v>1625</v>
      </c>
      <c r="J722" s="650" t="s">
        <v>1630</v>
      </c>
      <c r="K722" s="650" t="s">
        <v>2646</v>
      </c>
      <c r="L722" s="651">
        <v>201.88</v>
      </c>
      <c r="M722" s="651">
        <v>201.88</v>
      </c>
      <c r="N722" s="650">
        <v>1</v>
      </c>
      <c r="O722" s="731">
        <v>0.5</v>
      </c>
      <c r="P722" s="651">
        <v>201.88</v>
      </c>
      <c r="Q722" s="666">
        <v>1</v>
      </c>
      <c r="R722" s="650">
        <v>1</v>
      </c>
      <c r="S722" s="666">
        <v>1</v>
      </c>
      <c r="T722" s="731">
        <v>0.5</v>
      </c>
      <c r="U722" s="689">
        <v>1</v>
      </c>
    </row>
    <row r="723" spans="1:21" ht="14.4" customHeight="1" x14ac:dyDescent="0.3">
      <c r="A723" s="649">
        <v>50</v>
      </c>
      <c r="B723" s="650" t="s">
        <v>574</v>
      </c>
      <c r="C723" s="650">
        <v>89301502</v>
      </c>
      <c r="D723" s="729" t="s">
        <v>3863</v>
      </c>
      <c r="E723" s="730" t="s">
        <v>2747</v>
      </c>
      <c r="F723" s="650" t="s">
        <v>2737</v>
      </c>
      <c r="G723" s="650" t="s">
        <v>3161</v>
      </c>
      <c r="H723" s="650" t="s">
        <v>1428</v>
      </c>
      <c r="I723" s="650" t="s">
        <v>1819</v>
      </c>
      <c r="J723" s="650" t="s">
        <v>1820</v>
      </c>
      <c r="K723" s="650" t="s">
        <v>2666</v>
      </c>
      <c r="L723" s="651">
        <v>184.22</v>
      </c>
      <c r="M723" s="651">
        <v>184.22</v>
      </c>
      <c r="N723" s="650">
        <v>1</v>
      </c>
      <c r="O723" s="731">
        <v>1</v>
      </c>
      <c r="P723" s="651"/>
      <c r="Q723" s="666">
        <v>0</v>
      </c>
      <c r="R723" s="650"/>
      <c r="S723" s="666">
        <v>0</v>
      </c>
      <c r="T723" s="731"/>
      <c r="U723" s="689">
        <v>0</v>
      </c>
    </row>
    <row r="724" spans="1:21" ht="14.4" customHeight="1" x14ac:dyDescent="0.3">
      <c r="A724" s="649">
        <v>50</v>
      </c>
      <c r="B724" s="650" t="s">
        <v>574</v>
      </c>
      <c r="C724" s="650">
        <v>89301502</v>
      </c>
      <c r="D724" s="729" t="s">
        <v>3863</v>
      </c>
      <c r="E724" s="730" t="s">
        <v>2747</v>
      </c>
      <c r="F724" s="650" t="s">
        <v>2737</v>
      </c>
      <c r="G724" s="650" t="s">
        <v>3406</v>
      </c>
      <c r="H724" s="650" t="s">
        <v>575</v>
      </c>
      <c r="I724" s="650" t="s">
        <v>3407</v>
      </c>
      <c r="J724" s="650" t="s">
        <v>3408</v>
      </c>
      <c r="K724" s="650" t="s">
        <v>2994</v>
      </c>
      <c r="L724" s="651">
        <v>62.93</v>
      </c>
      <c r="M724" s="651">
        <v>62.93</v>
      </c>
      <c r="N724" s="650">
        <v>1</v>
      </c>
      <c r="O724" s="731">
        <v>0.5</v>
      </c>
      <c r="P724" s="651">
        <v>62.93</v>
      </c>
      <c r="Q724" s="666">
        <v>1</v>
      </c>
      <c r="R724" s="650">
        <v>1</v>
      </c>
      <c r="S724" s="666">
        <v>1</v>
      </c>
      <c r="T724" s="731">
        <v>0.5</v>
      </c>
      <c r="U724" s="689">
        <v>1</v>
      </c>
    </row>
    <row r="725" spans="1:21" ht="14.4" customHeight="1" x14ac:dyDescent="0.3">
      <c r="A725" s="649">
        <v>50</v>
      </c>
      <c r="B725" s="650" t="s">
        <v>574</v>
      </c>
      <c r="C725" s="650">
        <v>89301502</v>
      </c>
      <c r="D725" s="729" t="s">
        <v>3863</v>
      </c>
      <c r="E725" s="730" t="s">
        <v>2747</v>
      </c>
      <c r="F725" s="650" t="s">
        <v>2737</v>
      </c>
      <c r="G725" s="650" t="s">
        <v>2764</v>
      </c>
      <c r="H725" s="650" t="s">
        <v>1428</v>
      </c>
      <c r="I725" s="650" t="s">
        <v>1823</v>
      </c>
      <c r="J725" s="650" t="s">
        <v>1824</v>
      </c>
      <c r="K725" s="650" t="s">
        <v>2666</v>
      </c>
      <c r="L725" s="651">
        <v>69.86</v>
      </c>
      <c r="M725" s="651">
        <v>139.72</v>
      </c>
      <c r="N725" s="650">
        <v>2</v>
      </c>
      <c r="O725" s="731">
        <v>2</v>
      </c>
      <c r="P725" s="651">
        <v>69.86</v>
      </c>
      <c r="Q725" s="666">
        <v>0.5</v>
      </c>
      <c r="R725" s="650">
        <v>1</v>
      </c>
      <c r="S725" s="666">
        <v>0.5</v>
      </c>
      <c r="T725" s="731">
        <v>1</v>
      </c>
      <c r="U725" s="689">
        <v>0.5</v>
      </c>
    </row>
    <row r="726" spans="1:21" ht="14.4" customHeight="1" x14ac:dyDescent="0.3">
      <c r="A726" s="649">
        <v>50</v>
      </c>
      <c r="B726" s="650" t="s">
        <v>574</v>
      </c>
      <c r="C726" s="650">
        <v>89301502</v>
      </c>
      <c r="D726" s="729" t="s">
        <v>3863</v>
      </c>
      <c r="E726" s="730" t="s">
        <v>2747</v>
      </c>
      <c r="F726" s="650" t="s">
        <v>2737</v>
      </c>
      <c r="G726" s="650" t="s">
        <v>3409</v>
      </c>
      <c r="H726" s="650" t="s">
        <v>1428</v>
      </c>
      <c r="I726" s="650" t="s">
        <v>3410</v>
      </c>
      <c r="J726" s="650" t="s">
        <v>3411</v>
      </c>
      <c r="K726" s="650" t="s">
        <v>3412</v>
      </c>
      <c r="L726" s="651">
        <v>41.55</v>
      </c>
      <c r="M726" s="651">
        <v>41.55</v>
      </c>
      <c r="N726" s="650">
        <v>1</v>
      </c>
      <c r="O726" s="731">
        <v>1</v>
      </c>
      <c r="P726" s="651">
        <v>41.55</v>
      </c>
      <c r="Q726" s="666">
        <v>1</v>
      </c>
      <c r="R726" s="650">
        <v>1</v>
      </c>
      <c r="S726" s="666">
        <v>1</v>
      </c>
      <c r="T726" s="731">
        <v>1</v>
      </c>
      <c r="U726" s="689">
        <v>1</v>
      </c>
    </row>
    <row r="727" spans="1:21" ht="14.4" customHeight="1" x14ac:dyDescent="0.3">
      <c r="A727" s="649">
        <v>50</v>
      </c>
      <c r="B727" s="650" t="s">
        <v>574</v>
      </c>
      <c r="C727" s="650">
        <v>89301502</v>
      </c>
      <c r="D727" s="729" t="s">
        <v>3863</v>
      </c>
      <c r="E727" s="730" t="s">
        <v>2747</v>
      </c>
      <c r="F727" s="650" t="s">
        <v>2737</v>
      </c>
      <c r="G727" s="650" t="s">
        <v>3413</v>
      </c>
      <c r="H727" s="650" t="s">
        <v>575</v>
      </c>
      <c r="I727" s="650" t="s">
        <v>3414</v>
      </c>
      <c r="J727" s="650" t="s">
        <v>3415</v>
      </c>
      <c r="K727" s="650" t="s">
        <v>1971</v>
      </c>
      <c r="L727" s="651">
        <v>80.77</v>
      </c>
      <c r="M727" s="651">
        <v>80.77</v>
      </c>
      <c r="N727" s="650">
        <v>1</v>
      </c>
      <c r="O727" s="731">
        <v>1</v>
      </c>
      <c r="P727" s="651">
        <v>80.77</v>
      </c>
      <c r="Q727" s="666">
        <v>1</v>
      </c>
      <c r="R727" s="650">
        <v>1</v>
      </c>
      <c r="S727" s="666">
        <v>1</v>
      </c>
      <c r="T727" s="731">
        <v>1</v>
      </c>
      <c r="U727" s="689">
        <v>1</v>
      </c>
    </row>
    <row r="728" spans="1:21" ht="14.4" customHeight="1" x14ac:dyDescent="0.3">
      <c r="A728" s="649">
        <v>50</v>
      </c>
      <c r="B728" s="650" t="s">
        <v>574</v>
      </c>
      <c r="C728" s="650">
        <v>89301502</v>
      </c>
      <c r="D728" s="729" t="s">
        <v>3863</v>
      </c>
      <c r="E728" s="730" t="s">
        <v>2747</v>
      </c>
      <c r="F728" s="650" t="s">
        <v>2737</v>
      </c>
      <c r="G728" s="650" t="s">
        <v>3413</v>
      </c>
      <c r="H728" s="650" t="s">
        <v>575</v>
      </c>
      <c r="I728" s="650" t="s">
        <v>3416</v>
      </c>
      <c r="J728" s="650" t="s">
        <v>3417</v>
      </c>
      <c r="K728" s="650" t="s">
        <v>1971</v>
      </c>
      <c r="L728" s="651">
        <v>16.16</v>
      </c>
      <c r="M728" s="651">
        <v>16.16</v>
      </c>
      <c r="N728" s="650">
        <v>1</v>
      </c>
      <c r="O728" s="731">
        <v>0.5</v>
      </c>
      <c r="P728" s="651">
        <v>16.16</v>
      </c>
      <c r="Q728" s="666">
        <v>1</v>
      </c>
      <c r="R728" s="650">
        <v>1</v>
      </c>
      <c r="S728" s="666">
        <v>1</v>
      </c>
      <c r="T728" s="731">
        <v>0.5</v>
      </c>
      <c r="U728" s="689">
        <v>1</v>
      </c>
    </row>
    <row r="729" spans="1:21" ht="14.4" customHeight="1" x14ac:dyDescent="0.3">
      <c r="A729" s="649">
        <v>50</v>
      </c>
      <c r="B729" s="650" t="s">
        <v>574</v>
      </c>
      <c r="C729" s="650">
        <v>89301502</v>
      </c>
      <c r="D729" s="729" t="s">
        <v>3863</v>
      </c>
      <c r="E729" s="730" t="s">
        <v>2747</v>
      </c>
      <c r="F729" s="650" t="s">
        <v>2737</v>
      </c>
      <c r="G729" s="650" t="s">
        <v>3418</v>
      </c>
      <c r="H729" s="650" t="s">
        <v>575</v>
      </c>
      <c r="I729" s="650" t="s">
        <v>3419</v>
      </c>
      <c r="J729" s="650" t="s">
        <v>3420</v>
      </c>
      <c r="K729" s="650" t="s">
        <v>3421</v>
      </c>
      <c r="L729" s="651">
        <v>63.29</v>
      </c>
      <c r="M729" s="651">
        <v>63.29</v>
      </c>
      <c r="N729" s="650">
        <v>1</v>
      </c>
      <c r="O729" s="731">
        <v>0.5</v>
      </c>
      <c r="P729" s="651">
        <v>63.29</v>
      </c>
      <c r="Q729" s="666">
        <v>1</v>
      </c>
      <c r="R729" s="650">
        <v>1</v>
      </c>
      <c r="S729" s="666">
        <v>1</v>
      </c>
      <c r="T729" s="731">
        <v>0.5</v>
      </c>
      <c r="U729" s="689">
        <v>1</v>
      </c>
    </row>
    <row r="730" spans="1:21" ht="14.4" customHeight="1" x14ac:dyDescent="0.3">
      <c r="A730" s="649">
        <v>50</v>
      </c>
      <c r="B730" s="650" t="s">
        <v>574</v>
      </c>
      <c r="C730" s="650">
        <v>89301502</v>
      </c>
      <c r="D730" s="729" t="s">
        <v>3863</v>
      </c>
      <c r="E730" s="730" t="s">
        <v>2747</v>
      </c>
      <c r="F730" s="650" t="s">
        <v>2737</v>
      </c>
      <c r="G730" s="650" t="s">
        <v>3418</v>
      </c>
      <c r="H730" s="650" t="s">
        <v>575</v>
      </c>
      <c r="I730" s="650" t="s">
        <v>3419</v>
      </c>
      <c r="J730" s="650" t="s">
        <v>3420</v>
      </c>
      <c r="K730" s="650" t="s">
        <v>3421</v>
      </c>
      <c r="L730" s="651">
        <v>12.59</v>
      </c>
      <c r="M730" s="651">
        <v>12.59</v>
      </c>
      <c r="N730" s="650">
        <v>1</v>
      </c>
      <c r="O730" s="731">
        <v>0.5</v>
      </c>
      <c r="P730" s="651">
        <v>12.59</v>
      </c>
      <c r="Q730" s="666">
        <v>1</v>
      </c>
      <c r="R730" s="650">
        <v>1</v>
      </c>
      <c r="S730" s="666">
        <v>1</v>
      </c>
      <c r="T730" s="731">
        <v>0.5</v>
      </c>
      <c r="U730" s="689">
        <v>1</v>
      </c>
    </row>
    <row r="731" spans="1:21" ht="14.4" customHeight="1" x14ac:dyDescent="0.3">
      <c r="A731" s="649">
        <v>50</v>
      </c>
      <c r="B731" s="650" t="s">
        <v>574</v>
      </c>
      <c r="C731" s="650">
        <v>89301502</v>
      </c>
      <c r="D731" s="729" t="s">
        <v>3863</v>
      </c>
      <c r="E731" s="730" t="s">
        <v>2747</v>
      </c>
      <c r="F731" s="650" t="s">
        <v>2737</v>
      </c>
      <c r="G731" s="650" t="s">
        <v>3422</v>
      </c>
      <c r="H731" s="650" t="s">
        <v>1428</v>
      </c>
      <c r="I731" s="650" t="s">
        <v>3423</v>
      </c>
      <c r="J731" s="650" t="s">
        <v>3424</v>
      </c>
      <c r="K731" s="650" t="s">
        <v>3425</v>
      </c>
      <c r="L731" s="651">
        <v>154.01</v>
      </c>
      <c r="M731" s="651">
        <v>308.02</v>
      </c>
      <c r="N731" s="650">
        <v>2</v>
      </c>
      <c r="O731" s="731">
        <v>1</v>
      </c>
      <c r="P731" s="651"/>
      <c r="Q731" s="666">
        <v>0</v>
      </c>
      <c r="R731" s="650"/>
      <c r="S731" s="666">
        <v>0</v>
      </c>
      <c r="T731" s="731"/>
      <c r="U731" s="689">
        <v>0</v>
      </c>
    </row>
    <row r="732" spans="1:21" ht="14.4" customHeight="1" x14ac:dyDescent="0.3">
      <c r="A732" s="649">
        <v>50</v>
      </c>
      <c r="B732" s="650" t="s">
        <v>574</v>
      </c>
      <c r="C732" s="650">
        <v>89301502</v>
      </c>
      <c r="D732" s="729" t="s">
        <v>3863</v>
      </c>
      <c r="E732" s="730" t="s">
        <v>2747</v>
      </c>
      <c r="F732" s="650" t="s">
        <v>2737</v>
      </c>
      <c r="G732" s="650" t="s">
        <v>3426</v>
      </c>
      <c r="H732" s="650" t="s">
        <v>575</v>
      </c>
      <c r="I732" s="650" t="s">
        <v>3427</v>
      </c>
      <c r="J732" s="650" t="s">
        <v>3428</v>
      </c>
      <c r="K732" s="650" t="s">
        <v>3429</v>
      </c>
      <c r="L732" s="651">
        <v>38.65</v>
      </c>
      <c r="M732" s="651">
        <v>38.65</v>
      </c>
      <c r="N732" s="650">
        <v>1</v>
      </c>
      <c r="O732" s="731">
        <v>1</v>
      </c>
      <c r="P732" s="651">
        <v>38.65</v>
      </c>
      <c r="Q732" s="666">
        <v>1</v>
      </c>
      <c r="R732" s="650">
        <v>1</v>
      </c>
      <c r="S732" s="666">
        <v>1</v>
      </c>
      <c r="T732" s="731">
        <v>1</v>
      </c>
      <c r="U732" s="689">
        <v>1</v>
      </c>
    </row>
    <row r="733" spans="1:21" ht="14.4" customHeight="1" x14ac:dyDescent="0.3">
      <c r="A733" s="649">
        <v>50</v>
      </c>
      <c r="B733" s="650" t="s">
        <v>574</v>
      </c>
      <c r="C733" s="650">
        <v>89301502</v>
      </c>
      <c r="D733" s="729" t="s">
        <v>3863</v>
      </c>
      <c r="E733" s="730" t="s">
        <v>2747</v>
      </c>
      <c r="F733" s="650" t="s">
        <v>2737</v>
      </c>
      <c r="G733" s="650" t="s">
        <v>3351</v>
      </c>
      <c r="H733" s="650" t="s">
        <v>575</v>
      </c>
      <c r="I733" s="650" t="s">
        <v>3352</v>
      </c>
      <c r="J733" s="650" t="s">
        <v>3430</v>
      </c>
      <c r="K733" s="650" t="s">
        <v>3354</v>
      </c>
      <c r="L733" s="651">
        <v>224.9</v>
      </c>
      <c r="M733" s="651">
        <v>449.8</v>
      </c>
      <c r="N733" s="650">
        <v>2</v>
      </c>
      <c r="O733" s="731">
        <v>0.5</v>
      </c>
      <c r="P733" s="651">
        <v>449.8</v>
      </c>
      <c r="Q733" s="666">
        <v>1</v>
      </c>
      <c r="R733" s="650">
        <v>2</v>
      </c>
      <c r="S733" s="666">
        <v>1</v>
      </c>
      <c r="T733" s="731">
        <v>0.5</v>
      </c>
      <c r="U733" s="689">
        <v>1</v>
      </c>
    </row>
    <row r="734" spans="1:21" ht="14.4" customHeight="1" x14ac:dyDescent="0.3">
      <c r="A734" s="649">
        <v>50</v>
      </c>
      <c r="B734" s="650" t="s">
        <v>574</v>
      </c>
      <c r="C734" s="650">
        <v>89301502</v>
      </c>
      <c r="D734" s="729" t="s">
        <v>3863</v>
      </c>
      <c r="E734" s="730" t="s">
        <v>2747</v>
      </c>
      <c r="F734" s="650" t="s">
        <v>2737</v>
      </c>
      <c r="G734" s="650" t="s">
        <v>3431</v>
      </c>
      <c r="H734" s="650" t="s">
        <v>575</v>
      </c>
      <c r="I734" s="650" t="s">
        <v>3432</v>
      </c>
      <c r="J734" s="650" t="s">
        <v>3433</v>
      </c>
      <c r="K734" s="650" t="s">
        <v>3434</v>
      </c>
      <c r="L734" s="651">
        <v>0</v>
      </c>
      <c r="M734" s="651">
        <v>0</v>
      </c>
      <c r="N734" s="650">
        <v>2</v>
      </c>
      <c r="O734" s="731">
        <v>1</v>
      </c>
      <c r="P734" s="651"/>
      <c r="Q734" s="666"/>
      <c r="R734" s="650"/>
      <c r="S734" s="666">
        <v>0</v>
      </c>
      <c r="T734" s="731"/>
      <c r="U734" s="689">
        <v>0</v>
      </c>
    </row>
    <row r="735" spans="1:21" ht="14.4" customHeight="1" x14ac:dyDescent="0.3">
      <c r="A735" s="649">
        <v>50</v>
      </c>
      <c r="B735" s="650" t="s">
        <v>574</v>
      </c>
      <c r="C735" s="650">
        <v>89301502</v>
      </c>
      <c r="D735" s="729" t="s">
        <v>3863</v>
      </c>
      <c r="E735" s="730" t="s">
        <v>2747</v>
      </c>
      <c r="F735" s="650" t="s">
        <v>2737</v>
      </c>
      <c r="G735" s="650" t="s">
        <v>2883</v>
      </c>
      <c r="H735" s="650" t="s">
        <v>575</v>
      </c>
      <c r="I735" s="650" t="s">
        <v>1758</v>
      </c>
      <c r="J735" s="650" t="s">
        <v>1759</v>
      </c>
      <c r="K735" s="650" t="s">
        <v>2884</v>
      </c>
      <c r="L735" s="651">
        <v>194.73</v>
      </c>
      <c r="M735" s="651">
        <v>194.73</v>
      </c>
      <c r="N735" s="650">
        <v>1</v>
      </c>
      <c r="O735" s="731">
        <v>1</v>
      </c>
      <c r="P735" s="651">
        <v>194.73</v>
      </c>
      <c r="Q735" s="666">
        <v>1</v>
      </c>
      <c r="R735" s="650">
        <v>1</v>
      </c>
      <c r="S735" s="666">
        <v>1</v>
      </c>
      <c r="T735" s="731">
        <v>1</v>
      </c>
      <c r="U735" s="689">
        <v>1</v>
      </c>
    </row>
    <row r="736" spans="1:21" ht="14.4" customHeight="1" x14ac:dyDescent="0.3">
      <c r="A736" s="649">
        <v>50</v>
      </c>
      <c r="B736" s="650" t="s">
        <v>574</v>
      </c>
      <c r="C736" s="650">
        <v>89301502</v>
      </c>
      <c r="D736" s="729" t="s">
        <v>3863</v>
      </c>
      <c r="E736" s="730" t="s">
        <v>2748</v>
      </c>
      <c r="F736" s="650" t="s">
        <v>2737</v>
      </c>
      <c r="G736" s="650" t="s">
        <v>2970</v>
      </c>
      <c r="H736" s="650" t="s">
        <v>575</v>
      </c>
      <c r="I736" s="650" t="s">
        <v>3435</v>
      </c>
      <c r="J736" s="650" t="s">
        <v>2971</v>
      </c>
      <c r="K736" s="650" t="s">
        <v>1042</v>
      </c>
      <c r="L736" s="651">
        <v>0</v>
      </c>
      <c r="M736" s="651">
        <v>0</v>
      </c>
      <c r="N736" s="650">
        <v>1</v>
      </c>
      <c r="O736" s="731">
        <v>1</v>
      </c>
      <c r="P736" s="651">
        <v>0</v>
      </c>
      <c r="Q736" s="666"/>
      <c r="R736" s="650">
        <v>1</v>
      </c>
      <c r="S736" s="666">
        <v>1</v>
      </c>
      <c r="T736" s="731">
        <v>1</v>
      </c>
      <c r="U736" s="689">
        <v>1</v>
      </c>
    </row>
    <row r="737" spans="1:21" ht="14.4" customHeight="1" x14ac:dyDescent="0.3">
      <c r="A737" s="649">
        <v>50</v>
      </c>
      <c r="B737" s="650" t="s">
        <v>574</v>
      </c>
      <c r="C737" s="650">
        <v>89301502</v>
      </c>
      <c r="D737" s="729" t="s">
        <v>3863</v>
      </c>
      <c r="E737" s="730" t="s">
        <v>2748</v>
      </c>
      <c r="F737" s="650" t="s">
        <v>2737</v>
      </c>
      <c r="G737" s="650" t="s">
        <v>2812</v>
      </c>
      <c r="H737" s="650" t="s">
        <v>575</v>
      </c>
      <c r="I737" s="650" t="s">
        <v>1750</v>
      </c>
      <c r="J737" s="650" t="s">
        <v>2659</v>
      </c>
      <c r="K737" s="650" t="s">
        <v>2660</v>
      </c>
      <c r="L737" s="651">
        <v>156.86000000000001</v>
      </c>
      <c r="M737" s="651">
        <v>156.86000000000001</v>
      </c>
      <c r="N737" s="650">
        <v>1</v>
      </c>
      <c r="O737" s="731">
        <v>0.5</v>
      </c>
      <c r="P737" s="651"/>
      <c r="Q737" s="666">
        <v>0</v>
      </c>
      <c r="R737" s="650"/>
      <c r="S737" s="666">
        <v>0</v>
      </c>
      <c r="T737" s="731"/>
      <c r="U737" s="689">
        <v>0</v>
      </c>
    </row>
    <row r="738" spans="1:21" ht="14.4" customHeight="1" x14ac:dyDescent="0.3">
      <c r="A738" s="649">
        <v>50</v>
      </c>
      <c r="B738" s="650" t="s">
        <v>574</v>
      </c>
      <c r="C738" s="650">
        <v>89301502</v>
      </c>
      <c r="D738" s="729" t="s">
        <v>3863</v>
      </c>
      <c r="E738" s="730" t="s">
        <v>2748</v>
      </c>
      <c r="F738" s="650" t="s">
        <v>2737</v>
      </c>
      <c r="G738" s="650" t="s">
        <v>2902</v>
      </c>
      <c r="H738" s="650" t="s">
        <v>575</v>
      </c>
      <c r="I738" s="650" t="s">
        <v>906</v>
      </c>
      <c r="J738" s="650" t="s">
        <v>2903</v>
      </c>
      <c r="K738" s="650" t="s">
        <v>1581</v>
      </c>
      <c r="L738" s="651">
        <v>0</v>
      </c>
      <c r="M738" s="651">
        <v>0</v>
      </c>
      <c r="N738" s="650">
        <v>1</v>
      </c>
      <c r="O738" s="731">
        <v>1</v>
      </c>
      <c r="P738" s="651">
        <v>0</v>
      </c>
      <c r="Q738" s="666"/>
      <c r="R738" s="650">
        <v>1</v>
      </c>
      <c r="S738" s="666">
        <v>1</v>
      </c>
      <c r="T738" s="731">
        <v>1</v>
      </c>
      <c r="U738" s="689">
        <v>1</v>
      </c>
    </row>
    <row r="739" spans="1:21" ht="14.4" customHeight="1" x14ac:dyDescent="0.3">
      <c r="A739" s="649">
        <v>50</v>
      </c>
      <c r="B739" s="650" t="s">
        <v>574</v>
      </c>
      <c r="C739" s="650">
        <v>89301502</v>
      </c>
      <c r="D739" s="729" t="s">
        <v>3863</v>
      </c>
      <c r="E739" s="730" t="s">
        <v>2748</v>
      </c>
      <c r="F739" s="650" t="s">
        <v>2737</v>
      </c>
      <c r="G739" s="650" t="s">
        <v>2902</v>
      </c>
      <c r="H739" s="650" t="s">
        <v>575</v>
      </c>
      <c r="I739" s="650" t="s">
        <v>3436</v>
      </c>
      <c r="J739" s="650" t="s">
        <v>2903</v>
      </c>
      <c r="K739" s="650" t="s">
        <v>1581</v>
      </c>
      <c r="L739" s="651">
        <v>0</v>
      </c>
      <c r="M739" s="651">
        <v>0</v>
      </c>
      <c r="N739" s="650">
        <v>1</v>
      </c>
      <c r="O739" s="731">
        <v>0.5</v>
      </c>
      <c r="P739" s="651"/>
      <c r="Q739" s="666"/>
      <c r="R739" s="650"/>
      <c r="S739" s="666">
        <v>0</v>
      </c>
      <c r="T739" s="731"/>
      <c r="U739" s="689">
        <v>0</v>
      </c>
    </row>
    <row r="740" spans="1:21" ht="14.4" customHeight="1" x14ac:dyDescent="0.3">
      <c r="A740" s="649">
        <v>50</v>
      </c>
      <c r="B740" s="650" t="s">
        <v>574</v>
      </c>
      <c r="C740" s="650">
        <v>89301502</v>
      </c>
      <c r="D740" s="729" t="s">
        <v>3863</v>
      </c>
      <c r="E740" s="730" t="s">
        <v>2748</v>
      </c>
      <c r="F740" s="650" t="s">
        <v>2737</v>
      </c>
      <c r="G740" s="650" t="s">
        <v>3161</v>
      </c>
      <c r="H740" s="650" t="s">
        <v>1428</v>
      </c>
      <c r="I740" s="650" t="s">
        <v>1819</v>
      </c>
      <c r="J740" s="650" t="s">
        <v>1820</v>
      </c>
      <c r="K740" s="650" t="s">
        <v>2666</v>
      </c>
      <c r="L740" s="651">
        <v>184.22</v>
      </c>
      <c r="M740" s="651">
        <v>184.22</v>
      </c>
      <c r="N740" s="650">
        <v>1</v>
      </c>
      <c r="O740" s="731">
        <v>0.5</v>
      </c>
      <c r="P740" s="651"/>
      <c r="Q740" s="666">
        <v>0</v>
      </c>
      <c r="R740" s="650"/>
      <c r="S740" s="666">
        <v>0</v>
      </c>
      <c r="T740" s="731"/>
      <c r="U740" s="689">
        <v>0</v>
      </c>
    </row>
    <row r="741" spans="1:21" ht="14.4" customHeight="1" x14ac:dyDescent="0.3">
      <c r="A741" s="649">
        <v>50</v>
      </c>
      <c r="B741" s="650" t="s">
        <v>574</v>
      </c>
      <c r="C741" s="650">
        <v>89301502</v>
      </c>
      <c r="D741" s="729" t="s">
        <v>3863</v>
      </c>
      <c r="E741" s="730" t="s">
        <v>2748</v>
      </c>
      <c r="F741" s="650" t="s">
        <v>2737</v>
      </c>
      <c r="G741" s="650" t="s">
        <v>2764</v>
      </c>
      <c r="H741" s="650" t="s">
        <v>575</v>
      </c>
      <c r="I741" s="650" t="s">
        <v>3437</v>
      </c>
      <c r="J741" s="650" t="s">
        <v>3438</v>
      </c>
      <c r="K741" s="650" t="s">
        <v>2666</v>
      </c>
      <c r="L741" s="651">
        <v>69.86</v>
      </c>
      <c r="M741" s="651">
        <v>69.86</v>
      </c>
      <c r="N741" s="650">
        <v>1</v>
      </c>
      <c r="O741" s="731">
        <v>1</v>
      </c>
      <c r="P741" s="651">
        <v>69.86</v>
      </c>
      <c r="Q741" s="666">
        <v>1</v>
      </c>
      <c r="R741" s="650">
        <v>1</v>
      </c>
      <c r="S741" s="666">
        <v>1</v>
      </c>
      <c r="T741" s="731">
        <v>1</v>
      </c>
      <c r="U741" s="689">
        <v>1</v>
      </c>
    </row>
    <row r="742" spans="1:21" ht="14.4" customHeight="1" x14ac:dyDescent="0.3">
      <c r="A742" s="649">
        <v>50</v>
      </c>
      <c r="B742" s="650" t="s">
        <v>574</v>
      </c>
      <c r="C742" s="650">
        <v>89301502</v>
      </c>
      <c r="D742" s="729" t="s">
        <v>3863</v>
      </c>
      <c r="E742" s="730" t="s">
        <v>2748</v>
      </c>
      <c r="F742" s="650" t="s">
        <v>2737</v>
      </c>
      <c r="G742" s="650" t="s">
        <v>3409</v>
      </c>
      <c r="H742" s="650" t="s">
        <v>1428</v>
      </c>
      <c r="I742" s="650" t="s">
        <v>3410</v>
      </c>
      <c r="J742" s="650" t="s">
        <v>3411</v>
      </c>
      <c r="K742" s="650" t="s">
        <v>3412</v>
      </c>
      <c r="L742" s="651">
        <v>41.55</v>
      </c>
      <c r="M742" s="651">
        <v>83.1</v>
      </c>
      <c r="N742" s="650">
        <v>2</v>
      </c>
      <c r="O742" s="731">
        <v>1</v>
      </c>
      <c r="P742" s="651">
        <v>83.1</v>
      </c>
      <c r="Q742" s="666">
        <v>1</v>
      </c>
      <c r="R742" s="650">
        <v>2</v>
      </c>
      <c r="S742" s="666">
        <v>1</v>
      </c>
      <c r="T742" s="731">
        <v>1</v>
      </c>
      <c r="U742" s="689">
        <v>1</v>
      </c>
    </row>
    <row r="743" spans="1:21" ht="14.4" customHeight="1" x14ac:dyDescent="0.3">
      <c r="A743" s="649">
        <v>50</v>
      </c>
      <c r="B743" s="650" t="s">
        <v>574</v>
      </c>
      <c r="C743" s="650">
        <v>89301502</v>
      </c>
      <c r="D743" s="729" t="s">
        <v>3863</v>
      </c>
      <c r="E743" s="730" t="s">
        <v>2748</v>
      </c>
      <c r="F743" s="650" t="s">
        <v>2737</v>
      </c>
      <c r="G743" s="650" t="s">
        <v>3439</v>
      </c>
      <c r="H743" s="650" t="s">
        <v>575</v>
      </c>
      <c r="I743" s="650" t="s">
        <v>929</v>
      </c>
      <c r="J743" s="650" t="s">
        <v>740</v>
      </c>
      <c r="K743" s="650" t="s">
        <v>930</v>
      </c>
      <c r="L743" s="651">
        <v>0</v>
      </c>
      <c r="M743" s="651">
        <v>0</v>
      </c>
      <c r="N743" s="650">
        <v>1</v>
      </c>
      <c r="O743" s="731">
        <v>0.5</v>
      </c>
      <c r="P743" s="651"/>
      <c r="Q743" s="666"/>
      <c r="R743" s="650"/>
      <c r="S743" s="666">
        <v>0</v>
      </c>
      <c r="T743" s="731"/>
      <c r="U743" s="689">
        <v>0</v>
      </c>
    </row>
    <row r="744" spans="1:21" ht="14.4" customHeight="1" x14ac:dyDescent="0.3">
      <c r="A744" s="649">
        <v>50</v>
      </c>
      <c r="B744" s="650" t="s">
        <v>574</v>
      </c>
      <c r="C744" s="650">
        <v>89301502</v>
      </c>
      <c r="D744" s="729" t="s">
        <v>3863</v>
      </c>
      <c r="E744" s="730" t="s">
        <v>2748</v>
      </c>
      <c r="F744" s="650" t="s">
        <v>2737</v>
      </c>
      <c r="G744" s="650" t="s">
        <v>3440</v>
      </c>
      <c r="H744" s="650" t="s">
        <v>575</v>
      </c>
      <c r="I744" s="650" t="s">
        <v>3441</v>
      </c>
      <c r="J744" s="650" t="s">
        <v>3442</v>
      </c>
      <c r="K744" s="650" t="s">
        <v>3443</v>
      </c>
      <c r="L744" s="651">
        <v>136.58000000000001</v>
      </c>
      <c r="M744" s="651">
        <v>136.58000000000001</v>
      </c>
      <c r="N744" s="650">
        <v>1</v>
      </c>
      <c r="O744" s="731">
        <v>0.5</v>
      </c>
      <c r="P744" s="651"/>
      <c r="Q744" s="666">
        <v>0</v>
      </c>
      <c r="R744" s="650"/>
      <c r="S744" s="666">
        <v>0</v>
      </c>
      <c r="T744" s="731"/>
      <c r="U744" s="689">
        <v>0</v>
      </c>
    </row>
    <row r="745" spans="1:21" ht="14.4" customHeight="1" x14ac:dyDescent="0.3">
      <c r="A745" s="649">
        <v>50</v>
      </c>
      <c r="B745" s="650" t="s">
        <v>574</v>
      </c>
      <c r="C745" s="650">
        <v>89301502</v>
      </c>
      <c r="D745" s="729" t="s">
        <v>3863</v>
      </c>
      <c r="E745" s="730" t="s">
        <v>2748</v>
      </c>
      <c r="F745" s="650" t="s">
        <v>2737</v>
      </c>
      <c r="G745" s="650" t="s">
        <v>3444</v>
      </c>
      <c r="H745" s="650" t="s">
        <v>1428</v>
      </c>
      <c r="I745" s="650" t="s">
        <v>3445</v>
      </c>
      <c r="J745" s="650" t="s">
        <v>1444</v>
      </c>
      <c r="K745" s="650" t="s">
        <v>3446</v>
      </c>
      <c r="L745" s="651">
        <v>193.26</v>
      </c>
      <c r="M745" s="651">
        <v>193.26</v>
      </c>
      <c r="N745" s="650">
        <v>1</v>
      </c>
      <c r="O745" s="731">
        <v>0.5</v>
      </c>
      <c r="P745" s="651">
        <v>193.26</v>
      </c>
      <c r="Q745" s="666">
        <v>1</v>
      </c>
      <c r="R745" s="650">
        <v>1</v>
      </c>
      <c r="S745" s="666">
        <v>1</v>
      </c>
      <c r="T745" s="731">
        <v>0.5</v>
      </c>
      <c r="U745" s="689">
        <v>1</v>
      </c>
    </row>
    <row r="746" spans="1:21" ht="14.4" customHeight="1" x14ac:dyDescent="0.3">
      <c r="A746" s="649">
        <v>50</v>
      </c>
      <c r="B746" s="650" t="s">
        <v>574</v>
      </c>
      <c r="C746" s="650">
        <v>89301502</v>
      </c>
      <c r="D746" s="729" t="s">
        <v>3863</v>
      </c>
      <c r="E746" s="730" t="s">
        <v>2748</v>
      </c>
      <c r="F746" s="650" t="s">
        <v>2737</v>
      </c>
      <c r="G746" s="650" t="s">
        <v>3444</v>
      </c>
      <c r="H746" s="650" t="s">
        <v>575</v>
      </c>
      <c r="I746" s="650" t="s">
        <v>3447</v>
      </c>
      <c r="J746" s="650" t="s">
        <v>3448</v>
      </c>
      <c r="K746" s="650" t="s">
        <v>3449</v>
      </c>
      <c r="L746" s="651">
        <v>0</v>
      </c>
      <c r="M746" s="651">
        <v>0</v>
      </c>
      <c r="N746" s="650">
        <v>1</v>
      </c>
      <c r="O746" s="731">
        <v>0.5</v>
      </c>
      <c r="P746" s="651">
        <v>0</v>
      </c>
      <c r="Q746" s="666"/>
      <c r="R746" s="650">
        <v>1</v>
      </c>
      <c r="S746" s="666">
        <v>1</v>
      </c>
      <c r="T746" s="731">
        <v>0.5</v>
      </c>
      <c r="U746" s="689">
        <v>1</v>
      </c>
    </row>
    <row r="747" spans="1:21" ht="14.4" customHeight="1" x14ac:dyDescent="0.3">
      <c r="A747" s="649">
        <v>50</v>
      </c>
      <c r="B747" s="650" t="s">
        <v>574</v>
      </c>
      <c r="C747" s="650">
        <v>89301502</v>
      </c>
      <c r="D747" s="729" t="s">
        <v>3863</v>
      </c>
      <c r="E747" s="730" t="s">
        <v>2748</v>
      </c>
      <c r="F747" s="650" t="s">
        <v>2737</v>
      </c>
      <c r="G747" s="650" t="s">
        <v>3450</v>
      </c>
      <c r="H747" s="650" t="s">
        <v>575</v>
      </c>
      <c r="I747" s="650" t="s">
        <v>3451</v>
      </c>
      <c r="J747" s="650" t="s">
        <v>3452</v>
      </c>
      <c r="K747" s="650" t="s">
        <v>1642</v>
      </c>
      <c r="L747" s="651">
        <v>85.91</v>
      </c>
      <c r="M747" s="651">
        <v>85.91</v>
      </c>
      <c r="N747" s="650">
        <v>1</v>
      </c>
      <c r="O747" s="731">
        <v>0.5</v>
      </c>
      <c r="P747" s="651"/>
      <c r="Q747" s="666">
        <v>0</v>
      </c>
      <c r="R747" s="650"/>
      <c r="S747" s="666">
        <v>0</v>
      </c>
      <c r="T747" s="731"/>
      <c r="U747" s="689">
        <v>0</v>
      </c>
    </row>
    <row r="748" spans="1:21" ht="14.4" customHeight="1" x14ac:dyDescent="0.3">
      <c r="A748" s="649">
        <v>50</v>
      </c>
      <c r="B748" s="650" t="s">
        <v>574</v>
      </c>
      <c r="C748" s="650">
        <v>89301502</v>
      </c>
      <c r="D748" s="729" t="s">
        <v>3863</v>
      </c>
      <c r="E748" s="730" t="s">
        <v>2748</v>
      </c>
      <c r="F748" s="650" t="s">
        <v>2737</v>
      </c>
      <c r="G748" s="650" t="s">
        <v>3453</v>
      </c>
      <c r="H748" s="650" t="s">
        <v>575</v>
      </c>
      <c r="I748" s="650" t="s">
        <v>3454</v>
      </c>
      <c r="J748" s="650" t="s">
        <v>3455</v>
      </c>
      <c r="K748" s="650" t="s">
        <v>3456</v>
      </c>
      <c r="L748" s="651">
        <v>0</v>
      </c>
      <c r="M748" s="651">
        <v>0</v>
      </c>
      <c r="N748" s="650">
        <v>1</v>
      </c>
      <c r="O748" s="731">
        <v>1</v>
      </c>
      <c r="P748" s="651"/>
      <c r="Q748" s="666"/>
      <c r="R748" s="650"/>
      <c r="S748" s="666">
        <v>0</v>
      </c>
      <c r="T748" s="731"/>
      <c r="U748" s="689">
        <v>0</v>
      </c>
    </row>
    <row r="749" spans="1:21" ht="14.4" customHeight="1" x14ac:dyDescent="0.3">
      <c r="A749" s="649">
        <v>50</v>
      </c>
      <c r="B749" s="650" t="s">
        <v>574</v>
      </c>
      <c r="C749" s="650">
        <v>89301502</v>
      </c>
      <c r="D749" s="729" t="s">
        <v>3863</v>
      </c>
      <c r="E749" s="730" t="s">
        <v>2748</v>
      </c>
      <c r="F749" s="650" t="s">
        <v>2737</v>
      </c>
      <c r="G749" s="650" t="s">
        <v>2880</v>
      </c>
      <c r="H749" s="650" t="s">
        <v>575</v>
      </c>
      <c r="I749" s="650" t="s">
        <v>2881</v>
      </c>
      <c r="J749" s="650" t="s">
        <v>2372</v>
      </c>
      <c r="K749" s="650" t="s">
        <v>2882</v>
      </c>
      <c r="L749" s="651">
        <v>23.46</v>
      </c>
      <c r="M749" s="651">
        <v>23.46</v>
      </c>
      <c r="N749" s="650">
        <v>1</v>
      </c>
      <c r="O749" s="731">
        <v>1</v>
      </c>
      <c r="P749" s="651">
        <v>23.46</v>
      </c>
      <c r="Q749" s="666">
        <v>1</v>
      </c>
      <c r="R749" s="650">
        <v>1</v>
      </c>
      <c r="S749" s="666">
        <v>1</v>
      </c>
      <c r="T749" s="731">
        <v>1</v>
      </c>
      <c r="U749" s="689">
        <v>1</v>
      </c>
    </row>
    <row r="750" spans="1:21" ht="14.4" customHeight="1" x14ac:dyDescent="0.3">
      <c r="A750" s="649">
        <v>50</v>
      </c>
      <c r="B750" s="650" t="s">
        <v>574</v>
      </c>
      <c r="C750" s="650">
        <v>89301502</v>
      </c>
      <c r="D750" s="729" t="s">
        <v>3863</v>
      </c>
      <c r="E750" s="730" t="s">
        <v>2750</v>
      </c>
      <c r="F750" s="650" t="s">
        <v>2737</v>
      </c>
      <c r="G750" s="650" t="s">
        <v>3161</v>
      </c>
      <c r="H750" s="650" t="s">
        <v>1428</v>
      </c>
      <c r="I750" s="650" t="s">
        <v>1819</v>
      </c>
      <c r="J750" s="650" t="s">
        <v>1820</v>
      </c>
      <c r="K750" s="650" t="s">
        <v>2666</v>
      </c>
      <c r="L750" s="651">
        <v>184.22</v>
      </c>
      <c r="M750" s="651">
        <v>184.22</v>
      </c>
      <c r="N750" s="650">
        <v>1</v>
      </c>
      <c r="O750" s="731">
        <v>0.5</v>
      </c>
      <c r="P750" s="651"/>
      <c r="Q750" s="666">
        <v>0</v>
      </c>
      <c r="R750" s="650"/>
      <c r="S750" s="666">
        <v>0</v>
      </c>
      <c r="T750" s="731"/>
      <c r="U750" s="689">
        <v>0</v>
      </c>
    </row>
    <row r="751" spans="1:21" ht="14.4" customHeight="1" x14ac:dyDescent="0.3">
      <c r="A751" s="649">
        <v>50</v>
      </c>
      <c r="B751" s="650" t="s">
        <v>574</v>
      </c>
      <c r="C751" s="650">
        <v>89301502</v>
      </c>
      <c r="D751" s="729" t="s">
        <v>3863</v>
      </c>
      <c r="E751" s="730" t="s">
        <v>2750</v>
      </c>
      <c r="F751" s="650" t="s">
        <v>2737</v>
      </c>
      <c r="G751" s="650" t="s">
        <v>3457</v>
      </c>
      <c r="H751" s="650" t="s">
        <v>1428</v>
      </c>
      <c r="I751" s="650" t="s">
        <v>2265</v>
      </c>
      <c r="J751" s="650" t="s">
        <v>1537</v>
      </c>
      <c r="K751" s="650" t="s">
        <v>2266</v>
      </c>
      <c r="L751" s="651">
        <v>356.47</v>
      </c>
      <c r="M751" s="651">
        <v>356.47</v>
      </c>
      <c r="N751" s="650">
        <v>1</v>
      </c>
      <c r="O751" s="731">
        <v>0.5</v>
      </c>
      <c r="P751" s="651">
        <v>356.47</v>
      </c>
      <c r="Q751" s="666">
        <v>1</v>
      </c>
      <c r="R751" s="650">
        <v>1</v>
      </c>
      <c r="S751" s="666">
        <v>1</v>
      </c>
      <c r="T751" s="731">
        <v>0.5</v>
      </c>
      <c r="U751" s="689">
        <v>1</v>
      </c>
    </row>
    <row r="752" spans="1:21" ht="14.4" customHeight="1" x14ac:dyDescent="0.3">
      <c r="A752" s="649">
        <v>50</v>
      </c>
      <c r="B752" s="650" t="s">
        <v>574</v>
      </c>
      <c r="C752" s="650">
        <v>89301502</v>
      </c>
      <c r="D752" s="729" t="s">
        <v>3863</v>
      </c>
      <c r="E752" s="730" t="s">
        <v>2750</v>
      </c>
      <c r="F752" s="650" t="s">
        <v>2737</v>
      </c>
      <c r="G752" s="650" t="s">
        <v>3458</v>
      </c>
      <c r="H752" s="650" t="s">
        <v>575</v>
      </c>
      <c r="I752" s="650" t="s">
        <v>3459</v>
      </c>
      <c r="J752" s="650" t="s">
        <v>756</v>
      </c>
      <c r="K752" s="650" t="s">
        <v>2611</v>
      </c>
      <c r="L752" s="651">
        <v>115.3</v>
      </c>
      <c r="M752" s="651">
        <v>115.3</v>
      </c>
      <c r="N752" s="650">
        <v>1</v>
      </c>
      <c r="O752" s="731">
        <v>0.5</v>
      </c>
      <c r="P752" s="651"/>
      <c r="Q752" s="666">
        <v>0</v>
      </c>
      <c r="R752" s="650"/>
      <c r="S752" s="666">
        <v>0</v>
      </c>
      <c r="T752" s="731"/>
      <c r="U752" s="689">
        <v>0</v>
      </c>
    </row>
    <row r="753" spans="1:21" ht="14.4" customHeight="1" x14ac:dyDescent="0.3">
      <c r="A753" s="649">
        <v>50</v>
      </c>
      <c r="B753" s="650" t="s">
        <v>574</v>
      </c>
      <c r="C753" s="650">
        <v>89301502</v>
      </c>
      <c r="D753" s="729" t="s">
        <v>3863</v>
      </c>
      <c r="E753" s="730" t="s">
        <v>2750</v>
      </c>
      <c r="F753" s="650" t="s">
        <v>2737</v>
      </c>
      <c r="G753" s="650" t="s">
        <v>3460</v>
      </c>
      <c r="H753" s="650" t="s">
        <v>575</v>
      </c>
      <c r="I753" s="650" t="s">
        <v>3461</v>
      </c>
      <c r="J753" s="650" t="s">
        <v>3462</v>
      </c>
      <c r="K753" s="650" t="s">
        <v>3463</v>
      </c>
      <c r="L753" s="651">
        <v>0</v>
      </c>
      <c r="M753" s="651">
        <v>0</v>
      </c>
      <c r="N753" s="650">
        <v>3</v>
      </c>
      <c r="O753" s="731">
        <v>0.5</v>
      </c>
      <c r="P753" s="651">
        <v>0</v>
      </c>
      <c r="Q753" s="666"/>
      <c r="R753" s="650">
        <v>3</v>
      </c>
      <c r="S753" s="666">
        <v>1</v>
      </c>
      <c r="T753" s="731">
        <v>0.5</v>
      </c>
      <c r="U753" s="689">
        <v>1</v>
      </c>
    </row>
    <row r="754" spans="1:21" ht="14.4" customHeight="1" x14ac:dyDescent="0.3">
      <c r="A754" s="649">
        <v>50</v>
      </c>
      <c r="B754" s="650" t="s">
        <v>574</v>
      </c>
      <c r="C754" s="650">
        <v>89301502</v>
      </c>
      <c r="D754" s="729" t="s">
        <v>3863</v>
      </c>
      <c r="E754" s="730" t="s">
        <v>2750</v>
      </c>
      <c r="F754" s="650" t="s">
        <v>2737</v>
      </c>
      <c r="G754" s="650" t="s">
        <v>3464</v>
      </c>
      <c r="H754" s="650" t="s">
        <v>575</v>
      </c>
      <c r="I754" s="650" t="s">
        <v>1746</v>
      </c>
      <c r="J754" s="650" t="s">
        <v>1747</v>
      </c>
      <c r="K754" s="650" t="s">
        <v>3465</v>
      </c>
      <c r="L754" s="651">
        <v>50.27</v>
      </c>
      <c r="M754" s="651">
        <v>100.54</v>
      </c>
      <c r="N754" s="650">
        <v>2</v>
      </c>
      <c r="O754" s="731">
        <v>0.5</v>
      </c>
      <c r="P754" s="651">
        <v>100.54</v>
      </c>
      <c r="Q754" s="666">
        <v>1</v>
      </c>
      <c r="R754" s="650">
        <v>2</v>
      </c>
      <c r="S754" s="666">
        <v>1</v>
      </c>
      <c r="T754" s="731">
        <v>0.5</v>
      </c>
      <c r="U754" s="689">
        <v>1</v>
      </c>
    </row>
    <row r="755" spans="1:21" ht="14.4" customHeight="1" x14ac:dyDescent="0.3">
      <c r="A755" s="649">
        <v>50</v>
      </c>
      <c r="B755" s="650" t="s">
        <v>574</v>
      </c>
      <c r="C755" s="650">
        <v>89301502</v>
      </c>
      <c r="D755" s="729" t="s">
        <v>3863</v>
      </c>
      <c r="E755" s="730" t="s">
        <v>2750</v>
      </c>
      <c r="F755" s="650" t="s">
        <v>2737</v>
      </c>
      <c r="G755" s="650" t="s">
        <v>3466</v>
      </c>
      <c r="H755" s="650" t="s">
        <v>575</v>
      </c>
      <c r="I755" s="650" t="s">
        <v>3467</v>
      </c>
      <c r="J755" s="650" t="s">
        <v>3468</v>
      </c>
      <c r="K755" s="650" t="s">
        <v>3469</v>
      </c>
      <c r="L755" s="651">
        <v>0</v>
      </c>
      <c r="M755" s="651">
        <v>0</v>
      </c>
      <c r="N755" s="650">
        <v>1</v>
      </c>
      <c r="O755" s="731">
        <v>0.5</v>
      </c>
      <c r="P755" s="651">
        <v>0</v>
      </c>
      <c r="Q755" s="666"/>
      <c r="R755" s="650">
        <v>1</v>
      </c>
      <c r="S755" s="666">
        <v>1</v>
      </c>
      <c r="T755" s="731">
        <v>0.5</v>
      </c>
      <c r="U755" s="689">
        <v>1</v>
      </c>
    </row>
    <row r="756" spans="1:21" ht="14.4" customHeight="1" x14ac:dyDescent="0.3">
      <c r="A756" s="649">
        <v>50</v>
      </c>
      <c r="B756" s="650" t="s">
        <v>574</v>
      </c>
      <c r="C756" s="650">
        <v>89301502</v>
      </c>
      <c r="D756" s="729" t="s">
        <v>3863</v>
      </c>
      <c r="E756" s="730" t="s">
        <v>2750</v>
      </c>
      <c r="F756" s="650" t="s">
        <v>2737</v>
      </c>
      <c r="G756" s="650" t="s">
        <v>2837</v>
      </c>
      <c r="H756" s="650" t="s">
        <v>1428</v>
      </c>
      <c r="I756" s="650" t="s">
        <v>3470</v>
      </c>
      <c r="J756" s="650" t="s">
        <v>3471</v>
      </c>
      <c r="K756" s="650" t="s">
        <v>3472</v>
      </c>
      <c r="L756" s="651">
        <v>87.6</v>
      </c>
      <c r="M756" s="651">
        <v>262.79999999999995</v>
      </c>
      <c r="N756" s="650">
        <v>3</v>
      </c>
      <c r="O756" s="731">
        <v>1</v>
      </c>
      <c r="P756" s="651">
        <v>262.79999999999995</v>
      </c>
      <c r="Q756" s="666">
        <v>1</v>
      </c>
      <c r="R756" s="650">
        <v>3</v>
      </c>
      <c r="S756" s="666">
        <v>1</v>
      </c>
      <c r="T756" s="731">
        <v>1</v>
      </c>
      <c r="U756" s="689">
        <v>1</v>
      </c>
    </row>
    <row r="757" spans="1:21" ht="14.4" customHeight="1" x14ac:dyDescent="0.3">
      <c r="A757" s="649">
        <v>50</v>
      </c>
      <c r="B757" s="650" t="s">
        <v>574</v>
      </c>
      <c r="C757" s="650">
        <v>89301502</v>
      </c>
      <c r="D757" s="729" t="s">
        <v>3863</v>
      </c>
      <c r="E757" s="730" t="s">
        <v>2750</v>
      </c>
      <c r="F757" s="650" t="s">
        <v>2737</v>
      </c>
      <c r="G757" s="650" t="s">
        <v>3473</v>
      </c>
      <c r="H757" s="650" t="s">
        <v>575</v>
      </c>
      <c r="I757" s="650" t="s">
        <v>3474</v>
      </c>
      <c r="J757" s="650" t="s">
        <v>3475</v>
      </c>
      <c r="K757" s="650" t="s">
        <v>3476</v>
      </c>
      <c r="L757" s="651">
        <v>0</v>
      </c>
      <c r="M757" s="651">
        <v>0</v>
      </c>
      <c r="N757" s="650">
        <v>1</v>
      </c>
      <c r="O757" s="731">
        <v>1</v>
      </c>
      <c r="P757" s="651"/>
      <c r="Q757" s="666"/>
      <c r="R757" s="650"/>
      <c r="S757" s="666">
        <v>0</v>
      </c>
      <c r="T757" s="731"/>
      <c r="U757" s="689">
        <v>0</v>
      </c>
    </row>
    <row r="758" spans="1:21" ht="14.4" customHeight="1" x14ac:dyDescent="0.3">
      <c r="A758" s="649">
        <v>50</v>
      </c>
      <c r="B758" s="650" t="s">
        <v>574</v>
      </c>
      <c r="C758" s="650">
        <v>89301502</v>
      </c>
      <c r="D758" s="729" t="s">
        <v>3863</v>
      </c>
      <c r="E758" s="730" t="s">
        <v>2750</v>
      </c>
      <c r="F758" s="650" t="s">
        <v>2737</v>
      </c>
      <c r="G758" s="650" t="s">
        <v>3477</v>
      </c>
      <c r="H758" s="650" t="s">
        <v>1428</v>
      </c>
      <c r="I758" s="650" t="s">
        <v>3478</v>
      </c>
      <c r="J758" s="650" t="s">
        <v>3479</v>
      </c>
      <c r="K758" s="650" t="s">
        <v>3480</v>
      </c>
      <c r="L758" s="651">
        <v>0</v>
      </c>
      <c r="M758" s="651">
        <v>0</v>
      </c>
      <c r="N758" s="650">
        <v>14</v>
      </c>
      <c r="O758" s="731">
        <v>3</v>
      </c>
      <c r="P758" s="651">
        <v>0</v>
      </c>
      <c r="Q758" s="666"/>
      <c r="R758" s="650">
        <v>14</v>
      </c>
      <c r="S758" s="666">
        <v>1</v>
      </c>
      <c r="T758" s="731">
        <v>3</v>
      </c>
      <c r="U758" s="689">
        <v>1</v>
      </c>
    </row>
    <row r="759" spans="1:21" ht="14.4" customHeight="1" x14ac:dyDescent="0.3">
      <c r="A759" s="649">
        <v>50</v>
      </c>
      <c r="B759" s="650" t="s">
        <v>574</v>
      </c>
      <c r="C759" s="650">
        <v>89301502</v>
      </c>
      <c r="D759" s="729" t="s">
        <v>3863</v>
      </c>
      <c r="E759" s="730" t="s">
        <v>2750</v>
      </c>
      <c r="F759" s="650" t="s">
        <v>2737</v>
      </c>
      <c r="G759" s="650" t="s">
        <v>3481</v>
      </c>
      <c r="H759" s="650" t="s">
        <v>575</v>
      </c>
      <c r="I759" s="650" t="s">
        <v>3482</v>
      </c>
      <c r="J759" s="650" t="s">
        <v>3483</v>
      </c>
      <c r="K759" s="650" t="s">
        <v>3484</v>
      </c>
      <c r="L759" s="651">
        <v>0</v>
      </c>
      <c r="M759" s="651">
        <v>0</v>
      </c>
      <c r="N759" s="650">
        <v>1</v>
      </c>
      <c r="O759" s="731">
        <v>0.5</v>
      </c>
      <c r="P759" s="651">
        <v>0</v>
      </c>
      <c r="Q759" s="666"/>
      <c r="R759" s="650">
        <v>1</v>
      </c>
      <c r="S759" s="666">
        <v>1</v>
      </c>
      <c r="T759" s="731">
        <v>0.5</v>
      </c>
      <c r="U759" s="689">
        <v>1</v>
      </c>
    </row>
    <row r="760" spans="1:21" ht="14.4" customHeight="1" x14ac:dyDescent="0.3">
      <c r="A760" s="649">
        <v>50</v>
      </c>
      <c r="B760" s="650" t="s">
        <v>574</v>
      </c>
      <c r="C760" s="650">
        <v>89301502</v>
      </c>
      <c r="D760" s="729" t="s">
        <v>3863</v>
      </c>
      <c r="E760" s="730" t="s">
        <v>2750</v>
      </c>
      <c r="F760" s="650" t="s">
        <v>2737</v>
      </c>
      <c r="G760" s="650" t="s">
        <v>3169</v>
      </c>
      <c r="H760" s="650" t="s">
        <v>575</v>
      </c>
      <c r="I760" s="650" t="s">
        <v>843</v>
      </c>
      <c r="J760" s="650" t="s">
        <v>3170</v>
      </c>
      <c r="K760" s="650" t="s">
        <v>3171</v>
      </c>
      <c r="L760" s="651">
        <v>0</v>
      </c>
      <c r="M760" s="651">
        <v>0</v>
      </c>
      <c r="N760" s="650">
        <v>1</v>
      </c>
      <c r="O760" s="731"/>
      <c r="P760" s="651">
        <v>0</v>
      </c>
      <c r="Q760" s="666"/>
      <c r="R760" s="650">
        <v>1</v>
      </c>
      <c r="S760" s="666">
        <v>1</v>
      </c>
      <c r="T760" s="731"/>
      <c r="U760" s="689"/>
    </row>
    <row r="761" spans="1:21" ht="14.4" customHeight="1" x14ac:dyDescent="0.3">
      <c r="A761" s="649">
        <v>50</v>
      </c>
      <c r="B761" s="650" t="s">
        <v>574</v>
      </c>
      <c r="C761" s="650">
        <v>89301502</v>
      </c>
      <c r="D761" s="729" t="s">
        <v>3863</v>
      </c>
      <c r="E761" s="730" t="s">
        <v>2750</v>
      </c>
      <c r="F761" s="650" t="s">
        <v>2737</v>
      </c>
      <c r="G761" s="650" t="s">
        <v>2886</v>
      </c>
      <c r="H761" s="650" t="s">
        <v>575</v>
      </c>
      <c r="I761" s="650" t="s">
        <v>3485</v>
      </c>
      <c r="J761" s="650" t="s">
        <v>3486</v>
      </c>
      <c r="K761" s="650" t="s">
        <v>1078</v>
      </c>
      <c r="L761" s="651">
        <v>154.33000000000001</v>
      </c>
      <c r="M761" s="651">
        <v>154.33000000000001</v>
      </c>
      <c r="N761" s="650">
        <v>1</v>
      </c>
      <c r="O761" s="731">
        <v>0.5</v>
      </c>
      <c r="P761" s="651">
        <v>154.33000000000001</v>
      </c>
      <c r="Q761" s="666">
        <v>1</v>
      </c>
      <c r="R761" s="650">
        <v>1</v>
      </c>
      <c r="S761" s="666">
        <v>1</v>
      </c>
      <c r="T761" s="731">
        <v>0.5</v>
      </c>
      <c r="U761" s="689">
        <v>1</v>
      </c>
    </row>
    <row r="762" spans="1:21" ht="14.4" customHeight="1" x14ac:dyDescent="0.3">
      <c r="A762" s="649">
        <v>50</v>
      </c>
      <c r="B762" s="650" t="s">
        <v>574</v>
      </c>
      <c r="C762" s="650">
        <v>89301502</v>
      </c>
      <c r="D762" s="729" t="s">
        <v>3863</v>
      </c>
      <c r="E762" s="730" t="s">
        <v>2751</v>
      </c>
      <c r="F762" s="650" t="s">
        <v>2737</v>
      </c>
      <c r="G762" s="650" t="s">
        <v>3487</v>
      </c>
      <c r="H762" s="650" t="s">
        <v>575</v>
      </c>
      <c r="I762" s="650" t="s">
        <v>3488</v>
      </c>
      <c r="J762" s="650" t="s">
        <v>3489</v>
      </c>
      <c r="K762" s="650" t="s">
        <v>3490</v>
      </c>
      <c r="L762" s="651">
        <v>44.89</v>
      </c>
      <c r="M762" s="651">
        <v>179.56</v>
      </c>
      <c r="N762" s="650">
        <v>4</v>
      </c>
      <c r="O762" s="731">
        <v>1</v>
      </c>
      <c r="P762" s="651">
        <v>179.56</v>
      </c>
      <c r="Q762" s="666">
        <v>1</v>
      </c>
      <c r="R762" s="650">
        <v>4</v>
      </c>
      <c r="S762" s="666">
        <v>1</v>
      </c>
      <c r="T762" s="731">
        <v>1</v>
      </c>
      <c r="U762" s="689">
        <v>1</v>
      </c>
    </row>
    <row r="763" spans="1:21" ht="14.4" customHeight="1" x14ac:dyDescent="0.3">
      <c r="A763" s="649">
        <v>50</v>
      </c>
      <c r="B763" s="650" t="s">
        <v>574</v>
      </c>
      <c r="C763" s="650">
        <v>89301502</v>
      </c>
      <c r="D763" s="729" t="s">
        <v>3863</v>
      </c>
      <c r="E763" s="730" t="s">
        <v>2751</v>
      </c>
      <c r="F763" s="650" t="s">
        <v>2737</v>
      </c>
      <c r="G763" s="650" t="s">
        <v>3181</v>
      </c>
      <c r="H763" s="650" t="s">
        <v>575</v>
      </c>
      <c r="I763" s="650" t="s">
        <v>3491</v>
      </c>
      <c r="J763" s="650" t="s">
        <v>3492</v>
      </c>
      <c r="K763" s="650" t="s">
        <v>3493</v>
      </c>
      <c r="L763" s="651">
        <v>138.5</v>
      </c>
      <c r="M763" s="651">
        <v>277</v>
      </c>
      <c r="N763" s="650">
        <v>2</v>
      </c>
      <c r="O763" s="731">
        <v>0.5</v>
      </c>
      <c r="P763" s="651">
        <v>277</v>
      </c>
      <c r="Q763" s="666">
        <v>1</v>
      </c>
      <c r="R763" s="650">
        <v>2</v>
      </c>
      <c r="S763" s="666">
        <v>1</v>
      </c>
      <c r="T763" s="731">
        <v>0.5</v>
      </c>
      <c r="U763" s="689">
        <v>1</v>
      </c>
    </row>
    <row r="764" spans="1:21" ht="14.4" customHeight="1" x14ac:dyDescent="0.3">
      <c r="A764" s="649">
        <v>50</v>
      </c>
      <c r="B764" s="650" t="s">
        <v>574</v>
      </c>
      <c r="C764" s="650">
        <v>89301502</v>
      </c>
      <c r="D764" s="729" t="s">
        <v>3863</v>
      </c>
      <c r="E764" s="730" t="s">
        <v>2751</v>
      </c>
      <c r="F764" s="650" t="s">
        <v>2737</v>
      </c>
      <c r="G764" s="650" t="s">
        <v>3494</v>
      </c>
      <c r="H764" s="650" t="s">
        <v>575</v>
      </c>
      <c r="I764" s="650" t="s">
        <v>3495</v>
      </c>
      <c r="J764" s="650" t="s">
        <v>3496</v>
      </c>
      <c r="K764" s="650" t="s">
        <v>3497</v>
      </c>
      <c r="L764" s="651">
        <v>275.23</v>
      </c>
      <c r="M764" s="651">
        <v>825.69</v>
      </c>
      <c r="N764" s="650">
        <v>3</v>
      </c>
      <c r="O764" s="731">
        <v>3</v>
      </c>
      <c r="P764" s="651">
        <v>550.46</v>
      </c>
      <c r="Q764" s="666">
        <v>0.66666666666666663</v>
      </c>
      <c r="R764" s="650">
        <v>2</v>
      </c>
      <c r="S764" s="666">
        <v>0.66666666666666663</v>
      </c>
      <c r="T764" s="731">
        <v>2</v>
      </c>
      <c r="U764" s="689">
        <v>0.66666666666666663</v>
      </c>
    </row>
    <row r="765" spans="1:21" ht="14.4" customHeight="1" x14ac:dyDescent="0.3">
      <c r="A765" s="649">
        <v>50</v>
      </c>
      <c r="B765" s="650" t="s">
        <v>574</v>
      </c>
      <c r="C765" s="650">
        <v>89301502</v>
      </c>
      <c r="D765" s="729" t="s">
        <v>3863</v>
      </c>
      <c r="E765" s="730" t="s">
        <v>2751</v>
      </c>
      <c r="F765" s="650" t="s">
        <v>2737</v>
      </c>
      <c r="G765" s="650" t="s">
        <v>2970</v>
      </c>
      <c r="H765" s="650" t="s">
        <v>575</v>
      </c>
      <c r="I765" s="650" t="s">
        <v>1040</v>
      </c>
      <c r="J765" s="650" t="s">
        <v>1041</v>
      </c>
      <c r="K765" s="650" t="s">
        <v>1042</v>
      </c>
      <c r="L765" s="651">
        <v>89.6</v>
      </c>
      <c r="M765" s="651">
        <v>89.6</v>
      </c>
      <c r="N765" s="650">
        <v>1</v>
      </c>
      <c r="O765" s="731">
        <v>0.5</v>
      </c>
      <c r="P765" s="651"/>
      <c r="Q765" s="666">
        <v>0</v>
      </c>
      <c r="R765" s="650"/>
      <c r="S765" s="666">
        <v>0</v>
      </c>
      <c r="T765" s="731"/>
      <c r="U765" s="689">
        <v>0</v>
      </c>
    </row>
    <row r="766" spans="1:21" ht="14.4" customHeight="1" x14ac:dyDescent="0.3">
      <c r="A766" s="649">
        <v>50</v>
      </c>
      <c r="B766" s="650" t="s">
        <v>574</v>
      </c>
      <c r="C766" s="650">
        <v>89301502</v>
      </c>
      <c r="D766" s="729" t="s">
        <v>3863</v>
      </c>
      <c r="E766" s="730" t="s">
        <v>2751</v>
      </c>
      <c r="F766" s="650" t="s">
        <v>2737</v>
      </c>
      <c r="G766" s="650" t="s">
        <v>2970</v>
      </c>
      <c r="H766" s="650" t="s">
        <v>575</v>
      </c>
      <c r="I766" s="650" t="s">
        <v>1040</v>
      </c>
      <c r="J766" s="650" t="s">
        <v>1041</v>
      </c>
      <c r="K766" s="650" t="s">
        <v>1042</v>
      </c>
      <c r="L766" s="651">
        <v>95.25</v>
      </c>
      <c r="M766" s="651">
        <v>476.25</v>
      </c>
      <c r="N766" s="650">
        <v>5</v>
      </c>
      <c r="O766" s="731">
        <v>2</v>
      </c>
      <c r="P766" s="651">
        <v>285.75</v>
      </c>
      <c r="Q766" s="666">
        <v>0.6</v>
      </c>
      <c r="R766" s="650">
        <v>3</v>
      </c>
      <c r="S766" s="666">
        <v>0.6</v>
      </c>
      <c r="T766" s="731">
        <v>1</v>
      </c>
      <c r="U766" s="689">
        <v>0.5</v>
      </c>
    </row>
    <row r="767" spans="1:21" ht="14.4" customHeight="1" x14ac:dyDescent="0.3">
      <c r="A767" s="649">
        <v>50</v>
      </c>
      <c r="B767" s="650" t="s">
        <v>574</v>
      </c>
      <c r="C767" s="650">
        <v>89301502</v>
      </c>
      <c r="D767" s="729" t="s">
        <v>3863</v>
      </c>
      <c r="E767" s="730" t="s">
        <v>2751</v>
      </c>
      <c r="F767" s="650" t="s">
        <v>2737</v>
      </c>
      <c r="G767" s="650" t="s">
        <v>2970</v>
      </c>
      <c r="H767" s="650" t="s">
        <v>575</v>
      </c>
      <c r="I767" s="650" t="s">
        <v>3498</v>
      </c>
      <c r="J767" s="650" t="s">
        <v>678</v>
      </c>
      <c r="K767" s="650" t="s">
        <v>3499</v>
      </c>
      <c r="L767" s="651">
        <v>285.75</v>
      </c>
      <c r="M767" s="651">
        <v>285.75</v>
      </c>
      <c r="N767" s="650">
        <v>1</v>
      </c>
      <c r="O767" s="731">
        <v>0.5</v>
      </c>
      <c r="P767" s="651">
        <v>285.75</v>
      </c>
      <c r="Q767" s="666">
        <v>1</v>
      </c>
      <c r="R767" s="650">
        <v>1</v>
      </c>
      <c r="S767" s="666">
        <v>1</v>
      </c>
      <c r="T767" s="731">
        <v>0.5</v>
      </c>
      <c r="U767" s="689">
        <v>1</v>
      </c>
    </row>
    <row r="768" spans="1:21" ht="14.4" customHeight="1" x14ac:dyDescent="0.3">
      <c r="A768" s="649">
        <v>50</v>
      </c>
      <c r="B768" s="650" t="s">
        <v>574</v>
      </c>
      <c r="C768" s="650">
        <v>89301502</v>
      </c>
      <c r="D768" s="729" t="s">
        <v>3863</v>
      </c>
      <c r="E768" s="730" t="s">
        <v>2751</v>
      </c>
      <c r="F768" s="650" t="s">
        <v>2737</v>
      </c>
      <c r="G768" s="650" t="s">
        <v>2808</v>
      </c>
      <c r="H768" s="650" t="s">
        <v>575</v>
      </c>
      <c r="I768" s="650" t="s">
        <v>2809</v>
      </c>
      <c r="J768" s="650" t="s">
        <v>2810</v>
      </c>
      <c r="K768" s="650" t="s">
        <v>2811</v>
      </c>
      <c r="L768" s="651">
        <v>10.73</v>
      </c>
      <c r="M768" s="651">
        <v>21.46</v>
      </c>
      <c r="N768" s="650">
        <v>2</v>
      </c>
      <c r="O768" s="731">
        <v>0.5</v>
      </c>
      <c r="P768" s="651">
        <v>21.46</v>
      </c>
      <c r="Q768" s="666">
        <v>1</v>
      </c>
      <c r="R768" s="650">
        <v>2</v>
      </c>
      <c r="S768" s="666">
        <v>1</v>
      </c>
      <c r="T768" s="731">
        <v>0.5</v>
      </c>
      <c r="U768" s="689">
        <v>1</v>
      </c>
    </row>
    <row r="769" spans="1:21" ht="14.4" customHeight="1" x14ac:dyDescent="0.3">
      <c r="A769" s="649">
        <v>50</v>
      </c>
      <c r="B769" s="650" t="s">
        <v>574</v>
      </c>
      <c r="C769" s="650">
        <v>89301502</v>
      </c>
      <c r="D769" s="729" t="s">
        <v>3863</v>
      </c>
      <c r="E769" s="730" t="s">
        <v>2751</v>
      </c>
      <c r="F769" s="650" t="s">
        <v>2737</v>
      </c>
      <c r="G769" s="650" t="s">
        <v>2808</v>
      </c>
      <c r="H769" s="650" t="s">
        <v>1428</v>
      </c>
      <c r="I769" s="650" t="s">
        <v>3500</v>
      </c>
      <c r="J769" s="650" t="s">
        <v>3501</v>
      </c>
      <c r="K769" s="650" t="s">
        <v>2811</v>
      </c>
      <c r="L769" s="651">
        <v>10.73</v>
      </c>
      <c r="M769" s="651">
        <v>53.650000000000006</v>
      </c>
      <c r="N769" s="650">
        <v>5</v>
      </c>
      <c r="O769" s="731">
        <v>2</v>
      </c>
      <c r="P769" s="651">
        <v>10.73</v>
      </c>
      <c r="Q769" s="666">
        <v>0.19999999999999998</v>
      </c>
      <c r="R769" s="650">
        <v>1</v>
      </c>
      <c r="S769" s="666">
        <v>0.2</v>
      </c>
      <c r="T769" s="731">
        <v>1</v>
      </c>
      <c r="U769" s="689">
        <v>0.5</v>
      </c>
    </row>
    <row r="770" spans="1:21" ht="14.4" customHeight="1" x14ac:dyDescent="0.3">
      <c r="A770" s="649">
        <v>50</v>
      </c>
      <c r="B770" s="650" t="s">
        <v>574</v>
      </c>
      <c r="C770" s="650">
        <v>89301502</v>
      </c>
      <c r="D770" s="729" t="s">
        <v>3863</v>
      </c>
      <c r="E770" s="730" t="s">
        <v>2751</v>
      </c>
      <c r="F770" s="650" t="s">
        <v>2737</v>
      </c>
      <c r="G770" s="650" t="s">
        <v>2808</v>
      </c>
      <c r="H770" s="650" t="s">
        <v>1428</v>
      </c>
      <c r="I770" s="650" t="s">
        <v>3502</v>
      </c>
      <c r="J770" s="650" t="s">
        <v>3503</v>
      </c>
      <c r="K770" s="650" t="s">
        <v>3221</v>
      </c>
      <c r="L770" s="651">
        <v>17.690000000000001</v>
      </c>
      <c r="M770" s="651">
        <v>70.760000000000005</v>
      </c>
      <c r="N770" s="650">
        <v>4</v>
      </c>
      <c r="O770" s="731">
        <v>1.5</v>
      </c>
      <c r="P770" s="651">
        <v>35.380000000000003</v>
      </c>
      <c r="Q770" s="666">
        <v>0.5</v>
      </c>
      <c r="R770" s="650">
        <v>2</v>
      </c>
      <c r="S770" s="666">
        <v>0.5</v>
      </c>
      <c r="T770" s="731">
        <v>0.5</v>
      </c>
      <c r="U770" s="689">
        <v>0.33333333333333331</v>
      </c>
    </row>
    <row r="771" spans="1:21" ht="14.4" customHeight="1" x14ac:dyDescent="0.3">
      <c r="A771" s="649">
        <v>50</v>
      </c>
      <c r="B771" s="650" t="s">
        <v>574</v>
      </c>
      <c r="C771" s="650">
        <v>89301502</v>
      </c>
      <c r="D771" s="729" t="s">
        <v>3863</v>
      </c>
      <c r="E771" s="730" t="s">
        <v>2751</v>
      </c>
      <c r="F771" s="650" t="s">
        <v>2737</v>
      </c>
      <c r="G771" s="650" t="s">
        <v>2759</v>
      </c>
      <c r="H771" s="650" t="s">
        <v>1428</v>
      </c>
      <c r="I771" s="650" t="s">
        <v>1447</v>
      </c>
      <c r="J771" s="650" t="s">
        <v>1448</v>
      </c>
      <c r="K771" s="650" t="s">
        <v>2625</v>
      </c>
      <c r="L771" s="651">
        <v>75.28</v>
      </c>
      <c r="M771" s="651">
        <v>451.68</v>
      </c>
      <c r="N771" s="650">
        <v>6</v>
      </c>
      <c r="O771" s="731">
        <v>1.5</v>
      </c>
      <c r="P771" s="651">
        <v>225.84</v>
      </c>
      <c r="Q771" s="666">
        <v>0.5</v>
      </c>
      <c r="R771" s="650">
        <v>3</v>
      </c>
      <c r="S771" s="666">
        <v>0.5</v>
      </c>
      <c r="T771" s="731">
        <v>0.5</v>
      </c>
      <c r="U771" s="689">
        <v>0.33333333333333331</v>
      </c>
    </row>
    <row r="772" spans="1:21" ht="14.4" customHeight="1" x14ac:dyDescent="0.3">
      <c r="A772" s="649">
        <v>50</v>
      </c>
      <c r="B772" s="650" t="s">
        <v>574</v>
      </c>
      <c r="C772" s="650">
        <v>89301502</v>
      </c>
      <c r="D772" s="729" t="s">
        <v>3863</v>
      </c>
      <c r="E772" s="730" t="s">
        <v>2751</v>
      </c>
      <c r="F772" s="650" t="s">
        <v>2737</v>
      </c>
      <c r="G772" s="650" t="s">
        <v>2759</v>
      </c>
      <c r="H772" s="650" t="s">
        <v>1428</v>
      </c>
      <c r="I772" s="650" t="s">
        <v>1451</v>
      </c>
      <c r="J772" s="650" t="s">
        <v>1448</v>
      </c>
      <c r="K772" s="650" t="s">
        <v>2626</v>
      </c>
      <c r="L772" s="651">
        <v>150.55000000000001</v>
      </c>
      <c r="M772" s="651">
        <v>1957.1499999999996</v>
      </c>
      <c r="N772" s="650">
        <v>13</v>
      </c>
      <c r="O772" s="731">
        <v>3.5</v>
      </c>
      <c r="P772" s="651">
        <v>1656.0499999999997</v>
      </c>
      <c r="Q772" s="666">
        <v>0.84615384615384615</v>
      </c>
      <c r="R772" s="650">
        <v>11</v>
      </c>
      <c r="S772" s="666">
        <v>0.84615384615384615</v>
      </c>
      <c r="T772" s="731">
        <v>3</v>
      </c>
      <c r="U772" s="689">
        <v>0.8571428571428571</v>
      </c>
    </row>
    <row r="773" spans="1:21" ht="14.4" customHeight="1" x14ac:dyDescent="0.3">
      <c r="A773" s="649">
        <v>50</v>
      </c>
      <c r="B773" s="650" t="s">
        <v>574</v>
      </c>
      <c r="C773" s="650">
        <v>89301502</v>
      </c>
      <c r="D773" s="729" t="s">
        <v>3863</v>
      </c>
      <c r="E773" s="730" t="s">
        <v>2751</v>
      </c>
      <c r="F773" s="650" t="s">
        <v>2737</v>
      </c>
      <c r="G773" s="650" t="s">
        <v>2760</v>
      </c>
      <c r="H773" s="650" t="s">
        <v>575</v>
      </c>
      <c r="I773" s="650" t="s">
        <v>2898</v>
      </c>
      <c r="J773" s="650" t="s">
        <v>1073</v>
      </c>
      <c r="K773" s="650" t="s">
        <v>1074</v>
      </c>
      <c r="L773" s="651">
        <v>81.209999999999994</v>
      </c>
      <c r="M773" s="651">
        <v>243.63</v>
      </c>
      <c r="N773" s="650">
        <v>3</v>
      </c>
      <c r="O773" s="731">
        <v>0.5</v>
      </c>
      <c r="P773" s="651"/>
      <c r="Q773" s="666">
        <v>0</v>
      </c>
      <c r="R773" s="650"/>
      <c r="S773" s="666">
        <v>0</v>
      </c>
      <c r="T773" s="731"/>
      <c r="U773" s="689">
        <v>0</v>
      </c>
    </row>
    <row r="774" spans="1:21" ht="14.4" customHeight="1" x14ac:dyDescent="0.3">
      <c r="A774" s="649">
        <v>50</v>
      </c>
      <c r="B774" s="650" t="s">
        <v>574</v>
      </c>
      <c r="C774" s="650">
        <v>89301502</v>
      </c>
      <c r="D774" s="729" t="s">
        <v>3863</v>
      </c>
      <c r="E774" s="730" t="s">
        <v>2751</v>
      </c>
      <c r="F774" s="650" t="s">
        <v>2737</v>
      </c>
      <c r="G774" s="650" t="s">
        <v>2760</v>
      </c>
      <c r="H774" s="650" t="s">
        <v>575</v>
      </c>
      <c r="I774" s="650" t="s">
        <v>1072</v>
      </c>
      <c r="J774" s="650" t="s">
        <v>1073</v>
      </c>
      <c r="K774" s="650" t="s">
        <v>1074</v>
      </c>
      <c r="L774" s="651">
        <v>81.209999999999994</v>
      </c>
      <c r="M774" s="651">
        <v>243.63</v>
      </c>
      <c r="N774" s="650">
        <v>3</v>
      </c>
      <c r="O774" s="731">
        <v>0.5</v>
      </c>
      <c r="P774" s="651"/>
      <c r="Q774" s="666">
        <v>0</v>
      </c>
      <c r="R774" s="650"/>
      <c r="S774" s="666">
        <v>0</v>
      </c>
      <c r="T774" s="731"/>
      <c r="U774" s="689">
        <v>0</v>
      </c>
    </row>
    <row r="775" spans="1:21" ht="14.4" customHeight="1" x14ac:dyDescent="0.3">
      <c r="A775" s="649">
        <v>50</v>
      </c>
      <c r="B775" s="650" t="s">
        <v>574</v>
      </c>
      <c r="C775" s="650">
        <v>89301502</v>
      </c>
      <c r="D775" s="729" t="s">
        <v>3863</v>
      </c>
      <c r="E775" s="730" t="s">
        <v>2751</v>
      </c>
      <c r="F775" s="650" t="s">
        <v>2737</v>
      </c>
      <c r="G775" s="650" t="s">
        <v>2760</v>
      </c>
      <c r="H775" s="650" t="s">
        <v>575</v>
      </c>
      <c r="I775" s="650" t="s">
        <v>3283</v>
      </c>
      <c r="J775" s="650" t="s">
        <v>1073</v>
      </c>
      <c r="K775" s="650" t="s">
        <v>1974</v>
      </c>
      <c r="L775" s="651">
        <v>270.69</v>
      </c>
      <c r="M775" s="651">
        <v>541.38</v>
      </c>
      <c r="N775" s="650">
        <v>2</v>
      </c>
      <c r="O775" s="731">
        <v>1</v>
      </c>
      <c r="P775" s="651">
        <v>270.69</v>
      </c>
      <c r="Q775" s="666">
        <v>0.5</v>
      </c>
      <c r="R775" s="650">
        <v>1</v>
      </c>
      <c r="S775" s="666">
        <v>0.5</v>
      </c>
      <c r="T775" s="731">
        <v>0.5</v>
      </c>
      <c r="U775" s="689">
        <v>0.5</v>
      </c>
    </row>
    <row r="776" spans="1:21" ht="14.4" customHeight="1" x14ac:dyDescent="0.3">
      <c r="A776" s="649">
        <v>50</v>
      </c>
      <c r="B776" s="650" t="s">
        <v>574</v>
      </c>
      <c r="C776" s="650">
        <v>89301502</v>
      </c>
      <c r="D776" s="729" t="s">
        <v>3863</v>
      </c>
      <c r="E776" s="730" t="s">
        <v>2751</v>
      </c>
      <c r="F776" s="650" t="s">
        <v>2737</v>
      </c>
      <c r="G776" s="650" t="s">
        <v>2760</v>
      </c>
      <c r="H776" s="650" t="s">
        <v>575</v>
      </c>
      <c r="I776" s="650" t="s">
        <v>1973</v>
      </c>
      <c r="J776" s="650" t="s">
        <v>1073</v>
      </c>
      <c r="K776" s="650" t="s">
        <v>1974</v>
      </c>
      <c r="L776" s="651">
        <v>270.69</v>
      </c>
      <c r="M776" s="651">
        <v>270.69</v>
      </c>
      <c r="N776" s="650">
        <v>1</v>
      </c>
      <c r="O776" s="731">
        <v>1</v>
      </c>
      <c r="P776" s="651"/>
      <c r="Q776" s="666">
        <v>0</v>
      </c>
      <c r="R776" s="650"/>
      <c r="S776" s="666">
        <v>0</v>
      </c>
      <c r="T776" s="731"/>
      <c r="U776" s="689">
        <v>0</v>
      </c>
    </row>
    <row r="777" spans="1:21" ht="14.4" customHeight="1" x14ac:dyDescent="0.3">
      <c r="A777" s="649">
        <v>50</v>
      </c>
      <c r="B777" s="650" t="s">
        <v>574</v>
      </c>
      <c r="C777" s="650">
        <v>89301502</v>
      </c>
      <c r="D777" s="729" t="s">
        <v>3863</v>
      </c>
      <c r="E777" s="730" t="s">
        <v>2751</v>
      </c>
      <c r="F777" s="650" t="s">
        <v>2737</v>
      </c>
      <c r="G777" s="650" t="s">
        <v>2760</v>
      </c>
      <c r="H777" s="650" t="s">
        <v>575</v>
      </c>
      <c r="I777" s="650" t="s">
        <v>3504</v>
      </c>
      <c r="J777" s="650" t="s">
        <v>1070</v>
      </c>
      <c r="K777" s="650" t="s">
        <v>1971</v>
      </c>
      <c r="L777" s="651">
        <v>0</v>
      </c>
      <c r="M777" s="651">
        <v>0</v>
      </c>
      <c r="N777" s="650">
        <v>1</v>
      </c>
      <c r="O777" s="731">
        <v>0.5</v>
      </c>
      <c r="P777" s="651">
        <v>0</v>
      </c>
      <c r="Q777" s="666"/>
      <c r="R777" s="650">
        <v>1</v>
      </c>
      <c r="S777" s="666">
        <v>1</v>
      </c>
      <c r="T777" s="731">
        <v>0.5</v>
      </c>
      <c r="U777" s="689">
        <v>1</v>
      </c>
    </row>
    <row r="778" spans="1:21" ht="14.4" customHeight="1" x14ac:dyDescent="0.3">
      <c r="A778" s="649">
        <v>50</v>
      </c>
      <c r="B778" s="650" t="s">
        <v>574</v>
      </c>
      <c r="C778" s="650">
        <v>89301502</v>
      </c>
      <c r="D778" s="729" t="s">
        <v>3863</v>
      </c>
      <c r="E778" s="730" t="s">
        <v>2751</v>
      </c>
      <c r="F778" s="650" t="s">
        <v>2737</v>
      </c>
      <c r="G778" s="650" t="s">
        <v>2760</v>
      </c>
      <c r="H778" s="650" t="s">
        <v>575</v>
      </c>
      <c r="I778" s="650" t="s">
        <v>3505</v>
      </c>
      <c r="J778" s="650" t="s">
        <v>3506</v>
      </c>
      <c r="K778" s="650" t="s">
        <v>1974</v>
      </c>
      <c r="L778" s="651">
        <v>270.69</v>
      </c>
      <c r="M778" s="651">
        <v>270.69</v>
      </c>
      <c r="N778" s="650">
        <v>1</v>
      </c>
      <c r="O778" s="731">
        <v>0.5</v>
      </c>
      <c r="P778" s="651"/>
      <c r="Q778" s="666">
        <v>0</v>
      </c>
      <c r="R778" s="650"/>
      <c r="S778" s="666">
        <v>0</v>
      </c>
      <c r="T778" s="731"/>
      <c r="U778" s="689">
        <v>0</v>
      </c>
    </row>
    <row r="779" spans="1:21" ht="14.4" customHeight="1" x14ac:dyDescent="0.3">
      <c r="A779" s="649">
        <v>50</v>
      </c>
      <c r="B779" s="650" t="s">
        <v>574</v>
      </c>
      <c r="C779" s="650">
        <v>89301502</v>
      </c>
      <c r="D779" s="729" t="s">
        <v>3863</v>
      </c>
      <c r="E779" s="730" t="s">
        <v>2751</v>
      </c>
      <c r="F779" s="650" t="s">
        <v>2737</v>
      </c>
      <c r="G779" s="650" t="s">
        <v>2760</v>
      </c>
      <c r="H779" s="650" t="s">
        <v>575</v>
      </c>
      <c r="I779" s="650" t="s">
        <v>3507</v>
      </c>
      <c r="J779" s="650" t="s">
        <v>2981</v>
      </c>
      <c r="K779" s="650" t="s">
        <v>995</v>
      </c>
      <c r="L779" s="651">
        <v>60.92</v>
      </c>
      <c r="M779" s="651">
        <v>182.76</v>
      </c>
      <c r="N779" s="650">
        <v>3</v>
      </c>
      <c r="O779" s="731">
        <v>1</v>
      </c>
      <c r="P779" s="651"/>
      <c r="Q779" s="666">
        <v>0</v>
      </c>
      <c r="R779" s="650"/>
      <c r="S779" s="666">
        <v>0</v>
      </c>
      <c r="T779" s="731"/>
      <c r="U779" s="689">
        <v>0</v>
      </c>
    </row>
    <row r="780" spans="1:21" ht="14.4" customHeight="1" x14ac:dyDescent="0.3">
      <c r="A780" s="649">
        <v>50</v>
      </c>
      <c r="B780" s="650" t="s">
        <v>574</v>
      </c>
      <c r="C780" s="650">
        <v>89301502</v>
      </c>
      <c r="D780" s="729" t="s">
        <v>3863</v>
      </c>
      <c r="E780" s="730" t="s">
        <v>2751</v>
      </c>
      <c r="F780" s="650" t="s">
        <v>2737</v>
      </c>
      <c r="G780" s="650" t="s">
        <v>2760</v>
      </c>
      <c r="H780" s="650" t="s">
        <v>575</v>
      </c>
      <c r="I780" s="650" t="s">
        <v>3508</v>
      </c>
      <c r="J780" s="650" t="s">
        <v>3506</v>
      </c>
      <c r="K780" s="650" t="s">
        <v>1974</v>
      </c>
      <c r="L780" s="651">
        <v>270.69</v>
      </c>
      <c r="M780" s="651">
        <v>812.06999999999994</v>
      </c>
      <c r="N780" s="650">
        <v>3</v>
      </c>
      <c r="O780" s="731">
        <v>1.5</v>
      </c>
      <c r="P780" s="651"/>
      <c r="Q780" s="666">
        <v>0</v>
      </c>
      <c r="R780" s="650"/>
      <c r="S780" s="666">
        <v>0</v>
      </c>
      <c r="T780" s="731"/>
      <c r="U780" s="689">
        <v>0</v>
      </c>
    </row>
    <row r="781" spans="1:21" ht="14.4" customHeight="1" x14ac:dyDescent="0.3">
      <c r="A781" s="649">
        <v>50</v>
      </c>
      <c r="B781" s="650" t="s">
        <v>574</v>
      </c>
      <c r="C781" s="650">
        <v>89301502</v>
      </c>
      <c r="D781" s="729" t="s">
        <v>3863</v>
      </c>
      <c r="E781" s="730" t="s">
        <v>2751</v>
      </c>
      <c r="F781" s="650" t="s">
        <v>2737</v>
      </c>
      <c r="G781" s="650" t="s">
        <v>3249</v>
      </c>
      <c r="H781" s="650" t="s">
        <v>575</v>
      </c>
      <c r="I781" s="650" t="s">
        <v>2350</v>
      </c>
      <c r="J781" s="650" t="s">
        <v>2351</v>
      </c>
      <c r="K781" s="650" t="s">
        <v>3509</v>
      </c>
      <c r="L781" s="651">
        <v>68.819999999999993</v>
      </c>
      <c r="M781" s="651">
        <v>206.45999999999998</v>
      </c>
      <c r="N781" s="650">
        <v>3</v>
      </c>
      <c r="O781" s="731">
        <v>0.5</v>
      </c>
      <c r="P781" s="651">
        <v>206.45999999999998</v>
      </c>
      <c r="Q781" s="666">
        <v>1</v>
      </c>
      <c r="R781" s="650">
        <v>3</v>
      </c>
      <c r="S781" s="666">
        <v>1</v>
      </c>
      <c r="T781" s="731">
        <v>0.5</v>
      </c>
      <c r="U781" s="689">
        <v>1</v>
      </c>
    </row>
    <row r="782" spans="1:21" ht="14.4" customHeight="1" x14ac:dyDescent="0.3">
      <c r="A782" s="649">
        <v>50</v>
      </c>
      <c r="B782" s="650" t="s">
        <v>574</v>
      </c>
      <c r="C782" s="650">
        <v>89301502</v>
      </c>
      <c r="D782" s="729" t="s">
        <v>3863</v>
      </c>
      <c r="E782" s="730" t="s">
        <v>2751</v>
      </c>
      <c r="F782" s="650" t="s">
        <v>2737</v>
      </c>
      <c r="G782" s="650" t="s">
        <v>2812</v>
      </c>
      <c r="H782" s="650" t="s">
        <v>575</v>
      </c>
      <c r="I782" s="650" t="s">
        <v>1750</v>
      </c>
      <c r="J782" s="650" t="s">
        <v>2659</v>
      </c>
      <c r="K782" s="650" t="s">
        <v>2660</v>
      </c>
      <c r="L782" s="651">
        <v>156.86000000000001</v>
      </c>
      <c r="M782" s="651">
        <v>156.86000000000001</v>
      </c>
      <c r="N782" s="650">
        <v>1</v>
      </c>
      <c r="O782" s="731">
        <v>1</v>
      </c>
      <c r="P782" s="651">
        <v>156.86000000000001</v>
      </c>
      <c r="Q782" s="666">
        <v>1</v>
      </c>
      <c r="R782" s="650">
        <v>1</v>
      </c>
      <c r="S782" s="666">
        <v>1</v>
      </c>
      <c r="T782" s="731">
        <v>1</v>
      </c>
      <c r="U782" s="689">
        <v>1</v>
      </c>
    </row>
    <row r="783" spans="1:21" ht="14.4" customHeight="1" x14ac:dyDescent="0.3">
      <c r="A783" s="649">
        <v>50</v>
      </c>
      <c r="B783" s="650" t="s">
        <v>574</v>
      </c>
      <c r="C783" s="650">
        <v>89301502</v>
      </c>
      <c r="D783" s="729" t="s">
        <v>3863</v>
      </c>
      <c r="E783" s="730" t="s">
        <v>2751</v>
      </c>
      <c r="F783" s="650" t="s">
        <v>2737</v>
      </c>
      <c r="G783" s="650" t="s">
        <v>3510</v>
      </c>
      <c r="H783" s="650" t="s">
        <v>575</v>
      </c>
      <c r="I783" s="650" t="s">
        <v>3511</v>
      </c>
      <c r="J783" s="650" t="s">
        <v>3512</v>
      </c>
      <c r="K783" s="650" t="s">
        <v>3513</v>
      </c>
      <c r="L783" s="651">
        <v>317.26</v>
      </c>
      <c r="M783" s="651">
        <v>951.78</v>
      </c>
      <c r="N783" s="650">
        <v>3</v>
      </c>
      <c r="O783" s="731">
        <v>1</v>
      </c>
      <c r="P783" s="651">
        <v>951.78</v>
      </c>
      <c r="Q783" s="666">
        <v>1</v>
      </c>
      <c r="R783" s="650">
        <v>3</v>
      </c>
      <c r="S783" s="666">
        <v>1</v>
      </c>
      <c r="T783" s="731">
        <v>1</v>
      </c>
      <c r="U783" s="689">
        <v>1</v>
      </c>
    </row>
    <row r="784" spans="1:21" ht="14.4" customHeight="1" x14ac:dyDescent="0.3">
      <c r="A784" s="649">
        <v>50</v>
      </c>
      <c r="B784" s="650" t="s">
        <v>574</v>
      </c>
      <c r="C784" s="650">
        <v>89301502</v>
      </c>
      <c r="D784" s="729" t="s">
        <v>3863</v>
      </c>
      <c r="E784" s="730" t="s">
        <v>2751</v>
      </c>
      <c r="F784" s="650" t="s">
        <v>2737</v>
      </c>
      <c r="G784" s="650" t="s">
        <v>2762</v>
      </c>
      <c r="H784" s="650" t="s">
        <v>1428</v>
      </c>
      <c r="I784" s="650" t="s">
        <v>2813</v>
      </c>
      <c r="J784" s="650" t="s">
        <v>2814</v>
      </c>
      <c r="K784" s="650" t="s">
        <v>2815</v>
      </c>
      <c r="L784" s="651">
        <v>312.54000000000002</v>
      </c>
      <c r="M784" s="651">
        <v>937.62000000000012</v>
      </c>
      <c r="N784" s="650">
        <v>3</v>
      </c>
      <c r="O784" s="731">
        <v>0.5</v>
      </c>
      <c r="P784" s="651"/>
      <c r="Q784" s="666">
        <v>0</v>
      </c>
      <c r="R784" s="650"/>
      <c r="S784" s="666">
        <v>0</v>
      </c>
      <c r="T784" s="731"/>
      <c r="U784" s="689">
        <v>0</v>
      </c>
    </row>
    <row r="785" spans="1:21" ht="14.4" customHeight="1" x14ac:dyDescent="0.3">
      <c r="A785" s="649">
        <v>50</v>
      </c>
      <c r="B785" s="650" t="s">
        <v>574</v>
      </c>
      <c r="C785" s="650">
        <v>89301502</v>
      </c>
      <c r="D785" s="729" t="s">
        <v>3863</v>
      </c>
      <c r="E785" s="730" t="s">
        <v>2751</v>
      </c>
      <c r="F785" s="650" t="s">
        <v>2737</v>
      </c>
      <c r="G785" s="650" t="s">
        <v>2762</v>
      </c>
      <c r="H785" s="650" t="s">
        <v>1428</v>
      </c>
      <c r="I785" s="650" t="s">
        <v>3514</v>
      </c>
      <c r="J785" s="650" t="s">
        <v>3515</v>
      </c>
      <c r="K785" s="650" t="s">
        <v>3368</v>
      </c>
      <c r="L785" s="651">
        <v>217.65</v>
      </c>
      <c r="M785" s="651">
        <v>435.3</v>
      </c>
      <c r="N785" s="650">
        <v>2</v>
      </c>
      <c r="O785" s="731">
        <v>1.5</v>
      </c>
      <c r="P785" s="651">
        <v>435.3</v>
      </c>
      <c r="Q785" s="666">
        <v>1</v>
      </c>
      <c r="R785" s="650">
        <v>2</v>
      </c>
      <c r="S785" s="666">
        <v>1</v>
      </c>
      <c r="T785" s="731">
        <v>1.5</v>
      </c>
      <c r="U785" s="689">
        <v>1</v>
      </c>
    </row>
    <row r="786" spans="1:21" ht="14.4" customHeight="1" x14ac:dyDescent="0.3">
      <c r="A786" s="649">
        <v>50</v>
      </c>
      <c r="B786" s="650" t="s">
        <v>574</v>
      </c>
      <c r="C786" s="650">
        <v>89301502</v>
      </c>
      <c r="D786" s="729" t="s">
        <v>3863</v>
      </c>
      <c r="E786" s="730" t="s">
        <v>2751</v>
      </c>
      <c r="F786" s="650" t="s">
        <v>2737</v>
      </c>
      <c r="G786" s="650" t="s">
        <v>2762</v>
      </c>
      <c r="H786" s="650" t="s">
        <v>1428</v>
      </c>
      <c r="I786" s="650" t="s">
        <v>1557</v>
      </c>
      <c r="J786" s="650" t="s">
        <v>1558</v>
      </c>
      <c r="K786" s="650" t="s">
        <v>2645</v>
      </c>
      <c r="L786" s="651">
        <v>435.3</v>
      </c>
      <c r="M786" s="651">
        <v>5658.9000000000005</v>
      </c>
      <c r="N786" s="650">
        <v>13</v>
      </c>
      <c r="O786" s="731">
        <v>7.5</v>
      </c>
      <c r="P786" s="651">
        <v>3047.1000000000004</v>
      </c>
      <c r="Q786" s="666">
        <v>0.53846153846153844</v>
      </c>
      <c r="R786" s="650">
        <v>7</v>
      </c>
      <c r="S786" s="666">
        <v>0.53846153846153844</v>
      </c>
      <c r="T786" s="731">
        <v>4</v>
      </c>
      <c r="U786" s="689">
        <v>0.53333333333333333</v>
      </c>
    </row>
    <row r="787" spans="1:21" ht="14.4" customHeight="1" x14ac:dyDescent="0.3">
      <c r="A787" s="649">
        <v>50</v>
      </c>
      <c r="B787" s="650" t="s">
        <v>574</v>
      </c>
      <c r="C787" s="650">
        <v>89301502</v>
      </c>
      <c r="D787" s="729" t="s">
        <v>3863</v>
      </c>
      <c r="E787" s="730" t="s">
        <v>2751</v>
      </c>
      <c r="F787" s="650" t="s">
        <v>2737</v>
      </c>
      <c r="G787" s="650" t="s">
        <v>2762</v>
      </c>
      <c r="H787" s="650" t="s">
        <v>1428</v>
      </c>
      <c r="I787" s="650" t="s">
        <v>1629</v>
      </c>
      <c r="J787" s="650" t="s">
        <v>1630</v>
      </c>
      <c r="K787" s="650" t="s">
        <v>2647</v>
      </c>
      <c r="L787" s="651">
        <v>672.94</v>
      </c>
      <c r="M787" s="651">
        <v>8075.2800000000016</v>
      </c>
      <c r="N787" s="650">
        <v>12</v>
      </c>
      <c r="O787" s="731">
        <v>8.5</v>
      </c>
      <c r="P787" s="651">
        <v>1345.88</v>
      </c>
      <c r="Q787" s="666">
        <v>0.16666666666666666</v>
      </c>
      <c r="R787" s="650">
        <v>2</v>
      </c>
      <c r="S787" s="666">
        <v>0.16666666666666666</v>
      </c>
      <c r="T787" s="731">
        <v>1.5</v>
      </c>
      <c r="U787" s="689">
        <v>0.17647058823529413</v>
      </c>
    </row>
    <row r="788" spans="1:21" ht="14.4" customHeight="1" x14ac:dyDescent="0.3">
      <c r="A788" s="649">
        <v>50</v>
      </c>
      <c r="B788" s="650" t="s">
        <v>574</v>
      </c>
      <c r="C788" s="650">
        <v>89301502</v>
      </c>
      <c r="D788" s="729" t="s">
        <v>3863</v>
      </c>
      <c r="E788" s="730" t="s">
        <v>2751</v>
      </c>
      <c r="F788" s="650" t="s">
        <v>2737</v>
      </c>
      <c r="G788" s="650" t="s">
        <v>2762</v>
      </c>
      <c r="H788" s="650" t="s">
        <v>1428</v>
      </c>
      <c r="I788" s="650" t="s">
        <v>2900</v>
      </c>
      <c r="J788" s="650" t="s">
        <v>2814</v>
      </c>
      <c r="K788" s="650" t="s">
        <v>2815</v>
      </c>
      <c r="L788" s="651">
        <v>312.54000000000002</v>
      </c>
      <c r="M788" s="651">
        <v>937.62000000000012</v>
      </c>
      <c r="N788" s="650">
        <v>3</v>
      </c>
      <c r="O788" s="731">
        <v>0.5</v>
      </c>
      <c r="P788" s="651"/>
      <c r="Q788" s="666">
        <v>0</v>
      </c>
      <c r="R788" s="650"/>
      <c r="S788" s="666">
        <v>0</v>
      </c>
      <c r="T788" s="731"/>
      <c r="U788" s="689">
        <v>0</v>
      </c>
    </row>
    <row r="789" spans="1:21" ht="14.4" customHeight="1" x14ac:dyDescent="0.3">
      <c r="A789" s="649">
        <v>50</v>
      </c>
      <c r="B789" s="650" t="s">
        <v>574</v>
      </c>
      <c r="C789" s="650">
        <v>89301502</v>
      </c>
      <c r="D789" s="729" t="s">
        <v>3863</v>
      </c>
      <c r="E789" s="730" t="s">
        <v>2751</v>
      </c>
      <c r="F789" s="650" t="s">
        <v>2737</v>
      </c>
      <c r="G789" s="650" t="s">
        <v>3284</v>
      </c>
      <c r="H789" s="650" t="s">
        <v>1428</v>
      </c>
      <c r="I789" s="650" t="s">
        <v>1667</v>
      </c>
      <c r="J789" s="650" t="s">
        <v>1668</v>
      </c>
      <c r="K789" s="650" t="s">
        <v>1192</v>
      </c>
      <c r="L789" s="651">
        <v>772.93</v>
      </c>
      <c r="M789" s="651">
        <v>4637.58</v>
      </c>
      <c r="N789" s="650">
        <v>6</v>
      </c>
      <c r="O789" s="731">
        <v>5.5</v>
      </c>
      <c r="P789" s="651">
        <v>3091.72</v>
      </c>
      <c r="Q789" s="666">
        <v>0.66666666666666663</v>
      </c>
      <c r="R789" s="650">
        <v>4</v>
      </c>
      <c r="S789" s="666">
        <v>0.66666666666666663</v>
      </c>
      <c r="T789" s="731">
        <v>4</v>
      </c>
      <c r="U789" s="689">
        <v>0.72727272727272729</v>
      </c>
    </row>
    <row r="790" spans="1:21" ht="14.4" customHeight="1" x14ac:dyDescent="0.3">
      <c r="A790" s="649">
        <v>50</v>
      </c>
      <c r="B790" s="650" t="s">
        <v>574</v>
      </c>
      <c r="C790" s="650">
        <v>89301502</v>
      </c>
      <c r="D790" s="729" t="s">
        <v>3863</v>
      </c>
      <c r="E790" s="730" t="s">
        <v>2751</v>
      </c>
      <c r="F790" s="650" t="s">
        <v>2737</v>
      </c>
      <c r="G790" s="650" t="s">
        <v>3284</v>
      </c>
      <c r="H790" s="650" t="s">
        <v>1428</v>
      </c>
      <c r="I790" s="650" t="s">
        <v>3516</v>
      </c>
      <c r="J790" s="650" t="s">
        <v>1668</v>
      </c>
      <c r="K790" s="650" t="s">
        <v>1192</v>
      </c>
      <c r="L790" s="651">
        <v>0</v>
      </c>
      <c r="M790" s="651">
        <v>0</v>
      </c>
      <c r="N790" s="650">
        <v>3</v>
      </c>
      <c r="O790" s="731">
        <v>2.5</v>
      </c>
      <c r="P790" s="651"/>
      <c r="Q790" s="666"/>
      <c r="R790" s="650"/>
      <c r="S790" s="666">
        <v>0</v>
      </c>
      <c r="T790" s="731"/>
      <c r="U790" s="689">
        <v>0</v>
      </c>
    </row>
    <row r="791" spans="1:21" ht="14.4" customHeight="1" x14ac:dyDescent="0.3">
      <c r="A791" s="649">
        <v>50</v>
      </c>
      <c r="B791" s="650" t="s">
        <v>574</v>
      </c>
      <c r="C791" s="650">
        <v>89301502</v>
      </c>
      <c r="D791" s="729" t="s">
        <v>3863</v>
      </c>
      <c r="E791" s="730" t="s">
        <v>2751</v>
      </c>
      <c r="F791" s="650" t="s">
        <v>2737</v>
      </c>
      <c r="G791" s="650" t="s">
        <v>3284</v>
      </c>
      <c r="H791" s="650" t="s">
        <v>1428</v>
      </c>
      <c r="I791" s="650" t="s">
        <v>3285</v>
      </c>
      <c r="J791" s="650" t="s">
        <v>2278</v>
      </c>
      <c r="K791" s="650" t="s">
        <v>1192</v>
      </c>
      <c r="L791" s="651">
        <v>0</v>
      </c>
      <c r="M791" s="651">
        <v>0</v>
      </c>
      <c r="N791" s="650">
        <v>1</v>
      </c>
      <c r="O791" s="731">
        <v>0.5</v>
      </c>
      <c r="P791" s="651"/>
      <c r="Q791" s="666"/>
      <c r="R791" s="650"/>
      <c r="S791" s="666">
        <v>0</v>
      </c>
      <c r="T791" s="731"/>
      <c r="U791" s="689">
        <v>0</v>
      </c>
    </row>
    <row r="792" spans="1:21" ht="14.4" customHeight="1" x14ac:dyDescent="0.3">
      <c r="A792" s="649">
        <v>50</v>
      </c>
      <c r="B792" s="650" t="s">
        <v>574</v>
      </c>
      <c r="C792" s="650">
        <v>89301502</v>
      </c>
      <c r="D792" s="729" t="s">
        <v>3863</v>
      </c>
      <c r="E792" s="730" t="s">
        <v>2751</v>
      </c>
      <c r="F792" s="650" t="s">
        <v>2737</v>
      </c>
      <c r="G792" s="650" t="s">
        <v>3286</v>
      </c>
      <c r="H792" s="650" t="s">
        <v>1428</v>
      </c>
      <c r="I792" s="650" t="s">
        <v>2386</v>
      </c>
      <c r="J792" s="650" t="s">
        <v>2387</v>
      </c>
      <c r="K792" s="650" t="s">
        <v>2388</v>
      </c>
      <c r="L792" s="651">
        <v>222.25</v>
      </c>
      <c r="M792" s="651">
        <v>666.75</v>
      </c>
      <c r="N792" s="650">
        <v>3</v>
      </c>
      <c r="O792" s="731">
        <v>1.5</v>
      </c>
      <c r="P792" s="651">
        <v>666.75</v>
      </c>
      <c r="Q792" s="666">
        <v>1</v>
      </c>
      <c r="R792" s="650">
        <v>3</v>
      </c>
      <c r="S792" s="666">
        <v>1</v>
      </c>
      <c r="T792" s="731">
        <v>1.5</v>
      </c>
      <c r="U792" s="689">
        <v>1</v>
      </c>
    </row>
    <row r="793" spans="1:21" ht="14.4" customHeight="1" x14ac:dyDescent="0.3">
      <c r="A793" s="649">
        <v>50</v>
      </c>
      <c r="B793" s="650" t="s">
        <v>574</v>
      </c>
      <c r="C793" s="650">
        <v>89301502</v>
      </c>
      <c r="D793" s="729" t="s">
        <v>3863</v>
      </c>
      <c r="E793" s="730" t="s">
        <v>2751</v>
      </c>
      <c r="F793" s="650" t="s">
        <v>2737</v>
      </c>
      <c r="G793" s="650" t="s">
        <v>2901</v>
      </c>
      <c r="H793" s="650" t="s">
        <v>1428</v>
      </c>
      <c r="I793" s="650" t="s">
        <v>1503</v>
      </c>
      <c r="J793" s="650" t="s">
        <v>1504</v>
      </c>
      <c r="K793" s="650" t="s">
        <v>1505</v>
      </c>
      <c r="L793" s="651">
        <v>41.89</v>
      </c>
      <c r="M793" s="651">
        <v>167.56</v>
      </c>
      <c r="N793" s="650">
        <v>4</v>
      </c>
      <c r="O793" s="731">
        <v>1</v>
      </c>
      <c r="P793" s="651"/>
      <c r="Q793" s="666">
        <v>0</v>
      </c>
      <c r="R793" s="650"/>
      <c r="S793" s="666">
        <v>0</v>
      </c>
      <c r="T793" s="731"/>
      <c r="U793" s="689">
        <v>0</v>
      </c>
    </row>
    <row r="794" spans="1:21" ht="14.4" customHeight="1" x14ac:dyDescent="0.3">
      <c r="A794" s="649">
        <v>50</v>
      </c>
      <c r="B794" s="650" t="s">
        <v>574</v>
      </c>
      <c r="C794" s="650">
        <v>89301502</v>
      </c>
      <c r="D794" s="729" t="s">
        <v>3863</v>
      </c>
      <c r="E794" s="730" t="s">
        <v>2751</v>
      </c>
      <c r="F794" s="650" t="s">
        <v>2737</v>
      </c>
      <c r="G794" s="650" t="s">
        <v>2901</v>
      </c>
      <c r="H794" s="650" t="s">
        <v>1428</v>
      </c>
      <c r="I794" s="650" t="s">
        <v>1507</v>
      </c>
      <c r="J794" s="650" t="s">
        <v>1504</v>
      </c>
      <c r="K794" s="650" t="s">
        <v>1508</v>
      </c>
      <c r="L794" s="651">
        <v>146.63</v>
      </c>
      <c r="M794" s="651">
        <v>879.78</v>
      </c>
      <c r="N794" s="650">
        <v>6</v>
      </c>
      <c r="O794" s="731">
        <v>3</v>
      </c>
      <c r="P794" s="651">
        <v>293.26</v>
      </c>
      <c r="Q794" s="666">
        <v>0.33333333333333331</v>
      </c>
      <c r="R794" s="650">
        <v>2</v>
      </c>
      <c r="S794" s="666">
        <v>0.33333333333333331</v>
      </c>
      <c r="T794" s="731">
        <v>1</v>
      </c>
      <c r="U794" s="689">
        <v>0.33333333333333331</v>
      </c>
    </row>
    <row r="795" spans="1:21" ht="14.4" customHeight="1" x14ac:dyDescent="0.3">
      <c r="A795" s="649">
        <v>50</v>
      </c>
      <c r="B795" s="650" t="s">
        <v>574</v>
      </c>
      <c r="C795" s="650">
        <v>89301502</v>
      </c>
      <c r="D795" s="729" t="s">
        <v>3863</v>
      </c>
      <c r="E795" s="730" t="s">
        <v>2751</v>
      </c>
      <c r="F795" s="650" t="s">
        <v>2737</v>
      </c>
      <c r="G795" s="650" t="s">
        <v>2763</v>
      </c>
      <c r="H795" s="650" t="s">
        <v>575</v>
      </c>
      <c r="I795" s="650" t="s">
        <v>3517</v>
      </c>
      <c r="J795" s="650" t="s">
        <v>1494</v>
      </c>
      <c r="K795" s="650" t="s">
        <v>1008</v>
      </c>
      <c r="L795" s="651">
        <v>134.66</v>
      </c>
      <c r="M795" s="651">
        <v>269.32</v>
      </c>
      <c r="N795" s="650">
        <v>2</v>
      </c>
      <c r="O795" s="731">
        <v>2</v>
      </c>
      <c r="P795" s="651">
        <v>134.66</v>
      </c>
      <c r="Q795" s="666">
        <v>0.5</v>
      </c>
      <c r="R795" s="650">
        <v>1</v>
      </c>
      <c r="S795" s="666">
        <v>0.5</v>
      </c>
      <c r="T795" s="731">
        <v>1</v>
      </c>
      <c r="U795" s="689">
        <v>0.5</v>
      </c>
    </row>
    <row r="796" spans="1:21" ht="14.4" customHeight="1" x14ac:dyDescent="0.3">
      <c r="A796" s="649">
        <v>50</v>
      </c>
      <c r="B796" s="650" t="s">
        <v>574</v>
      </c>
      <c r="C796" s="650">
        <v>89301502</v>
      </c>
      <c r="D796" s="729" t="s">
        <v>3863</v>
      </c>
      <c r="E796" s="730" t="s">
        <v>2751</v>
      </c>
      <c r="F796" s="650" t="s">
        <v>2737</v>
      </c>
      <c r="G796" s="650" t="s">
        <v>2763</v>
      </c>
      <c r="H796" s="650" t="s">
        <v>575</v>
      </c>
      <c r="I796" s="650" t="s">
        <v>2991</v>
      </c>
      <c r="J796" s="650" t="s">
        <v>2249</v>
      </c>
      <c r="K796" s="650" t="s">
        <v>2266</v>
      </c>
      <c r="L796" s="651">
        <v>180.02</v>
      </c>
      <c r="M796" s="651">
        <v>180.02</v>
      </c>
      <c r="N796" s="650">
        <v>1</v>
      </c>
      <c r="O796" s="731">
        <v>0.5</v>
      </c>
      <c r="P796" s="651">
        <v>180.02</v>
      </c>
      <c r="Q796" s="666">
        <v>1</v>
      </c>
      <c r="R796" s="650">
        <v>1</v>
      </c>
      <c r="S796" s="666">
        <v>1</v>
      </c>
      <c r="T796" s="731">
        <v>0.5</v>
      </c>
      <c r="U796" s="689">
        <v>1</v>
      </c>
    </row>
    <row r="797" spans="1:21" ht="14.4" customHeight="1" x14ac:dyDescent="0.3">
      <c r="A797" s="649">
        <v>50</v>
      </c>
      <c r="B797" s="650" t="s">
        <v>574</v>
      </c>
      <c r="C797" s="650">
        <v>89301502</v>
      </c>
      <c r="D797" s="729" t="s">
        <v>3863</v>
      </c>
      <c r="E797" s="730" t="s">
        <v>2751</v>
      </c>
      <c r="F797" s="650" t="s">
        <v>2737</v>
      </c>
      <c r="G797" s="650" t="s">
        <v>2763</v>
      </c>
      <c r="H797" s="650" t="s">
        <v>575</v>
      </c>
      <c r="I797" s="650" t="s">
        <v>2992</v>
      </c>
      <c r="J797" s="650" t="s">
        <v>2993</v>
      </c>
      <c r="K797" s="650" t="s">
        <v>2994</v>
      </c>
      <c r="L797" s="651">
        <v>31.43</v>
      </c>
      <c r="M797" s="651">
        <v>157.15</v>
      </c>
      <c r="N797" s="650">
        <v>5</v>
      </c>
      <c r="O797" s="731">
        <v>1</v>
      </c>
      <c r="P797" s="651"/>
      <c r="Q797" s="666">
        <v>0</v>
      </c>
      <c r="R797" s="650"/>
      <c r="S797" s="666">
        <v>0</v>
      </c>
      <c r="T797" s="731"/>
      <c r="U797" s="689">
        <v>0</v>
      </c>
    </row>
    <row r="798" spans="1:21" ht="14.4" customHeight="1" x14ac:dyDescent="0.3">
      <c r="A798" s="649">
        <v>50</v>
      </c>
      <c r="B798" s="650" t="s">
        <v>574</v>
      </c>
      <c r="C798" s="650">
        <v>89301502</v>
      </c>
      <c r="D798" s="729" t="s">
        <v>3863</v>
      </c>
      <c r="E798" s="730" t="s">
        <v>2751</v>
      </c>
      <c r="F798" s="650" t="s">
        <v>2737</v>
      </c>
      <c r="G798" s="650" t="s">
        <v>2763</v>
      </c>
      <c r="H798" s="650" t="s">
        <v>575</v>
      </c>
      <c r="I798" s="650" t="s">
        <v>3518</v>
      </c>
      <c r="J798" s="650" t="s">
        <v>3519</v>
      </c>
      <c r="K798" s="650" t="s">
        <v>3520</v>
      </c>
      <c r="L798" s="651">
        <v>41.89</v>
      </c>
      <c r="M798" s="651">
        <v>670.24</v>
      </c>
      <c r="N798" s="650">
        <v>16</v>
      </c>
      <c r="O798" s="731">
        <v>3</v>
      </c>
      <c r="P798" s="651">
        <v>502.67999999999995</v>
      </c>
      <c r="Q798" s="666">
        <v>0.74999999999999989</v>
      </c>
      <c r="R798" s="650">
        <v>12</v>
      </c>
      <c r="S798" s="666">
        <v>0.75</v>
      </c>
      <c r="T798" s="731">
        <v>2</v>
      </c>
      <c r="U798" s="689">
        <v>0.66666666666666663</v>
      </c>
    </row>
    <row r="799" spans="1:21" ht="14.4" customHeight="1" x14ac:dyDescent="0.3">
      <c r="A799" s="649">
        <v>50</v>
      </c>
      <c r="B799" s="650" t="s">
        <v>574</v>
      </c>
      <c r="C799" s="650">
        <v>89301502</v>
      </c>
      <c r="D799" s="729" t="s">
        <v>3863</v>
      </c>
      <c r="E799" s="730" t="s">
        <v>2751</v>
      </c>
      <c r="F799" s="650" t="s">
        <v>2737</v>
      </c>
      <c r="G799" s="650" t="s">
        <v>2763</v>
      </c>
      <c r="H799" s="650" t="s">
        <v>575</v>
      </c>
      <c r="I799" s="650" t="s">
        <v>3521</v>
      </c>
      <c r="J799" s="650" t="s">
        <v>3522</v>
      </c>
      <c r="K799" s="650" t="s">
        <v>2291</v>
      </c>
      <c r="L799" s="651">
        <v>56.02</v>
      </c>
      <c r="M799" s="651">
        <v>224.08</v>
      </c>
      <c r="N799" s="650">
        <v>4</v>
      </c>
      <c r="O799" s="731">
        <v>1.5</v>
      </c>
      <c r="P799" s="651">
        <v>224.08</v>
      </c>
      <c r="Q799" s="666">
        <v>1</v>
      </c>
      <c r="R799" s="650">
        <v>4</v>
      </c>
      <c r="S799" s="666">
        <v>1</v>
      </c>
      <c r="T799" s="731">
        <v>1.5</v>
      </c>
      <c r="U799" s="689">
        <v>1</v>
      </c>
    </row>
    <row r="800" spans="1:21" ht="14.4" customHeight="1" x14ac:dyDescent="0.3">
      <c r="A800" s="649">
        <v>50</v>
      </c>
      <c r="B800" s="650" t="s">
        <v>574</v>
      </c>
      <c r="C800" s="650">
        <v>89301502</v>
      </c>
      <c r="D800" s="729" t="s">
        <v>3863</v>
      </c>
      <c r="E800" s="730" t="s">
        <v>2751</v>
      </c>
      <c r="F800" s="650" t="s">
        <v>2737</v>
      </c>
      <c r="G800" s="650" t="s">
        <v>2763</v>
      </c>
      <c r="H800" s="650" t="s">
        <v>1428</v>
      </c>
      <c r="I800" s="650" t="s">
        <v>1493</v>
      </c>
      <c r="J800" s="650" t="s">
        <v>1494</v>
      </c>
      <c r="K800" s="650" t="s">
        <v>999</v>
      </c>
      <c r="L800" s="651">
        <v>44.89</v>
      </c>
      <c r="M800" s="651">
        <v>1301.81</v>
      </c>
      <c r="N800" s="650">
        <v>29</v>
      </c>
      <c r="O800" s="731">
        <v>10.5</v>
      </c>
      <c r="P800" s="651">
        <v>538.67999999999995</v>
      </c>
      <c r="Q800" s="666">
        <v>0.41379310344827586</v>
      </c>
      <c r="R800" s="650">
        <v>12</v>
      </c>
      <c r="S800" s="666">
        <v>0.41379310344827586</v>
      </c>
      <c r="T800" s="731">
        <v>4.5</v>
      </c>
      <c r="U800" s="689">
        <v>0.42857142857142855</v>
      </c>
    </row>
    <row r="801" spans="1:21" ht="14.4" customHeight="1" x14ac:dyDescent="0.3">
      <c r="A801" s="649">
        <v>50</v>
      </c>
      <c r="B801" s="650" t="s">
        <v>574</v>
      </c>
      <c r="C801" s="650">
        <v>89301502</v>
      </c>
      <c r="D801" s="729" t="s">
        <v>3863</v>
      </c>
      <c r="E801" s="730" t="s">
        <v>2751</v>
      </c>
      <c r="F801" s="650" t="s">
        <v>2737</v>
      </c>
      <c r="G801" s="650" t="s">
        <v>2763</v>
      </c>
      <c r="H801" s="650" t="s">
        <v>575</v>
      </c>
      <c r="I801" s="650" t="s">
        <v>2818</v>
      </c>
      <c r="J801" s="650" t="s">
        <v>2819</v>
      </c>
      <c r="K801" s="650" t="s">
        <v>999</v>
      </c>
      <c r="L801" s="651">
        <v>44.89</v>
      </c>
      <c r="M801" s="651">
        <v>224.45000000000002</v>
      </c>
      <c r="N801" s="650">
        <v>5</v>
      </c>
      <c r="O801" s="731">
        <v>2</v>
      </c>
      <c r="P801" s="651"/>
      <c r="Q801" s="666">
        <v>0</v>
      </c>
      <c r="R801" s="650"/>
      <c r="S801" s="666">
        <v>0</v>
      </c>
      <c r="T801" s="731"/>
      <c r="U801" s="689">
        <v>0</v>
      </c>
    </row>
    <row r="802" spans="1:21" ht="14.4" customHeight="1" x14ac:dyDescent="0.3">
      <c r="A802" s="649">
        <v>50</v>
      </c>
      <c r="B802" s="650" t="s">
        <v>574</v>
      </c>
      <c r="C802" s="650">
        <v>89301502</v>
      </c>
      <c r="D802" s="729" t="s">
        <v>3863</v>
      </c>
      <c r="E802" s="730" t="s">
        <v>2751</v>
      </c>
      <c r="F802" s="650" t="s">
        <v>2737</v>
      </c>
      <c r="G802" s="650" t="s">
        <v>2902</v>
      </c>
      <c r="H802" s="650" t="s">
        <v>575</v>
      </c>
      <c r="I802" s="650" t="s">
        <v>906</v>
      </c>
      <c r="J802" s="650" t="s">
        <v>2903</v>
      </c>
      <c r="K802" s="650" t="s">
        <v>1581</v>
      </c>
      <c r="L802" s="651">
        <v>0</v>
      </c>
      <c r="M802" s="651">
        <v>0</v>
      </c>
      <c r="N802" s="650">
        <v>2</v>
      </c>
      <c r="O802" s="731">
        <v>1</v>
      </c>
      <c r="P802" s="651"/>
      <c r="Q802" s="666"/>
      <c r="R802" s="650"/>
      <c r="S802" s="666">
        <v>0</v>
      </c>
      <c r="T802" s="731"/>
      <c r="U802" s="689">
        <v>0</v>
      </c>
    </row>
    <row r="803" spans="1:21" ht="14.4" customHeight="1" x14ac:dyDescent="0.3">
      <c r="A803" s="649">
        <v>50</v>
      </c>
      <c r="B803" s="650" t="s">
        <v>574</v>
      </c>
      <c r="C803" s="650">
        <v>89301502</v>
      </c>
      <c r="D803" s="729" t="s">
        <v>3863</v>
      </c>
      <c r="E803" s="730" t="s">
        <v>2751</v>
      </c>
      <c r="F803" s="650" t="s">
        <v>2737</v>
      </c>
      <c r="G803" s="650" t="s">
        <v>3523</v>
      </c>
      <c r="H803" s="650" t="s">
        <v>575</v>
      </c>
      <c r="I803" s="650" t="s">
        <v>3524</v>
      </c>
      <c r="J803" s="650" t="s">
        <v>3525</v>
      </c>
      <c r="K803" s="650" t="s">
        <v>3526</v>
      </c>
      <c r="L803" s="651">
        <v>0</v>
      </c>
      <c r="M803" s="651">
        <v>0</v>
      </c>
      <c r="N803" s="650">
        <v>1</v>
      </c>
      <c r="O803" s="731">
        <v>0.5</v>
      </c>
      <c r="P803" s="651"/>
      <c r="Q803" s="666"/>
      <c r="R803" s="650"/>
      <c r="S803" s="666">
        <v>0</v>
      </c>
      <c r="T803" s="731"/>
      <c r="U803" s="689">
        <v>0</v>
      </c>
    </row>
    <row r="804" spans="1:21" ht="14.4" customHeight="1" x14ac:dyDescent="0.3">
      <c r="A804" s="649">
        <v>50</v>
      </c>
      <c r="B804" s="650" t="s">
        <v>574</v>
      </c>
      <c r="C804" s="650">
        <v>89301502</v>
      </c>
      <c r="D804" s="729" t="s">
        <v>3863</v>
      </c>
      <c r="E804" s="730" t="s">
        <v>2751</v>
      </c>
      <c r="F804" s="650" t="s">
        <v>2737</v>
      </c>
      <c r="G804" s="650" t="s">
        <v>3161</v>
      </c>
      <c r="H804" s="650" t="s">
        <v>1428</v>
      </c>
      <c r="I804" s="650" t="s">
        <v>3527</v>
      </c>
      <c r="J804" s="650" t="s">
        <v>3528</v>
      </c>
      <c r="K804" s="650" t="s">
        <v>3529</v>
      </c>
      <c r="L804" s="651">
        <v>103.71</v>
      </c>
      <c r="M804" s="651">
        <v>103.71</v>
      </c>
      <c r="N804" s="650">
        <v>1</v>
      </c>
      <c r="O804" s="731">
        <v>1</v>
      </c>
      <c r="P804" s="651"/>
      <c r="Q804" s="666">
        <v>0</v>
      </c>
      <c r="R804" s="650"/>
      <c r="S804" s="666">
        <v>0</v>
      </c>
      <c r="T804" s="731"/>
      <c r="U804" s="689">
        <v>0</v>
      </c>
    </row>
    <row r="805" spans="1:21" ht="14.4" customHeight="1" x14ac:dyDescent="0.3">
      <c r="A805" s="649">
        <v>50</v>
      </c>
      <c r="B805" s="650" t="s">
        <v>574</v>
      </c>
      <c r="C805" s="650">
        <v>89301502</v>
      </c>
      <c r="D805" s="729" t="s">
        <v>3863</v>
      </c>
      <c r="E805" s="730" t="s">
        <v>2751</v>
      </c>
      <c r="F805" s="650" t="s">
        <v>2737</v>
      </c>
      <c r="G805" s="650" t="s">
        <v>3457</v>
      </c>
      <c r="H805" s="650" t="s">
        <v>575</v>
      </c>
      <c r="I805" s="650" t="s">
        <v>3530</v>
      </c>
      <c r="J805" s="650" t="s">
        <v>3531</v>
      </c>
      <c r="K805" s="650" t="s">
        <v>3526</v>
      </c>
      <c r="L805" s="651">
        <v>0</v>
      </c>
      <c r="M805" s="651">
        <v>0</v>
      </c>
      <c r="N805" s="650">
        <v>1</v>
      </c>
      <c r="O805" s="731">
        <v>0.5</v>
      </c>
      <c r="P805" s="651"/>
      <c r="Q805" s="666"/>
      <c r="R805" s="650"/>
      <c r="S805" s="666">
        <v>0</v>
      </c>
      <c r="T805" s="731"/>
      <c r="U805" s="689">
        <v>0</v>
      </c>
    </row>
    <row r="806" spans="1:21" ht="14.4" customHeight="1" x14ac:dyDescent="0.3">
      <c r="A806" s="649">
        <v>50</v>
      </c>
      <c r="B806" s="650" t="s">
        <v>574</v>
      </c>
      <c r="C806" s="650">
        <v>89301502</v>
      </c>
      <c r="D806" s="729" t="s">
        <v>3863</v>
      </c>
      <c r="E806" s="730" t="s">
        <v>2751</v>
      </c>
      <c r="F806" s="650" t="s">
        <v>2737</v>
      </c>
      <c r="G806" s="650" t="s">
        <v>3406</v>
      </c>
      <c r="H806" s="650" t="s">
        <v>575</v>
      </c>
      <c r="I806" s="650" t="s">
        <v>3532</v>
      </c>
      <c r="J806" s="650" t="s">
        <v>3533</v>
      </c>
      <c r="K806" s="650" t="s">
        <v>3534</v>
      </c>
      <c r="L806" s="651">
        <v>449.43</v>
      </c>
      <c r="M806" s="651">
        <v>449.43</v>
      </c>
      <c r="N806" s="650">
        <v>1</v>
      </c>
      <c r="O806" s="731">
        <v>0.5</v>
      </c>
      <c r="P806" s="651"/>
      <c r="Q806" s="666">
        <v>0</v>
      </c>
      <c r="R806" s="650"/>
      <c r="S806" s="666">
        <v>0</v>
      </c>
      <c r="T806" s="731"/>
      <c r="U806" s="689">
        <v>0</v>
      </c>
    </row>
    <row r="807" spans="1:21" ht="14.4" customHeight="1" x14ac:dyDescent="0.3">
      <c r="A807" s="649">
        <v>50</v>
      </c>
      <c r="B807" s="650" t="s">
        <v>574</v>
      </c>
      <c r="C807" s="650">
        <v>89301502</v>
      </c>
      <c r="D807" s="729" t="s">
        <v>3863</v>
      </c>
      <c r="E807" s="730" t="s">
        <v>2751</v>
      </c>
      <c r="F807" s="650" t="s">
        <v>2737</v>
      </c>
      <c r="G807" s="650" t="s">
        <v>3406</v>
      </c>
      <c r="H807" s="650" t="s">
        <v>575</v>
      </c>
      <c r="I807" s="650" t="s">
        <v>3532</v>
      </c>
      <c r="J807" s="650" t="s">
        <v>3533</v>
      </c>
      <c r="K807" s="650" t="s">
        <v>3534</v>
      </c>
      <c r="L807" s="651">
        <v>336.42</v>
      </c>
      <c r="M807" s="651">
        <v>336.42</v>
      </c>
      <c r="N807" s="650">
        <v>1</v>
      </c>
      <c r="O807" s="731">
        <v>0.5</v>
      </c>
      <c r="P807" s="651"/>
      <c r="Q807" s="666">
        <v>0</v>
      </c>
      <c r="R807" s="650"/>
      <c r="S807" s="666">
        <v>0</v>
      </c>
      <c r="T807" s="731"/>
      <c r="U807" s="689">
        <v>0</v>
      </c>
    </row>
    <row r="808" spans="1:21" ht="14.4" customHeight="1" x14ac:dyDescent="0.3">
      <c r="A808" s="649">
        <v>50</v>
      </c>
      <c r="B808" s="650" t="s">
        <v>574</v>
      </c>
      <c r="C808" s="650">
        <v>89301502</v>
      </c>
      <c r="D808" s="729" t="s">
        <v>3863</v>
      </c>
      <c r="E808" s="730" t="s">
        <v>2751</v>
      </c>
      <c r="F808" s="650" t="s">
        <v>2737</v>
      </c>
      <c r="G808" s="650" t="s">
        <v>3535</v>
      </c>
      <c r="H808" s="650" t="s">
        <v>575</v>
      </c>
      <c r="I808" s="650" t="s">
        <v>3536</v>
      </c>
      <c r="J808" s="650" t="s">
        <v>3537</v>
      </c>
      <c r="K808" s="650" t="s">
        <v>3538</v>
      </c>
      <c r="L808" s="651">
        <v>290.29000000000002</v>
      </c>
      <c r="M808" s="651">
        <v>1161.1600000000001</v>
      </c>
      <c r="N808" s="650">
        <v>4</v>
      </c>
      <c r="O808" s="731">
        <v>1</v>
      </c>
      <c r="P808" s="651"/>
      <c r="Q808" s="666">
        <v>0</v>
      </c>
      <c r="R808" s="650"/>
      <c r="S808" s="666">
        <v>0</v>
      </c>
      <c r="T808" s="731"/>
      <c r="U808" s="689">
        <v>0</v>
      </c>
    </row>
    <row r="809" spans="1:21" ht="14.4" customHeight="1" x14ac:dyDescent="0.3">
      <c r="A809" s="649">
        <v>50</v>
      </c>
      <c r="B809" s="650" t="s">
        <v>574</v>
      </c>
      <c r="C809" s="650">
        <v>89301502</v>
      </c>
      <c r="D809" s="729" t="s">
        <v>3863</v>
      </c>
      <c r="E809" s="730" t="s">
        <v>2751</v>
      </c>
      <c r="F809" s="650" t="s">
        <v>2737</v>
      </c>
      <c r="G809" s="650" t="s">
        <v>2765</v>
      </c>
      <c r="H809" s="650" t="s">
        <v>575</v>
      </c>
      <c r="I809" s="650" t="s">
        <v>3539</v>
      </c>
      <c r="J809" s="650" t="s">
        <v>3540</v>
      </c>
      <c r="K809" s="650" t="s">
        <v>2645</v>
      </c>
      <c r="L809" s="651">
        <v>720.54</v>
      </c>
      <c r="M809" s="651">
        <v>720.54</v>
      </c>
      <c r="N809" s="650">
        <v>1</v>
      </c>
      <c r="O809" s="731">
        <v>0.5</v>
      </c>
      <c r="P809" s="651">
        <v>720.54</v>
      </c>
      <c r="Q809" s="666">
        <v>1</v>
      </c>
      <c r="R809" s="650">
        <v>1</v>
      </c>
      <c r="S809" s="666">
        <v>1</v>
      </c>
      <c r="T809" s="731">
        <v>0.5</v>
      </c>
      <c r="U809" s="689">
        <v>1</v>
      </c>
    </row>
    <row r="810" spans="1:21" ht="14.4" customHeight="1" x14ac:dyDescent="0.3">
      <c r="A810" s="649">
        <v>50</v>
      </c>
      <c r="B810" s="650" t="s">
        <v>574</v>
      </c>
      <c r="C810" s="650">
        <v>89301502</v>
      </c>
      <c r="D810" s="729" t="s">
        <v>3863</v>
      </c>
      <c r="E810" s="730" t="s">
        <v>2751</v>
      </c>
      <c r="F810" s="650" t="s">
        <v>2737</v>
      </c>
      <c r="G810" s="650" t="s">
        <v>2765</v>
      </c>
      <c r="H810" s="650" t="s">
        <v>1428</v>
      </c>
      <c r="I810" s="650" t="s">
        <v>1599</v>
      </c>
      <c r="J810" s="650" t="s">
        <v>1600</v>
      </c>
      <c r="K810" s="650" t="s">
        <v>2694</v>
      </c>
      <c r="L810" s="651">
        <v>162.13</v>
      </c>
      <c r="M810" s="651">
        <v>486.39</v>
      </c>
      <c r="N810" s="650">
        <v>3</v>
      </c>
      <c r="O810" s="731">
        <v>0.5</v>
      </c>
      <c r="P810" s="651">
        <v>486.39</v>
      </c>
      <c r="Q810" s="666">
        <v>1</v>
      </c>
      <c r="R810" s="650">
        <v>3</v>
      </c>
      <c r="S810" s="666">
        <v>1</v>
      </c>
      <c r="T810" s="731">
        <v>0.5</v>
      </c>
      <c r="U810" s="689">
        <v>1</v>
      </c>
    </row>
    <row r="811" spans="1:21" ht="14.4" customHeight="1" x14ac:dyDescent="0.3">
      <c r="A811" s="649">
        <v>50</v>
      </c>
      <c r="B811" s="650" t="s">
        <v>574</v>
      </c>
      <c r="C811" s="650">
        <v>89301502</v>
      </c>
      <c r="D811" s="729" t="s">
        <v>3863</v>
      </c>
      <c r="E811" s="730" t="s">
        <v>2751</v>
      </c>
      <c r="F811" s="650" t="s">
        <v>2737</v>
      </c>
      <c r="G811" s="650" t="s">
        <v>2765</v>
      </c>
      <c r="H811" s="650" t="s">
        <v>575</v>
      </c>
      <c r="I811" s="650" t="s">
        <v>3541</v>
      </c>
      <c r="J811" s="650" t="s">
        <v>3542</v>
      </c>
      <c r="K811" s="650" t="s">
        <v>1597</v>
      </c>
      <c r="L811" s="651">
        <v>216.16</v>
      </c>
      <c r="M811" s="651">
        <v>648.48</v>
      </c>
      <c r="N811" s="650">
        <v>3</v>
      </c>
      <c r="O811" s="731">
        <v>1</v>
      </c>
      <c r="P811" s="651"/>
      <c r="Q811" s="666">
        <v>0</v>
      </c>
      <c r="R811" s="650"/>
      <c r="S811" s="666">
        <v>0</v>
      </c>
      <c r="T811" s="731"/>
      <c r="U811" s="689">
        <v>0</v>
      </c>
    </row>
    <row r="812" spans="1:21" ht="14.4" customHeight="1" x14ac:dyDescent="0.3">
      <c r="A812" s="649">
        <v>50</v>
      </c>
      <c r="B812" s="650" t="s">
        <v>574</v>
      </c>
      <c r="C812" s="650">
        <v>89301502</v>
      </c>
      <c r="D812" s="729" t="s">
        <v>3863</v>
      </c>
      <c r="E812" s="730" t="s">
        <v>2751</v>
      </c>
      <c r="F812" s="650" t="s">
        <v>2737</v>
      </c>
      <c r="G812" s="650" t="s">
        <v>2765</v>
      </c>
      <c r="H812" s="650" t="s">
        <v>575</v>
      </c>
      <c r="I812" s="650" t="s">
        <v>3543</v>
      </c>
      <c r="J812" s="650" t="s">
        <v>3542</v>
      </c>
      <c r="K812" s="650" t="s">
        <v>1597</v>
      </c>
      <c r="L812" s="651">
        <v>216.16</v>
      </c>
      <c r="M812" s="651">
        <v>648.48</v>
      </c>
      <c r="N812" s="650">
        <v>3</v>
      </c>
      <c r="O812" s="731">
        <v>0.5</v>
      </c>
      <c r="P812" s="651">
        <v>648.48</v>
      </c>
      <c r="Q812" s="666">
        <v>1</v>
      </c>
      <c r="R812" s="650">
        <v>3</v>
      </c>
      <c r="S812" s="666">
        <v>1</v>
      </c>
      <c r="T812" s="731">
        <v>0.5</v>
      </c>
      <c r="U812" s="689">
        <v>1</v>
      </c>
    </row>
    <row r="813" spans="1:21" ht="14.4" customHeight="1" x14ac:dyDescent="0.3">
      <c r="A813" s="649">
        <v>50</v>
      </c>
      <c r="B813" s="650" t="s">
        <v>574</v>
      </c>
      <c r="C813" s="650">
        <v>89301502</v>
      </c>
      <c r="D813" s="729" t="s">
        <v>3863</v>
      </c>
      <c r="E813" s="730" t="s">
        <v>2751</v>
      </c>
      <c r="F813" s="650" t="s">
        <v>2737</v>
      </c>
      <c r="G813" s="650" t="s">
        <v>2904</v>
      </c>
      <c r="H813" s="650" t="s">
        <v>1428</v>
      </c>
      <c r="I813" s="650" t="s">
        <v>1565</v>
      </c>
      <c r="J813" s="650" t="s">
        <v>1566</v>
      </c>
      <c r="K813" s="650" t="s">
        <v>2621</v>
      </c>
      <c r="L813" s="651">
        <v>2118.42</v>
      </c>
      <c r="M813" s="651">
        <v>10592.1</v>
      </c>
      <c r="N813" s="650">
        <v>5</v>
      </c>
      <c r="O813" s="731">
        <v>2</v>
      </c>
      <c r="P813" s="651">
        <v>6355.26</v>
      </c>
      <c r="Q813" s="666">
        <v>0.6</v>
      </c>
      <c r="R813" s="650">
        <v>3</v>
      </c>
      <c r="S813" s="666">
        <v>0.6</v>
      </c>
      <c r="T813" s="731">
        <v>1</v>
      </c>
      <c r="U813" s="689">
        <v>0.5</v>
      </c>
    </row>
    <row r="814" spans="1:21" ht="14.4" customHeight="1" x14ac:dyDescent="0.3">
      <c r="A814" s="649">
        <v>50</v>
      </c>
      <c r="B814" s="650" t="s">
        <v>574</v>
      </c>
      <c r="C814" s="650">
        <v>89301502</v>
      </c>
      <c r="D814" s="729" t="s">
        <v>3863</v>
      </c>
      <c r="E814" s="730" t="s">
        <v>2751</v>
      </c>
      <c r="F814" s="650" t="s">
        <v>2737</v>
      </c>
      <c r="G814" s="650" t="s">
        <v>2904</v>
      </c>
      <c r="H814" s="650" t="s">
        <v>1428</v>
      </c>
      <c r="I814" s="650" t="s">
        <v>3302</v>
      </c>
      <c r="J814" s="650" t="s">
        <v>2906</v>
      </c>
      <c r="K814" s="650" t="s">
        <v>3303</v>
      </c>
      <c r="L814" s="651">
        <v>2118.4299999999998</v>
      </c>
      <c r="M814" s="651">
        <v>6355.2899999999991</v>
      </c>
      <c r="N814" s="650">
        <v>3</v>
      </c>
      <c r="O814" s="731">
        <v>1</v>
      </c>
      <c r="P814" s="651">
        <v>6355.2899999999991</v>
      </c>
      <c r="Q814" s="666">
        <v>1</v>
      </c>
      <c r="R814" s="650">
        <v>3</v>
      </c>
      <c r="S814" s="666">
        <v>1</v>
      </c>
      <c r="T814" s="731">
        <v>1</v>
      </c>
      <c r="U814" s="689">
        <v>1</v>
      </c>
    </row>
    <row r="815" spans="1:21" ht="14.4" customHeight="1" x14ac:dyDescent="0.3">
      <c r="A815" s="649">
        <v>50</v>
      </c>
      <c r="B815" s="650" t="s">
        <v>574</v>
      </c>
      <c r="C815" s="650">
        <v>89301502</v>
      </c>
      <c r="D815" s="729" t="s">
        <v>3863</v>
      </c>
      <c r="E815" s="730" t="s">
        <v>2751</v>
      </c>
      <c r="F815" s="650" t="s">
        <v>2737</v>
      </c>
      <c r="G815" s="650" t="s">
        <v>3544</v>
      </c>
      <c r="H815" s="650" t="s">
        <v>575</v>
      </c>
      <c r="I815" s="650" t="s">
        <v>3545</v>
      </c>
      <c r="J815" s="650" t="s">
        <v>2239</v>
      </c>
      <c r="K815" s="650" t="s">
        <v>1008</v>
      </c>
      <c r="L815" s="651">
        <v>356.47</v>
      </c>
      <c r="M815" s="651">
        <v>356.47</v>
      </c>
      <c r="N815" s="650">
        <v>1</v>
      </c>
      <c r="O815" s="731">
        <v>0.5</v>
      </c>
      <c r="P815" s="651"/>
      <c r="Q815" s="666">
        <v>0</v>
      </c>
      <c r="R815" s="650"/>
      <c r="S815" s="666">
        <v>0</v>
      </c>
      <c r="T815" s="731"/>
      <c r="U815" s="689">
        <v>0</v>
      </c>
    </row>
    <row r="816" spans="1:21" ht="14.4" customHeight="1" x14ac:dyDescent="0.3">
      <c r="A816" s="649">
        <v>50</v>
      </c>
      <c r="B816" s="650" t="s">
        <v>574</v>
      </c>
      <c r="C816" s="650">
        <v>89301502</v>
      </c>
      <c r="D816" s="729" t="s">
        <v>3863</v>
      </c>
      <c r="E816" s="730" t="s">
        <v>2751</v>
      </c>
      <c r="F816" s="650" t="s">
        <v>2737</v>
      </c>
      <c r="G816" s="650" t="s">
        <v>3544</v>
      </c>
      <c r="H816" s="650" t="s">
        <v>575</v>
      </c>
      <c r="I816" s="650" t="s">
        <v>3546</v>
      </c>
      <c r="J816" s="650" t="s">
        <v>3547</v>
      </c>
      <c r="K816" s="650" t="s">
        <v>3548</v>
      </c>
      <c r="L816" s="651">
        <v>55.1</v>
      </c>
      <c r="M816" s="651">
        <v>110.2</v>
      </c>
      <c r="N816" s="650">
        <v>2</v>
      </c>
      <c r="O816" s="731">
        <v>1</v>
      </c>
      <c r="P816" s="651">
        <v>110.2</v>
      </c>
      <c r="Q816" s="666">
        <v>1</v>
      </c>
      <c r="R816" s="650">
        <v>2</v>
      </c>
      <c r="S816" s="666">
        <v>1</v>
      </c>
      <c r="T816" s="731">
        <v>1</v>
      </c>
      <c r="U816" s="689">
        <v>1</v>
      </c>
    </row>
    <row r="817" spans="1:21" ht="14.4" customHeight="1" x14ac:dyDescent="0.3">
      <c r="A817" s="649">
        <v>50</v>
      </c>
      <c r="B817" s="650" t="s">
        <v>574</v>
      </c>
      <c r="C817" s="650">
        <v>89301502</v>
      </c>
      <c r="D817" s="729" t="s">
        <v>3863</v>
      </c>
      <c r="E817" s="730" t="s">
        <v>2751</v>
      </c>
      <c r="F817" s="650" t="s">
        <v>2737</v>
      </c>
      <c r="G817" s="650" t="s">
        <v>3544</v>
      </c>
      <c r="H817" s="650" t="s">
        <v>575</v>
      </c>
      <c r="I817" s="650" t="s">
        <v>3549</v>
      </c>
      <c r="J817" s="650" t="s">
        <v>3550</v>
      </c>
      <c r="K817" s="650" t="s">
        <v>1008</v>
      </c>
      <c r="L817" s="651">
        <v>356.47</v>
      </c>
      <c r="M817" s="651">
        <v>356.47</v>
      </c>
      <c r="N817" s="650">
        <v>1</v>
      </c>
      <c r="O817" s="731">
        <v>0.5</v>
      </c>
      <c r="P817" s="651">
        <v>356.47</v>
      </c>
      <c r="Q817" s="666">
        <v>1</v>
      </c>
      <c r="R817" s="650">
        <v>1</v>
      </c>
      <c r="S817" s="666">
        <v>1</v>
      </c>
      <c r="T817" s="731">
        <v>0.5</v>
      </c>
      <c r="U817" s="689">
        <v>1</v>
      </c>
    </row>
    <row r="818" spans="1:21" ht="14.4" customHeight="1" x14ac:dyDescent="0.3">
      <c r="A818" s="649">
        <v>50</v>
      </c>
      <c r="B818" s="650" t="s">
        <v>574</v>
      </c>
      <c r="C818" s="650">
        <v>89301502</v>
      </c>
      <c r="D818" s="729" t="s">
        <v>3863</v>
      </c>
      <c r="E818" s="730" t="s">
        <v>2751</v>
      </c>
      <c r="F818" s="650" t="s">
        <v>2737</v>
      </c>
      <c r="G818" s="650" t="s">
        <v>3551</v>
      </c>
      <c r="H818" s="650" t="s">
        <v>575</v>
      </c>
      <c r="I818" s="650" t="s">
        <v>3552</v>
      </c>
      <c r="J818" s="650" t="s">
        <v>3553</v>
      </c>
      <c r="K818" s="650" t="s">
        <v>3554</v>
      </c>
      <c r="L818" s="651">
        <v>0</v>
      </c>
      <c r="M818" s="651">
        <v>0</v>
      </c>
      <c r="N818" s="650">
        <v>1</v>
      </c>
      <c r="O818" s="731">
        <v>0.5</v>
      </c>
      <c r="P818" s="651"/>
      <c r="Q818" s="666"/>
      <c r="R818" s="650"/>
      <c r="S818" s="666">
        <v>0</v>
      </c>
      <c r="T818" s="731"/>
      <c r="U818" s="689">
        <v>0</v>
      </c>
    </row>
    <row r="819" spans="1:21" ht="14.4" customHeight="1" x14ac:dyDescent="0.3">
      <c r="A819" s="649">
        <v>50</v>
      </c>
      <c r="B819" s="650" t="s">
        <v>574</v>
      </c>
      <c r="C819" s="650">
        <v>89301502</v>
      </c>
      <c r="D819" s="729" t="s">
        <v>3863</v>
      </c>
      <c r="E819" s="730" t="s">
        <v>2751</v>
      </c>
      <c r="F819" s="650" t="s">
        <v>2737</v>
      </c>
      <c r="G819" s="650" t="s">
        <v>2820</v>
      </c>
      <c r="H819" s="650" t="s">
        <v>575</v>
      </c>
      <c r="I819" s="650" t="s">
        <v>712</v>
      </c>
      <c r="J819" s="650" t="s">
        <v>3555</v>
      </c>
      <c r="K819" s="650" t="s">
        <v>2690</v>
      </c>
      <c r="L819" s="651">
        <v>29.48</v>
      </c>
      <c r="M819" s="651">
        <v>147.4</v>
      </c>
      <c r="N819" s="650">
        <v>5</v>
      </c>
      <c r="O819" s="731">
        <v>1.5</v>
      </c>
      <c r="P819" s="651">
        <v>29.48</v>
      </c>
      <c r="Q819" s="666">
        <v>0.19999999999999998</v>
      </c>
      <c r="R819" s="650">
        <v>1</v>
      </c>
      <c r="S819" s="666">
        <v>0.2</v>
      </c>
      <c r="T819" s="731">
        <v>0.5</v>
      </c>
      <c r="U819" s="689">
        <v>0.33333333333333331</v>
      </c>
    </row>
    <row r="820" spans="1:21" ht="14.4" customHeight="1" x14ac:dyDescent="0.3">
      <c r="A820" s="649">
        <v>50</v>
      </c>
      <c r="B820" s="650" t="s">
        <v>574</v>
      </c>
      <c r="C820" s="650">
        <v>89301502</v>
      </c>
      <c r="D820" s="729" t="s">
        <v>3863</v>
      </c>
      <c r="E820" s="730" t="s">
        <v>2751</v>
      </c>
      <c r="F820" s="650" t="s">
        <v>2737</v>
      </c>
      <c r="G820" s="650" t="s">
        <v>3304</v>
      </c>
      <c r="H820" s="650" t="s">
        <v>575</v>
      </c>
      <c r="I820" s="650" t="s">
        <v>3556</v>
      </c>
      <c r="J820" s="650" t="s">
        <v>3557</v>
      </c>
      <c r="K820" s="650" t="s">
        <v>3558</v>
      </c>
      <c r="L820" s="651">
        <v>188.41</v>
      </c>
      <c r="M820" s="651">
        <v>188.41</v>
      </c>
      <c r="N820" s="650">
        <v>1</v>
      </c>
      <c r="O820" s="731">
        <v>0.5</v>
      </c>
      <c r="P820" s="651">
        <v>188.41</v>
      </c>
      <c r="Q820" s="666">
        <v>1</v>
      </c>
      <c r="R820" s="650">
        <v>1</v>
      </c>
      <c r="S820" s="666">
        <v>1</v>
      </c>
      <c r="T820" s="731">
        <v>0.5</v>
      </c>
      <c r="U820" s="689">
        <v>1</v>
      </c>
    </row>
    <row r="821" spans="1:21" ht="14.4" customHeight="1" x14ac:dyDescent="0.3">
      <c r="A821" s="649">
        <v>50</v>
      </c>
      <c r="B821" s="650" t="s">
        <v>574</v>
      </c>
      <c r="C821" s="650">
        <v>89301502</v>
      </c>
      <c r="D821" s="729" t="s">
        <v>3863</v>
      </c>
      <c r="E821" s="730" t="s">
        <v>2751</v>
      </c>
      <c r="F821" s="650" t="s">
        <v>2737</v>
      </c>
      <c r="G821" s="650" t="s">
        <v>3458</v>
      </c>
      <c r="H821" s="650" t="s">
        <v>575</v>
      </c>
      <c r="I821" s="650" t="s">
        <v>755</v>
      </c>
      <c r="J821" s="650" t="s">
        <v>756</v>
      </c>
      <c r="K821" s="650" t="s">
        <v>2611</v>
      </c>
      <c r="L821" s="651">
        <v>115.3</v>
      </c>
      <c r="M821" s="651">
        <v>230.6</v>
      </c>
      <c r="N821" s="650">
        <v>2</v>
      </c>
      <c r="O821" s="731">
        <v>0.5</v>
      </c>
      <c r="P821" s="651"/>
      <c r="Q821" s="666">
        <v>0</v>
      </c>
      <c r="R821" s="650"/>
      <c r="S821" s="666">
        <v>0</v>
      </c>
      <c r="T821" s="731"/>
      <c r="U821" s="689">
        <v>0</v>
      </c>
    </row>
    <row r="822" spans="1:21" ht="14.4" customHeight="1" x14ac:dyDescent="0.3">
      <c r="A822" s="649">
        <v>50</v>
      </c>
      <c r="B822" s="650" t="s">
        <v>574</v>
      </c>
      <c r="C822" s="650">
        <v>89301502</v>
      </c>
      <c r="D822" s="729" t="s">
        <v>3863</v>
      </c>
      <c r="E822" s="730" t="s">
        <v>2751</v>
      </c>
      <c r="F822" s="650" t="s">
        <v>2737</v>
      </c>
      <c r="G822" s="650" t="s">
        <v>3409</v>
      </c>
      <c r="H822" s="650" t="s">
        <v>575</v>
      </c>
      <c r="I822" s="650" t="s">
        <v>3559</v>
      </c>
      <c r="J822" s="650" t="s">
        <v>3560</v>
      </c>
      <c r="K822" s="650" t="s">
        <v>3561</v>
      </c>
      <c r="L822" s="651">
        <v>83.09</v>
      </c>
      <c r="M822" s="651">
        <v>166.18</v>
      </c>
      <c r="N822" s="650">
        <v>2</v>
      </c>
      <c r="O822" s="731">
        <v>1</v>
      </c>
      <c r="P822" s="651"/>
      <c r="Q822" s="666">
        <v>0</v>
      </c>
      <c r="R822" s="650"/>
      <c r="S822" s="666">
        <v>0</v>
      </c>
      <c r="T822" s="731"/>
      <c r="U822" s="689">
        <v>0</v>
      </c>
    </row>
    <row r="823" spans="1:21" ht="14.4" customHeight="1" x14ac:dyDescent="0.3">
      <c r="A823" s="649">
        <v>50</v>
      </c>
      <c r="B823" s="650" t="s">
        <v>574</v>
      </c>
      <c r="C823" s="650">
        <v>89301502</v>
      </c>
      <c r="D823" s="729" t="s">
        <v>3863</v>
      </c>
      <c r="E823" s="730" t="s">
        <v>2751</v>
      </c>
      <c r="F823" s="650" t="s">
        <v>2737</v>
      </c>
      <c r="G823" s="650" t="s">
        <v>3305</v>
      </c>
      <c r="H823" s="650" t="s">
        <v>575</v>
      </c>
      <c r="I823" s="650" t="s">
        <v>910</v>
      </c>
      <c r="J823" s="650" t="s">
        <v>911</v>
      </c>
      <c r="K823" s="650" t="s">
        <v>1054</v>
      </c>
      <c r="L823" s="651">
        <v>0</v>
      </c>
      <c r="M823" s="651">
        <v>0</v>
      </c>
      <c r="N823" s="650">
        <v>4</v>
      </c>
      <c r="O823" s="731">
        <v>1.5</v>
      </c>
      <c r="P823" s="651">
        <v>0</v>
      </c>
      <c r="Q823" s="666"/>
      <c r="R823" s="650">
        <v>4</v>
      </c>
      <c r="S823" s="666">
        <v>1</v>
      </c>
      <c r="T823" s="731">
        <v>1.5</v>
      </c>
      <c r="U823" s="689">
        <v>1</v>
      </c>
    </row>
    <row r="824" spans="1:21" ht="14.4" customHeight="1" x14ac:dyDescent="0.3">
      <c r="A824" s="649">
        <v>50</v>
      </c>
      <c r="B824" s="650" t="s">
        <v>574</v>
      </c>
      <c r="C824" s="650">
        <v>89301502</v>
      </c>
      <c r="D824" s="729" t="s">
        <v>3863</v>
      </c>
      <c r="E824" s="730" t="s">
        <v>2751</v>
      </c>
      <c r="F824" s="650" t="s">
        <v>2737</v>
      </c>
      <c r="G824" s="650" t="s">
        <v>3162</v>
      </c>
      <c r="H824" s="650" t="s">
        <v>575</v>
      </c>
      <c r="I824" s="650" t="s">
        <v>3562</v>
      </c>
      <c r="J824" s="650" t="s">
        <v>3563</v>
      </c>
      <c r="K824" s="650" t="s">
        <v>3564</v>
      </c>
      <c r="L824" s="651">
        <v>0</v>
      </c>
      <c r="M824" s="651">
        <v>0</v>
      </c>
      <c r="N824" s="650">
        <v>1</v>
      </c>
      <c r="O824" s="731">
        <v>0.5</v>
      </c>
      <c r="P824" s="651">
        <v>0</v>
      </c>
      <c r="Q824" s="666"/>
      <c r="R824" s="650">
        <v>1</v>
      </c>
      <c r="S824" s="666">
        <v>1</v>
      </c>
      <c r="T824" s="731">
        <v>0.5</v>
      </c>
      <c r="U824" s="689">
        <v>1</v>
      </c>
    </row>
    <row r="825" spans="1:21" ht="14.4" customHeight="1" x14ac:dyDescent="0.3">
      <c r="A825" s="649">
        <v>50</v>
      </c>
      <c r="B825" s="650" t="s">
        <v>574</v>
      </c>
      <c r="C825" s="650">
        <v>89301502</v>
      </c>
      <c r="D825" s="729" t="s">
        <v>3863</v>
      </c>
      <c r="E825" s="730" t="s">
        <v>2751</v>
      </c>
      <c r="F825" s="650" t="s">
        <v>2737</v>
      </c>
      <c r="G825" s="650" t="s">
        <v>3162</v>
      </c>
      <c r="H825" s="650" t="s">
        <v>575</v>
      </c>
      <c r="I825" s="650" t="s">
        <v>3565</v>
      </c>
      <c r="J825" s="650" t="s">
        <v>3566</v>
      </c>
      <c r="K825" s="650" t="s">
        <v>2266</v>
      </c>
      <c r="L825" s="651">
        <v>697.3</v>
      </c>
      <c r="M825" s="651">
        <v>697.3</v>
      </c>
      <c r="N825" s="650">
        <v>1</v>
      </c>
      <c r="O825" s="731">
        <v>1</v>
      </c>
      <c r="P825" s="651">
        <v>697.3</v>
      </c>
      <c r="Q825" s="666">
        <v>1</v>
      </c>
      <c r="R825" s="650">
        <v>1</v>
      </c>
      <c r="S825" s="666">
        <v>1</v>
      </c>
      <c r="T825" s="731">
        <v>1</v>
      </c>
      <c r="U825" s="689">
        <v>1</v>
      </c>
    </row>
    <row r="826" spans="1:21" ht="14.4" customHeight="1" x14ac:dyDescent="0.3">
      <c r="A826" s="649">
        <v>50</v>
      </c>
      <c r="B826" s="650" t="s">
        <v>574</v>
      </c>
      <c r="C826" s="650">
        <v>89301502</v>
      </c>
      <c r="D826" s="729" t="s">
        <v>3863</v>
      </c>
      <c r="E826" s="730" t="s">
        <v>2751</v>
      </c>
      <c r="F826" s="650" t="s">
        <v>2737</v>
      </c>
      <c r="G826" s="650" t="s">
        <v>3162</v>
      </c>
      <c r="H826" s="650" t="s">
        <v>1428</v>
      </c>
      <c r="I826" s="650" t="s">
        <v>3567</v>
      </c>
      <c r="J826" s="650" t="s">
        <v>3568</v>
      </c>
      <c r="K826" s="650" t="s">
        <v>2250</v>
      </c>
      <c r="L826" s="651">
        <v>232.44</v>
      </c>
      <c r="M826" s="651">
        <v>464.88</v>
      </c>
      <c r="N826" s="650">
        <v>2</v>
      </c>
      <c r="O826" s="731">
        <v>0.5</v>
      </c>
      <c r="P826" s="651">
        <v>464.88</v>
      </c>
      <c r="Q826" s="666">
        <v>1</v>
      </c>
      <c r="R826" s="650">
        <v>2</v>
      </c>
      <c r="S826" s="666">
        <v>1</v>
      </c>
      <c r="T826" s="731">
        <v>0.5</v>
      </c>
      <c r="U826" s="689">
        <v>1</v>
      </c>
    </row>
    <row r="827" spans="1:21" ht="14.4" customHeight="1" x14ac:dyDescent="0.3">
      <c r="A827" s="649">
        <v>50</v>
      </c>
      <c r="B827" s="650" t="s">
        <v>574</v>
      </c>
      <c r="C827" s="650">
        <v>89301502</v>
      </c>
      <c r="D827" s="729" t="s">
        <v>3863</v>
      </c>
      <c r="E827" s="730" t="s">
        <v>2751</v>
      </c>
      <c r="F827" s="650" t="s">
        <v>2737</v>
      </c>
      <c r="G827" s="650" t="s">
        <v>3162</v>
      </c>
      <c r="H827" s="650" t="s">
        <v>575</v>
      </c>
      <c r="I827" s="650" t="s">
        <v>3569</v>
      </c>
      <c r="J827" s="650" t="s">
        <v>3563</v>
      </c>
      <c r="K827" s="650" t="s">
        <v>3570</v>
      </c>
      <c r="L827" s="651">
        <v>201.75</v>
      </c>
      <c r="M827" s="651">
        <v>807</v>
      </c>
      <c r="N827" s="650">
        <v>4</v>
      </c>
      <c r="O827" s="731">
        <v>1</v>
      </c>
      <c r="P827" s="651">
        <v>807</v>
      </c>
      <c r="Q827" s="666">
        <v>1</v>
      </c>
      <c r="R827" s="650">
        <v>4</v>
      </c>
      <c r="S827" s="666">
        <v>1</v>
      </c>
      <c r="T827" s="731">
        <v>1</v>
      </c>
      <c r="U827" s="689">
        <v>1</v>
      </c>
    </row>
    <row r="828" spans="1:21" ht="14.4" customHeight="1" x14ac:dyDescent="0.3">
      <c r="A828" s="649">
        <v>50</v>
      </c>
      <c r="B828" s="650" t="s">
        <v>574</v>
      </c>
      <c r="C828" s="650">
        <v>89301502</v>
      </c>
      <c r="D828" s="729" t="s">
        <v>3863</v>
      </c>
      <c r="E828" s="730" t="s">
        <v>2751</v>
      </c>
      <c r="F828" s="650" t="s">
        <v>2737</v>
      </c>
      <c r="G828" s="650" t="s">
        <v>3571</v>
      </c>
      <c r="H828" s="650" t="s">
        <v>575</v>
      </c>
      <c r="I828" s="650" t="s">
        <v>3572</v>
      </c>
      <c r="J828" s="650" t="s">
        <v>3573</v>
      </c>
      <c r="K828" s="650" t="s">
        <v>3574</v>
      </c>
      <c r="L828" s="651">
        <v>0</v>
      </c>
      <c r="M828" s="651">
        <v>0</v>
      </c>
      <c r="N828" s="650">
        <v>6</v>
      </c>
      <c r="O828" s="731">
        <v>1</v>
      </c>
      <c r="P828" s="651"/>
      <c r="Q828" s="666"/>
      <c r="R828" s="650"/>
      <c r="S828" s="666">
        <v>0</v>
      </c>
      <c r="T828" s="731"/>
      <c r="U828" s="689">
        <v>0</v>
      </c>
    </row>
    <row r="829" spans="1:21" ht="14.4" customHeight="1" x14ac:dyDescent="0.3">
      <c r="A829" s="649">
        <v>50</v>
      </c>
      <c r="B829" s="650" t="s">
        <v>574</v>
      </c>
      <c r="C829" s="650">
        <v>89301502</v>
      </c>
      <c r="D829" s="729" t="s">
        <v>3863</v>
      </c>
      <c r="E829" s="730" t="s">
        <v>2751</v>
      </c>
      <c r="F829" s="650" t="s">
        <v>2737</v>
      </c>
      <c r="G829" s="650" t="s">
        <v>3308</v>
      </c>
      <c r="H829" s="650" t="s">
        <v>1428</v>
      </c>
      <c r="I829" s="650" t="s">
        <v>3309</v>
      </c>
      <c r="J829" s="650" t="s">
        <v>3310</v>
      </c>
      <c r="K829" s="650" t="s">
        <v>3311</v>
      </c>
      <c r="L829" s="651">
        <v>581.30999999999995</v>
      </c>
      <c r="M829" s="651">
        <v>581.30999999999995</v>
      </c>
      <c r="N829" s="650">
        <v>1</v>
      </c>
      <c r="O829" s="731">
        <v>1</v>
      </c>
      <c r="P829" s="651"/>
      <c r="Q829" s="666">
        <v>0</v>
      </c>
      <c r="R829" s="650"/>
      <c r="S829" s="666">
        <v>0</v>
      </c>
      <c r="T829" s="731"/>
      <c r="U829" s="689">
        <v>0</v>
      </c>
    </row>
    <row r="830" spans="1:21" ht="14.4" customHeight="1" x14ac:dyDescent="0.3">
      <c r="A830" s="649">
        <v>50</v>
      </c>
      <c r="B830" s="650" t="s">
        <v>574</v>
      </c>
      <c r="C830" s="650">
        <v>89301502</v>
      </c>
      <c r="D830" s="729" t="s">
        <v>3863</v>
      </c>
      <c r="E830" s="730" t="s">
        <v>2751</v>
      </c>
      <c r="F830" s="650" t="s">
        <v>2737</v>
      </c>
      <c r="G830" s="650" t="s">
        <v>3575</v>
      </c>
      <c r="H830" s="650" t="s">
        <v>575</v>
      </c>
      <c r="I830" s="650" t="s">
        <v>3576</v>
      </c>
      <c r="J830" s="650" t="s">
        <v>3577</v>
      </c>
      <c r="K830" s="650" t="s">
        <v>3578</v>
      </c>
      <c r="L830" s="651">
        <v>117.71</v>
      </c>
      <c r="M830" s="651">
        <v>235.42</v>
      </c>
      <c r="N830" s="650">
        <v>2</v>
      </c>
      <c r="O830" s="731">
        <v>0.5</v>
      </c>
      <c r="P830" s="651"/>
      <c r="Q830" s="666">
        <v>0</v>
      </c>
      <c r="R830" s="650"/>
      <c r="S830" s="666">
        <v>0</v>
      </c>
      <c r="T830" s="731"/>
      <c r="U830" s="689">
        <v>0</v>
      </c>
    </row>
    <row r="831" spans="1:21" ht="14.4" customHeight="1" x14ac:dyDescent="0.3">
      <c r="A831" s="649">
        <v>50</v>
      </c>
      <c r="B831" s="650" t="s">
        <v>574</v>
      </c>
      <c r="C831" s="650">
        <v>89301502</v>
      </c>
      <c r="D831" s="729" t="s">
        <v>3863</v>
      </c>
      <c r="E831" s="730" t="s">
        <v>2751</v>
      </c>
      <c r="F831" s="650" t="s">
        <v>2737</v>
      </c>
      <c r="G831" s="650" t="s">
        <v>3460</v>
      </c>
      <c r="H831" s="650" t="s">
        <v>575</v>
      </c>
      <c r="I831" s="650" t="s">
        <v>3579</v>
      </c>
      <c r="J831" s="650" t="s">
        <v>3462</v>
      </c>
      <c r="K831" s="650" t="s">
        <v>3580</v>
      </c>
      <c r="L831" s="651">
        <v>0</v>
      </c>
      <c r="M831" s="651">
        <v>0</v>
      </c>
      <c r="N831" s="650">
        <v>4</v>
      </c>
      <c r="O831" s="731">
        <v>0.5</v>
      </c>
      <c r="P831" s="651">
        <v>0</v>
      </c>
      <c r="Q831" s="666"/>
      <c r="R831" s="650">
        <v>4</v>
      </c>
      <c r="S831" s="666">
        <v>1</v>
      </c>
      <c r="T831" s="731">
        <v>0.5</v>
      </c>
      <c r="U831" s="689">
        <v>1</v>
      </c>
    </row>
    <row r="832" spans="1:21" ht="14.4" customHeight="1" x14ac:dyDescent="0.3">
      <c r="A832" s="649">
        <v>50</v>
      </c>
      <c r="B832" s="650" t="s">
        <v>574</v>
      </c>
      <c r="C832" s="650">
        <v>89301502</v>
      </c>
      <c r="D832" s="729" t="s">
        <v>3863</v>
      </c>
      <c r="E832" s="730" t="s">
        <v>2751</v>
      </c>
      <c r="F832" s="650" t="s">
        <v>2737</v>
      </c>
      <c r="G832" s="650" t="s">
        <v>3460</v>
      </c>
      <c r="H832" s="650" t="s">
        <v>575</v>
      </c>
      <c r="I832" s="650" t="s">
        <v>3581</v>
      </c>
      <c r="J832" s="650" t="s">
        <v>3582</v>
      </c>
      <c r="K832" s="650" t="s">
        <v>3580</v>
      </c>
      <c r="L832" s="651">
        <v>66.94</v>
      </c>
      <c r="M832" s="651">
        <v>535.52</v>
      </c>
      <c r="N832" s="650">
        <v>8</v>
      </c>
      <c r="O832" s="731">
        <v>1</v>
      </c>
      <c r="P832" s="651"/>
      <c r="Q832" s="666">
        <v>0</v>
      </c>
      <c r="R832" s="650"/>
      <c r="S832" s="666">
        <v>0</v>
      </c>
      <c r="T832" s="731"/>
      <c r="U832" s="689">
        <v>0</v>
      </c>
    </row>
    <row r="833" spans="1:21" ht="14.4" customHeight="1" x14ac:dyDescent="0.3">
      <c r="A833" s="649">
        <v>50</v>
      </c>
      <c r="B833" s="650" t="s">
        <v>574</v>
      </c>
      <c r="C833" s="650">
        <v>89301502</v>
      </c>
      <c r="D833" s="729" t="s">
        <v>3863</v>
      </c>
      <c r="E833" s="730" t="s">
        <v>2751</v>
      </c>
      <c r="F833" s="650" t="s">
        <v>2737</v>
      </c>
      <c r="G833" s="650" t="s">
        <v>2823</v>
      </c>
      <c r="H833" s="650" t="s">
        <v>575</v>
      </c>
      <c r="I833" s="650" t="s">
        <v>3583</v>
      </c>
      <c r="J833" s="650" t="s">
        <v>3009</v>
      </c>
      <c r="K833" s="650" t="s">
        <v>3584</v>
      </c>
      <c r="L833" s="651">
        <v>102.76</v>
      </c>
      <c r="M833" s="651">
        <v>205.52</v>
      </c>
      <c r="N833" s="650">
        <v>2</v>
      </c>
      <c r="O833" s="731">
        <v>0.5</v>
      </c>
      <c r="P833" s="651">
        <v>205.52</v>
      </c>
      <c r="Q833" s="666">
        <v>1</v>
      </c>
      <c r="R833" s="650">
        <v>2</v>
      </c>
      <c r="S833" s="666">
        <v>1</v>
      </c>
      <c r="T833" s="731">
        <v>0.5</v>
      </c>
      <c r="U833" s="689">
        <v>1</v>
      </c>
    </row>
    <row r="834" spans="1:21" ht="14.4" customHeight="1" x14ac:dyDescent="0.3">
      <c r="A834" s="649">
        <v>50</v>
      </c>
      <c r="B834" s="650" t="s">
        <v>574</v>
      </c>
      <c r="C834" s="650">
        <v>89301502</v>
      </c>
      <c r="D834" s="729" t="s">
        <v>3863</v>
      </c>
      <c r="E834" s="730" t="s">
        <v>2751</v>
      </c>
      <c r="F834" s="650" t="s">
        <v>2737</v>
      </c>
      <c r="G834" s="650" t="s">
        <v>2823</v>
      </c>
      <c r="H834" s="650" t="s">
        <v>575</v>
      </c>
      <c r="I834" s="650" t="s">
        <v>962</v>
      </c>
      <c r="J834" s="650" t="s">
        <v>2828</v>
      </c>
      <c r="K834" s="650" t="s">
        <v>2830</v>
      </c>
      <c r="L834" s="651">
        <v>66.599999999999994</v>
      </c>
      <c r="M834" s="651">
        <v>1265.4000000000001</v>
      </c>
      <c r="N834" s="650">
        <v>19</v>
      </c>
      <c r="O834" s="731">
        <v>6.5</v>
      </c>
      <c r="P834" s="651">
        <v>599.4</v>
      </c>
      <c r="Q834" s="666">
        <v>0.47368421052631576</v>
      </c>
      <c r="R834" s="650">
        <v>9</v>
      </c>
      <c r="S834" s="666">
        <v>0.47368421052631576</v>
      </c>
      <c r="T834" s="731">
        <v>3</v>
      </c>
      <c r="U834" s="689">
        <v>0.46153846153846156</v>
      </c>
    </row>
    <row r="835" spans="1:21" ht="14.4" customHeight="1" x14ac:dyDescent="0.3">
      <c r="A835" s="649">
        <v>50</v>
      </c>
      <c r="B835" s="650" t="s">
        <v>574</v>
      </c>
      <c r="C835" s="650">
        <v>89301502</v>
      </c>
      <c r="D835" s="729" t="s">
        <v>3863</v>
      </c>
      <c r="E835" s="730" t="s">
        <v>2751</v>
      </c>
      <c r="F835" s="650" t="s">
        <v>2737</v>
      </c>
      <c r="G835" s="650" t="s">
        <v>3585</v>
      </c>
      <c r="H835" s="650" t="s">
        <v>575</v>
      </c>
      <c r="I835" s="650" t="s">
        <v>3586</v>
      </c>
      <c r="J835" s="650" t="s">
        <v>3587</v>
      </c>
      <c r="K835" s="650" t="s">
        <v>3588</v>
      </c>
      <c r="L835" s="651">
        <v>38.65</v>
      </c>
      <c r="M835" s="651">
        <v>38.65</v>
      </c>
      <c r="N835" s="650">
        <v>1</v>
      </c>
      <c r="O835" s="731">
        <v>1</v>
      </c>
      <c r="P835" s="651">
        <v>38.65</v>
      </c>
      <c r="Q835" s="666">
        <v>1</v>
      </c>
      <c r="R835" s="650">
        <v>1</v>
      </c>
      <c r="S835" s="666">
        <v>1</v>
      </c>
      <c r="T835" s="731">
        <v>1</v>
      </c>
      <c r="U835" s="689">
        <v>1</v>
      </c>
    </row>
    <row r="836" spans="1:21" ht="14.4" customHeight="1" x14ac:dyDescent="0.3">
      <c r="A836" s="649">
        <v>50</v>
      </c>
      <c r="B836" s="650" t="s">
        <v>574</v>
      </c>
      <c r="C836" s="650">
        <v>89301502</v>
      </c>
      <c r="D836" s="729" t="s">
        <v>3863</v>
      </c>
      <c r="E836" s="730" t="s">
        <v>2751</v>
      </c>
      <c r="F836" s="650" t="s">
        <v>2737</v>
      </c>
      <c r="G836" s="650" t="s">
        <v>3189</v>
      </c>
      <c r="H836" s="650" t="s">
        <v>575</v>
      </c>
      <c r="I836" s="650" t="s">
        <v>3589</v>
      </c>
      <c r="J836" s="650" t="s">
        <v>3590</v>
      </c>
      <c r="K836" s="650" t="s">
        <v>3591</v>
      </c>
      <c r="L836" s="651">
        <v>0</v>
      </c>
      <c r="M836" s="651">
        <v>0</v>
      </c>
      <c r="N836" s="650">
        <v>2</v>
      </c>
      <c r="O836" s="731">
        <v>0.5</v>
      </c>
      <c r="P836" s="651">
        <v>0</v>
      </c>
      <c r="Q836" s="666"/>
      <c r="R836" s="650">
        <v>2</v>
      </c>
      <c r="S836" s="666">
        <v>1</v>
      </c>
      <c r="T836" s="731">
        <v>0.5</v>
      </c>
      <c r="U836" s="689">
        <v>1</v>
      </c>
    </row>
    <row r="837" spans="1:21" ht="14.4" customHeight="1" x14ac:dyDescent="0.3">
      <c r="A837" s="649">
        <v>50</v>
      </c>
      <c r="B837" s="650" t="s">
        <v>574</v>
      </c>
      <c r="C837" s="650">
        <v>89301502</v>
      </c>
      <c r="D837" s="729" t="s">
        <v>3863</v>
      </c>
      <c r="E837" s="730" t="s">
        <v>2751</v>
      </c>
      <c r="F837" s="650" t="s">
        <v>2737</v>
      </c>
      <c r="G837" s="650" t="s">
        <v>3256</v>
      </c>
      <c r="H837" s="650" t="s">
        <v>575</v>
      </c>
      <c r="I837" s="650" t="s">
        <v>3257</v>
      </c>
      <c r="J837" s="650" t="s">
        <v>3258</v>
      </c>
      <c r="K837" s="650" t="s">
        <v>3259</v>
      </c>
      <c r="L837" s="651">
        <v>163.9</v>
      </c>
      <c r="M837" s="651">
        <v>29010.30000000001</v>
      </c>
      <c r="N837" s="650">
        <v>177</v>
      </c>
      <c r="O837" s="731">
        <v>41</v>
      </c>
      <c r="P837" s="651">
        <v>10325.700000000001</v>
      </c>
      <c r="Q837" s="666">
        <v>0.35593220338983039</v>
      </c>
      <c r="R837" s="650">
        <v>63</v>
      </c>
      <c r="S837" s="666">
        <v>0.3559322033898305</v>
      </c>
      <c r="T837" s="731">
        <v>15.5</v>
      </c>
      <c r="U837" s="689">
        <v>0.37804878048780488</v>
      </c>
    </row>
    <row r="838" spans="1:21" ht="14.4" customHeight="1" x14ac:dyDescent="0.3">
      <c r="A838" s="649">
        <v>50</v>
      </c>
      <c r="B838" s="650" t="s">
        <v>574</v>
      </c>
      <c r="C838" s="650">
        <v>89301502</v>
      </c>
      <c r="D838" s="729" t="s">
        <v>3863</v>
      </c>
      <c r="E838" s="730" t="s">
        <v>2751</v>
      </c>
      <c r="F838" s="650" t="s">
        <v>2737</v>
      </c>
      <c r="G838" s="650" t="s">
        <v>3176</v>
      </c>
      <c r="H838" s="650" t="s">
        <v>575</v>
      </c>
      <c r="I838" s="650" t="s">
        <v>634</v>
      </c>
      <c r="J838" s="650" t="s">
        <v>3177</v>
      </c>
      <c r="K838" s="650" t="s">
        <v>2879</v>
      </c>
      <c r="L838" s="651">
        <v>26.97</v>
      </c>
      <c r="M838" s="651">
        <v>80.91</v>
      </c>
      <c r="N838" s="650">
        <v>3</v>
      </c>
      <c r="O838" s="731">
        <v>1</v>
      </c>
      <c r="P838" s="651"/>
      <c r="Q838" s="666">
        <v>0</v>
      </c>
      <c r="R838" s="650"/>
      <c r="S838" s="666">
        <v>0</v>
      </c>
      <c r="T838" s="731"/>
      <c r="U838" s="689">
        <v>0</v>
      </c>
    </row>
    <row r="839" spans="1:21" ht="14.4" customHeight="1" x14ac:dyDescent="0.3">
      <c r="A839" s="649">
        <v>50</v>
      </c>
      <c r="B839" s="650" t="s">
        <v>574</v>
      </c>
      <c r="C839" s="650">
        <v>89301502</v>
      </c>
      <c r="D839" s="729" t="s">
        <v>3863</v>
      </c>
      <c r="E839" s="730" t="s">
        <v>2751</v>
      </c>
      <c r="F839" s="650" t="s">
        <v>2737</v>
      </c>
      <c r="G839" s="650" t="s">
        <v>3176</v>
      </c>
      <c r="H839" s="650" t="s">
        <v>575</v>
      </c>
      <c r="I839" s="650" t="s">
        <v>634</v>
      </c>
      <c r="J839" s="650" t="s">
        <v>3177</v>
      </c>
      <c r="K839" s="650" t="s">
        <v>2879</v>
      </c>
      <c r="L839" s="651">
        <v>31.95</v>
      </c>
      <c r="M839" s="651">
        <v>63.9</v>
      </c>
      <c r="N839" s="650">
        <v>2</v>
      </c>
      <c r="O839" s="731">
        <v>0.5</v>
      </c>
      <c r="P839" s="651"/>
      <c r="Q839" s="666">
        <v>0</v>
      </c>
      <c r="R839" s="650"/>
      <c r="S839" s="666">
        <v>0</v>
      </c>
      <c r="T839" s="731"/>
      <c r="U839" s="689">
        <v>0</v>
      </c>
    </row>
    <row r="840" spans="1:21" ht="14.4" customHeight="1" x14ac:dyDescent="0.3">
      <c r="A840" s="649">
        <v>50</v>
      </c>
      <c r="B840" s="650" t="s">
        <v>574</v>
      </c>
      <c r="C840" s="650">
        <v>89301502</v>
      </c>
      <c r="D840" s="729" t="s">
        <v>3863</v>
      </c>
      <c r="E840" s="730" t="s">
        <v>2751</v>
      </c>
      <c r="F840" s="650" t="s">
        <v>2737</v>
      </c>
      <c r="G840" s="650" t="s">
        <v>3016</v>
      </c>
      <c r="H840" s="650" t="s">
        <v>575</v>
      </c>
      <c r="I840" s="650" t="s">
        <v>1856</v>
      </c>
      <c r="J840" s="650" t="s">
        <v>1857</v>
      </c>
      <c r="K840" s="650" t="s">
        <v>3017</v>
      </c>
      <c r="L840" s="651">
        <v>0</v>
      </c>
      <c r="M840" s="651">
        <v>0</v>
      </c>
      <c r="N840" s="650">
        <v>1</v>
      </c>
      <c r="O840" s="731">
        <v>0.5</v>
      </c>
      <c r="P840" s="651"/>
      <c r="Q840" s="666"/>
      <c r="R840" s="650"/>
      <c r="S840" s="666">
        <v>0</v>
      </c>
      <c r="T840" s="731"/>
      <c r="U840" s="689">
        <v>0</v>
      </c>
    </row>
    <row r="841" spans="1:21" ht="14.4" customHeight="1" x14ac:dyDescent="0.3">
      <c r="A841" s="649">
        <v>50</v>
      </c>
      <c r="B841" s="650" t="s">
        <v>574</v>
      </c>
      <c r="C841" s="650">
        <v>89301502</v>
      </c>
      <c r="D841" s="729" t="s">
        <v>3863</v>
      </c>
      <c r="E841" s="730" t="s">
        <v>2751</v>
      </c>
      <c r="F841" s="650" t="s">
        <v>2737</v>
      </c>
      <c r="G841" s="650" t="s">
        <v>3592</v>
      </c>
      <c r="H841" s="650" t="s">
        <v>575</v>
      </c>
      <c r="I841" s="650" t="s">
        <v>3593</v>
      </c>
      <c r="J841" s="650" t="s">
        <v>3594</v>
      </c>
      <c r="K841" s="650" t="s">
        <v>3595</v>
      </c>
      <c r="L841" s="651">
        <v>86.16</v>
      </c>
      <c r="M841" s="651">
        <v>86.16</v>
      </c>
      <c r="N841" s="650">
        <v>1</v>
      </c>
      <c r="O841" s="731">
        <v>1</v>
      </c>
      <c r="P841" s="651">
        <v>86.16</v>
      </c>
      <c r="Q841" s="666">
        <v>1</v>
      </c>
      <c r="R841" s="650">
        <v>1</v>
      </c>
      <c r="S841" s="666">
        <v>1</v>
      </c>
      <c r="T841" s="731">
        <v>1</v>
      </c>
      <c r="U841" s="689">
        <v>1</v>
      </c>
    </row>
    <row r="842" spans="1:21" ht="14.4" customHeight="1" x14ac:dyDescent="0.3">
      <c r="A842" s="649">
        <v>50</v>
      </c>
      <c r="B842" s="650" t="s">
        <v>574</v>
      </c>
      <c r="C842" s="650">
        <v>89301502</v>
      </c>
      <c r="D842" s="729" t="s">
        <v>3863</v>
      </c>
      <c r="E842" s="730" t="s">
        <v>2751</v>
      </c>
      <c r="F842" s="650" t="s">
        <v>2737</v>
      </c>
      <c r="G842" s="650" t="s">
        <v>3596</v>
      </c>
      <c r="H842" s="650" t="s">
        <v>1428</v>
      </c>
      <c r="I842" s="650" t="s">
        <v>3597</v>
      </c>
      <c r="J842" s="650" t="s">
        <v>3598</v>
      </c>
      <c r="K842" s="650" t="s">
        <v>3599</v>
      </c>
      <c r="L842" s="651">
        <v>301.05</v>
      </c>
      <c r="M842" s="651">
        <v>602.1</v>
      </c>
      <c r="N842" s="650">
        <v>2</v>
      </c>
      <c r="O842" s="731">
        <v>1</v>
      </c>
      <c r="P842" s="651"/>
      <c r="Q842" s="666">
        <v>0</v>
      </c>
      <c r="R842" s="650"/>
      <c r="S842" s="666">
        <v>0</v>
      </c>
      <c r="T842" s="731"/>
      <c r="U842" s="689">
        <v>0</v>
      </c>
    </row>
    <row r="843" spans="1:21" ht="14.4" customHeight="1" x14ac:dyDescent="0.3">
      <c r="A843" s="649">
        <v>50</v>
      </c>
      <c r="B843" s="650" t="s">
        <v>574</v>
      </c>
      <c r="C843" s="650">
        <v>89301502</v>
      </c>
      <c r="D843" s="729" t="s">
        <v>3863</v>
      </c>
      <c r="E843" s="730" t="s">
        <v>2751</v>
      </c>
      <c r="F843" s="650" t="s">
        <v>2737</v>
      </c>
      <c r="G843" s="650" t="s">
        <v>3596</v>
      </c>
      <c r="H843" s="650" t="s">
        <v>1428</v>
      </c>
      <c r="I843" s="650" t="s">
        <v>3600</v>
      </c>
      <c r="J843" s="650" t="s">
        <v>3601</v>
      </c>
      <c r="K843" s="650" t="s">
        <v>3599</v>
      </c>
      <c r="L843" s="651">
        <v>249.54</v>
      </c>
      <c r="M843" s="651">
        <v>249.54</v>
      </c>
      <c r="N843" s="650">
        <v>1</v>
      </c>
      <c r="O843" s="731">
        <v>1</v>
      </c>
      <c r="P843" s="651"/>
      <c r="Q843" s="666">
        <v>0</v>
      </c>
      <c r="R843" s="650"/>
      <c r="S843" s="666">
        <v>0</v>
      </c>
      <c r="T843" s="731"/>
      <c r="U843" s="689">
        <v>0</v>
      </c>
    </row>
    <row r="844" spans="1:21" ht="14.4" customHeight="1" x14ac:dyDescent="0.3">
      <c r="A844" s="649">
        <v>50</v>
      </c>
      <c r="B844" s="650" t="s">
        <v>574</v>
      </c>
      <c r="C844" s="650">
        <v>89301502</v>
      </c>
      <c r="D844" s="729" t="s">
        <v>3863</v>
      </c>
      <c r="E844" s="730" t="s">
        <v>2751</v>
      </c>
      <c r="F844" s="650" t="s">
        <v>2737</v>
      </c>
      <c r="G844" s="650" t="s">
        <v>3602</v>
      </c>
      <c r="H844" s="650" t="s">
        <v>1428</v>
      </c>
      <c r="I844" s="650" t="s">
        <v>1655</v>
      </c>
      <c r="J844" s="650" t="s">
        <v>1656</v>
      </c>
      <c r="K844" s="650" t="s">
        <v>1653</v>
      </c>
      <c r="L844" s="651">
        <v>886.91</v>
      </c>
      <c r="M844" s="651">
        <v>1773.82</v>
      </c>
      <c r="N844" s="650">
        <v>2</v>
      </c>
      <c r="O844" s="731">
        <v>1</v>
      </c>
      <c r="P844" s="651"/>
      <c r="Q844" s="666">
        <v>0</v>
      </c>
      <c r="R844" s="650"/>
      <c r="S844" s="666">
        <v>0</v>
      </c>
      <c r="T844" s="731"/>
      <c r="U844" s="689">
        <v>0</v>
      </c>
    </row>
    <row r="845" spans="1:21" ht="14.4" customHeight="1" x14ac:dyDescent="0.3">
      <c r="A845" s="649">
        <v>50</v>
      </c>
      <c r="B845" s="650" t="s">
        <v>574</v>
      </c>
      <c r="C845" s="650">
        <v>89301502</v>
      </c>
      <c r="D845" s="729" t="s">
        <v>3863</v>
      </c>
      <c r="E845" s="730" t="s">
        <v>2751</v>
      </c>
      <c r="F845" s="650" t="s">
        <v>2737</v>
      </c>
      <c r="G845" s="650" t="s">
        <v>3603</v>
      </c>
      <c r="H845" s="650" t="s">
        <v>575</v>
      </c>
      <c r="I845" s="650" t="s">
        <v>3604</v>
      </c>
      <c r="J845" s="650" t="s">
        <v>3605</v>
      </c>
      <c r="K845" s="650" t="s">
        <v>3606</v>
      </c>
      <c r="L845" s="651">
        <v>1663.07</v>
      </c>
      <c r="M845" s="651">
        <v>3326.14</v>
      </c>
      <c r="N845" s="650">
        <v>2</v>
      </c>
      <c r="O845" s="731">
        <v>1</v>
      </c>
      <c r="P845" s="651"/>
      <c r="Q845" s="666">
        <v>0</v>
      </c>
      <c r="R845" s="650"/>
      <c r="S845" s="666">
        <v>0</v>
      </c>
      <c r="T845" s="731"/>
      <c r="U845" s="689">
        <v>0</v>
      </c>
    </row>
    <row r="846" spans="1:21" ht="14.4" customHeight="1" x14ac:dyDescent="0.3">
      <c r="A846" s="649">
        <v>50</v>
      </c>
      <c r="B846" s="650" t="s">
        <v>574</v>
      </c>
      <c r="C846" s="650">
        <v>89301502</v>
      </c>
      <c r="D846" s="729" t="s">
        <v>3863</v>
      </c>
      <c r="E846" s="730" t="s">
        <v>2751</v>
      </c>
      <c r="F846" s="650" t="s">
        <v>2737</v>
      </c>
      <c r="G846" s="650" t="s">
        <v>3022</v>
      </c>
      <c r="H846" s="650" t="s">
        <v>575</v>
      </c>
      <c r="I846" s="650" t="s">
        <v>3023</v>
      </c>
      <c r="J846" s="650" t="s">
        <v>3024</v>
      </c>
      <c r="K846" s="650" t="s">
        <v>3025</v>
      </c>
      <c r="L846" s="651">
        <v>1306</v>
      </c>
      <c r="M846" s="651">
        <v>2612</v>
      </c>
      <c r="N846" s="650">
        <v>2</v>
      </c>
      <c r="O846" s="731">
        <v>0.5</v>
      </c>
      <c r="P846" s="651"/>
      <c r="Q846" s="666">
        <v>0</v>
      </c>
      <c r="R846" s="650"/>
      <c r="S846" s="666">
        <v>0</v>
      </c>
      <c r="T846" s="731"/>
      <c r="U846" s="689">
        <v>0</v>
      </c>
    </row>
    <row r="847" spans="1:21" ht="14.4" customHeight="1" x14ac:dyDescent="0.3">
      <c r="A847" s="649">
        <v>50</v>
      </c>
      <c r="B847" s="650" t="s">
        <v>574</v>
      </c>
      <c r="C847" s="650">
        <v>89301502</v>
      </c>
      <c r="D847" s="729" t="s">
        <v>3863</v>
      </c>
      <c r="E847" s="730" t="s">
        <v>2751</v>
      </c>
      <c r="F847" s="650" t="s">
        <v>2737</v>
      </c>
      <c r="G847" s="650" t="s">
        <v>3464</v>
      </c>
      <c r="H847" s="650" t="s">
        <v>575</v>
      </c>
      <c r="I847" s="650" t="s">
        <v>1746</v>
      </c>
      <c r="J847" s="650" t="s">
        <v>1747</v>
      </c>
      <c r="K847" s="650" t="s">
        <v>3465</v>
      </c>
      <c r="L847" s="651">
        <v>50.27</v>
      </c>
      <c r="M847" s="651">
        <v>50.27</v>
      </c>
      <c r="N847" s="650">
        <v>1</v>
      </c>
      <c r="O847" s="731">
        <v>0.5</v>
      </c>
      <c r="P847" s="651"/>
      <c r="Q847" s="666">
        <v>0</v>
      </c>
      <c r="R847" s="650"/>
      <c r="S847" s="666">
        <v>0</v>
      </c>
      <c r="T847" s="731"/>
      <c r="U847" s="689">
        <v>0</v>
      </c>
    </row>
    <row r="848" spans="1:21" ht="14.4" customHeight="1" x14ac:dyDescent="0.3">
      <c r="A848" s="649">
        <v>50</v>
      </c>
      <c r="B848" s="650" t="s">
        <v>574</v>
      </c>
      <c r="C848" s="650">
        <v>89301502</v>
      </c>
      <c r="D848" s="729" t="s">
        <v>3863</v>
      </c>
      <c r="E848" s="730" t="s">
        <v>2751</v>
      </c>
      <c r="F848" s="650" t="s">
        <v>2737</v>
      </c>
      <c r="G848" s="650" t="s">
        <v>3607</v>
      </c>
      <c r="H848" s="650" t="s">
        <v>575</v>
      </c>
      <c r="I848" s="650" t="s">
        <v>693</v>
      </c>
      <c r="J848" s="650" t="s">
        <v>694</v>
      </c>
      <c r="K848" s="650" t="s">
        <v>3608</v>
      </c>
      <c r="L848" s="651">
        <v>28.52</v>
      </c>
      <c r="M848" s="651">
        <v>28.52</v>
      </c>
      <c r="N848" s="650">
        <v>1</v>
      </c>
      <c r="O848" s="731">
        <v>0.5</v>
      </c>
      <c r="P848" s="651">
        <v>28.52</v>
      </c>
      <c r="Q848" s="666">
        <v>1</v>
      </c>
      <c r="R848" s="650">
        <v>1</v>
      </c>
      <c r="S848" s="666">
        <v>1</v>
      </c>
      <c r="T848" s="731">
        <v>0.5</v>
      </c>
      <c r="U848" s="689">
        <v>1</v>
      </c>
    </row>
    <row r="849" spans="1:21" ht="14.4" customHeight="1" x14ac:dyDescent="0.3">
      <c r="A849" s="649">
        <v>50</v>
      </c>
      <c r="B849" s="650" t="s">
        <v>574</v>
      </c>
      <c r="C849" s="650">
        <v>89301502</v>
      </c>
      <c r="D849" s="729" t="s">
        <v>3863</v>
      </c>
      <c r="E849" s="730" t="s">
        <v>2751</v>
      </c>
      <c r="F849" s="650" t="s">
        <v>2737</v>
      </c>
      <c r="G849" s="650" t="s">
        <v>2836</v>
      </c>
      <c r="H849" s="650" t="s">
        <v>575</v>
      </c>
      <c r="I849" s="650" t="s">
        <v>3609</v>
      </c>
      <c r="J849" s="650" t="s">
        <v>3610</v>
      </c>
      <c r="K849" s="650" t="s">
        <v>3611</v>
      </c>
      <c r="L849" s="651">
        <v>33.68</v>
      </c>
      <c r="M849" s="651">
        <v>202.07999999999998</v>
      </c>
      <c r="N849" s="650">
        <v>6</v>
      </c>
      <c r="O849" s="731">
        <v>0.5</v>
      </c>
      <c r="P849" s="651">
        <v>202.07999999999998</v>
      </c>
      <c r="Q849" s="666">
        <v>1</v>
      </c>
      <c r="R849" s="650">
        <v>6</v>
      </c>
      <c r="S849" s="666">
        <v>1</v>
      </c>
      <c r="T849" s="731">
        <v>0.5</v>
      </c>
      <c r="U849" s="689">
        <v>1</v>
      </c>
    </row>
    <row r="850" spans="1:21" ht="14.4" customHeight="1" x14ac:dyDescent="0.3">
      <c r="A850" s="649">
        <v>50</v>
      </c>
      <c r="B850" s="650" t="s">
        <v>574</v>
      </c>
      <c r="C850" s="650">
        <v>89301502</v>
      </c>
      <c r="D850" s="729" t="s">
        <v>3863</v>
      </c>
      <c r="E850" s="730" t="s">
        <v>2751</v>
      </c>
      <c r="F850" s="650" t="s">
        <v>2737</v>
      </c>
      <c r="G850" s="650" t="s">
        <v>2837</v>
      </c>
      <c r="H850" s="650" t="s">
        <v>575</v>
      </c>
      <c r="I850" s="650" t="s">
        <v>3612</v>
      </c>
      <c r="J850" s="650" t="s">
        <v>3613</v>
      </c>
      <c r="K850" s="650" t="s">
        <v>2670</v>
      </c>
      <c r="L850" s="651">
        <v>116.8</v>
      </c>
      <c r="M850" s="651">
        <v>116.8</v>
      </c>
      <c r="N850" s="650">
        <v>1</v>
      </c>
      <c r="O850" s="731">
        <v>1</v>
      </c>
      <c r="P850" s="651"/>
      <c r="Q850" s="666">
        <v>0</v>
      </c>
      <c r="R850" s="650"/>
      <c r="S850" s="666">
        <v>0</v>
      </c>
      <c r="T850" s="731"/>
      <c r="U850" s="689">
        <v>0</v>
      </c>
    </row>
    <row r="851" spans="1:21" ht="14.4" customHeight="1" x14ac:dyDescent="0.3">
      <c r="A851" s="649">
        <v>50</v>
      </c>
      <c r="B851" s="650" t="s">
        <v>574</v>
      </c>
      <c r="C851" s="650">
        <v>89301502</v>
      </c>
      <c r="D851" s="729" t="s">
        <v>3863</v>
      </c>
      <c r="E851" s="730" t="s">
        <v>2751</v>
      </c>
      <c r="F851" s="650" t="s">
        <v>2737</v>
      </c>
      <c r="G851" s="650" t="s">
        <v>3614</v>
      </c>
      <c r="H851" s="650" t="s">
        <v>575</v>
      </c>
      <c r="I851" s="650" t="s">
        <v>3615</v>
      </c>
      <c r="J851" s="650" t="s">
        <v>3616</v>
      </c>
      <c r="K851" s="650" t="s">
        <v>3617</v>
      </c>
      <c r="L851" s="651">
        <v>55.71</v>
      </c>
      <c r="M851" s="651">
        <v>111.42</v>
      </c>
      <c r="N851" s="650">
        <v>2</v>
      </c>
      <c r="O851" s="731">
        <v>0.5</v>
      </c>
      <c r="P851" s="651"/>
      <c r="Q851" s="666">
        <v>0</v>
      </c>
      <c r="R851" s="650"/>
      <c r="S851" s="666">
        <v>0</v>
      </c>
      <c r="T851" s="731"/>
      <c r="U851" s="689">
        <v>0</v>
      </c>
    </row>
    <row r="852" spans="1:21" ht="14.4" customHeight="1" x14ac:dyDescent="0.3">
      <c r="A852" s="649">
        <v>50</v>
      </c>
      <c r="B852" s="650" t="s">
        <v>574</v>
      </c>
      <c r="C852" s="650">
        <v>89301502</v>
      </c>
      <c r="D852" s="729" t="s">
        <v>3863</v>
      </c>
      <c r="E852" s="730" t="s">
        <v>2751</v>
      </c>
      <c r="F852" s="650" t="s">
        <v>2737</v>
      </c>
      <c r="G852" s="650" t="s">
        <v>2778</v>
      </c>
      <c r="H852" s="650" t="s">
        <v>575</v>
      </c>
      <c r="I852" s="650" t="s">
        <v>598</v>
      </c>
      <c r="J852" s="650" t="s">
        <v>599</v>
      </c>
      <c r="K852" s="650" t="s">
        <v>600</v>
      </c>
      <c r="L852" s="651">
        <v>104.66</v>
      </c>
      <c r="M852" s="651">
        <v>313.98</v>
      </c>
      <c r="N852" s="650">
        <v>3</v>
      </c>
      <c r="O852" s="731">
        <v>0.5</v>
      </c>
      <c r="P852" s="651">
        <v>313.98</v>
      </c>
      <c r="Q852" s="666">
        <v>1</v>
      </c>
      <c r="R852" s="650">
        <v>3</v>
      </c>
      <c r="S852" s="666">
        <v>1</v>
      </c>
      <c r="T852" s="731">
        <v>0.5</v>
      </c>
      <c r="U852" s="689">
        <v>1</v>
      </c>
    </row>
    <row r="853" spans="1:21" ht="14.4" customHeight="1" x14ac:dyDescent="0.3">
      <c r="A853" s="649">
        <v>50</v>
      </c>
      <c r="B853" s="650" t="s">
        <v>574</v>
      </c>
      <c r="C853" s="650">
        <v>89301502</v>
      </c>
      <c r="D853" s="729" t="s">
        <v>3863</v>
      </c>
      <c r="E853" s="730" t="s">
        <v>2751</v>
      </c>
      <c r="F853" s="650" t="s">
        <v>2737</v>
      </c>
      <c r="G853" s="650" t="s">
        <v>2778</v>
      </c>
      <c r="H853" s="650" t="s">
        <v>575</v>
      </c>
      <c r="I853" s="650" t="s">
        <v>3618</v>
      </c>
      <c r="J853" s="650" t="s">
        <v>3619</v>
      </c>
      <c r="K853" s="650" t="s">
        <v>3620</v>
      </c>
      <c r="L853" s="651">
        <v>348.86</v>
      </c>
      <c r="M853" s="651">
        <v>348.86</v>
      </c>
      <c r="N853" s="650">
        <v>1</v>
      </c>
      <c r="O853" s="731">
        <v>0.5</v>
      </c>
      <c r="P853" s="651">
        <v>348.86</v>
      </c>
      <c r="Q853" s="666">
        <v>1</v>
      </c>
      <c r="R853" s="650">
        <v>1</v>
      </c>
      <c r="S853" s="666">
        <v>1</v>
      </c>
      <c r="T853" s="731">
        <v>0.5</v>
      </c>
      <c r="U853" s="689">
        <v>1</v>
      </c>
    </row>
    <row r="854" spans="1:21" ht="14.4" customHeight="1" x14ac:dyDescent="0.3">
      <c r="A854" s="649">
        <v>50</v>
      </c>
      <c r="B854" s="650" t="s">
        <v>574</v>
      </c>
      <c r="C854" s="650">
        <v>89301502</v>
      </c>
      <c r="D854" s="729" t="s">
        <v>3863</v>
      </c>
      <c r="E854" s="730" t="s">
        <v>2751</v>
      </c>
      <c r="F854" s="650" t="s">
        <v>2737</v>
      </c>
      <c r="G854" s="650" t="s">
        <v>2778</v>
      </c>
      <c r="H854" s="650" t="s">
        <v>1428</v>
      </c>
      <c r="I854" s="650" t="s">
        <v>2838</v>
      </c>
      <c r="J854" s="650" t="s">
        <v>1702</v>
      </c>
      <c r="K854" s="650" t="s">
        <v>2839</v>
      </c>
      <c r="L854" s="651">
        <v>195.36</v>
      </c>
      <c r="M854" s="651">
        <v>390.72</v>
      </c>
      <c r="N854" s="650">
        <v>2</v>
      </c>
      <c r="O854" s="731">
        <v>1</v>
      </c>
      <c r="P854" s="651">
        <v>390.72</v>
      </c>
      <c r="Q854" s="666">
        <v>1</v>
      </c>
      <c r="R854" s="650">
        <v>2</v>
      </c>
      <c r="S854" s="666">
        <v>1</v>
      </c>
      <c r="T854" s="731">
        <v>1</v>
      </c>
      <c r="U854" s="689">
        <v>1</v>
      </c>
    </row>
    <row r="855" spans="1:21" ht="14.4" customHeight="1" x14ac:dyDescent="0.3">
      <c r="A855" s="649">
        <v>50</v>
      </c>
      <c r="B855" s="650" t="s">
        <v>574</v>
      </c>
      <c r="C855" s="650">
        <v>89301502</v>
      </c>
      <c r="D855" s="729" t="s">
        <v>3863</v>
      </c>
      <c r="E855" s="730" t="s">
        <v>2751</v>
      </c>
      <c r="F855" s="650" t="s">
        <v>2737</v>
      </c>
      <c r="G855" s="650" t="s">
        <v>3053</v>
      </c>
      <c r="H855" s="650" t="s">
        <v>575</v>
      </c>
      <c r="I855" s="650" t="s">
        <v>850</v>
      </c>
      <c r="J855" s="650" t="s">
        <v>3055</v>
      </c>
      <c r="K855" s="650" t="s">
        <v>3056</v>
      </c>
      <c r="L855" s="651">
        <v>77.36</v>
      </c>
      <c r="M855" s="651">
        <v>154.72</v>
      </c>
      <c r="N855" s="650">
        <v>2</v>
      </c>
      <c r="O855" s="731">
        <v>1</v>
      </c>
      <c r="P855" s="651"/>
      <c r="Q855" s="666">
        <v>0</v>
      </c>
      <c r="R855" s="650"/>
      <c r="S855" s="666">
        <v>0</v>
      </c>
      <c r="T855" s="731"/>
      <c r="U855" s="689">
        <v>0</v>
      </c>
    </row>
    <row r="856" spans="1:21" ht="14.4" customHeight="1" x14ac:dyDescent="0.3">
      <c r="A856" s="649">
        <v>50</v>
      </c>
      <c r="B856" s="650" t="s">
        <v>574</v>
      </c>
      <c r="C856" s="650">
        <v>89301502</v>
      </c>
      <c r="D856" s="729" t="s">
        <v>3863</v>
      </c>
      <c r="E856" s="730" t="s">
        <v>2751</v>
      </c>
      <c r="F856" s="650" t="s">
        <v>2737</v>
      </c>
      <c r="G856" s="650" t="s">
        <v>3053</v>
      </c>
      <c r="H856" s="650" t="s">
        <v>575</v>
      </c>
      <c r="I856" s="650" t="s">
        <v>3621</v>
      </c>
      <c r="J856" s="650" t="s">
        <v>3622</v>
      </c>
      <c r="K856" s="650" t="s">
        <v>3623</v>
      </c>
      <c r="L856" s="651">
        <v>0</v>
      </c>
      <c r="M856" s="651">
        <v>0</v>
      </c>
      <c r="N856" s="650">
        <v>1</v>
      </c>
      <c r="O856" s="731">
        <v>1</v>
      </c>
      <c r="P856" s="651"/>
      <c r="Q856" s="666"/>
      <c r="R856" s="650"/>
      <c r="S856" s="666">
        <v>0</v>
      </c>
      <c r="T856" s="731"/>
      <c r="U856" s="689">
        <v>0</v>
      </c>
    </row>
    <row r="857" spans="1:21" ht="14.4" customHeight="1" x14ac:dyDescent="0.3">
      <c r="A857" s="649">
        <v>50</v>
      </c>
      <c r="B857" s="650" t="s">
        <v>574</v>
      </c>
      <c r="C857" s="650">
        <v>89301502</v>
      </c>
      <c r="D857" s="729" t="s">
        <v>3863</v>
      </c>
      <c r="E857" s="730" t="s">
        <v>2751</v>
      </c>
      <c r="F857" s="650" t="s">
        <v>2737</v>
      </c>
      <c r="G857" s="650" t="s">
        <v>3323</v>
      </c>
      <c r="H857" s="650" t="s">
        <v>575</v>
      </c>
      <c r="I857" s="650" t="s">
        <v>3324</v>
      </c>
      <c r="J857" s="650" t="s">
        <v>3325</v>
      </c>
      <c r="K857" s="650" t="s">
        <v>1196</v>
      </c>
      <c r="L857" s="651">
        <v>0</v>
      </c>
      <c r="M857" s="651">
        <v>0</v>
      </c>
      <c r="N857" s="650">
        <v>1</v>
      </c>
      <c r="O857" s="731">
        <v>0.5</v>
      </c>
      <c r="P857" s="651"/>
      <c r="Q857" s="666"/>
      <c r="R857" s="650"/>
      <c r="S857" s="666">
        <v>0</v>
      </c>
      <c r="T857" s="731"/>
      <c r="U857" s="689">
        <v>0</v>
      </c>
    </row>
    <row r="858" spans="1:21" ht="14.4" customHeight="1" x14ac:dyDescent="0.3">
      <c r="A858" s="649">
        <v>50</v>
      </c>
      <c r="B858" s="650" t="s">
        <v>574</v>
      </c>
      <c r="C858" s="650">
        <v>89301502</v>
      </c>
      <c r="D858" s="729" t="s">
        <v>3863</v>
      </c>
      <c r="E858" s="730" t="s">
        <v>2751</v>
      </c>
      <c r="F858" s="650" t="s">
        <v>2737</v>
      </c>
      <c r="G858" s="650" t="s">
        <v>2779</v>
      </c>
      <c r="H858" s="650" t="s">
        <v>575</v>
      </c>
      <c r="I858" s="650" t="s">
        <v>1004</v>
      </c>
      <c r="J858" s="650" t="s">
        <v>2781</v>
      </c>
      <c r="K858" s="650" t="s">
        <v>3624</v>
      </c>
      <c r="L858" s="651">
        <v>36.78</v>
      </c>
      <c r="M858" s="651">
        <v>73.56</v>
      </c>
      <c r="N858" s="650">
        <v>2</v>
      </c>
      <c r="O858" s="731">
        <v>0.5</v>
      </c>
      <c r="P858" s="651">
        <v>73.56</v>
      </c>
      <c r="Q858" s="666">
        <v>1</v>
      </c>
      <c r="R858" s="650">
        <v>2</v>
      </c>
      <c r="S858" s="666">
        <v>1</v>
      </c>
      <c r="T858" s="731">
        <v>0.5</v>
      </c>
      <c r="U858" s="689">
        <v>1</v>
      </c>
    </row>
    <row r="859" spans="1:21" ht="14.4" customHeight="1" x14ac:dyDescent="0.3">
      <c r="A859" s="649">
        <v>50</v>
      </c>
      <c r="B859" s="650" t="s">
        <v>574</v>
      </c>
      <c r="C859" s="650">
        <v>89301502</v>
      </c>
      <c r="D859" s="729" t="s">
        <v>3863</v>
      </c>
      <c r="E859" s="730" t="s">
        <v>2751</v>
      </c>
      <c r="F859" s="650" t="s">
        <v>2737</v>
      </c>
      <c r="G859" s="650" t="s">
        <v>2779</v>
      </c>
      <c r="H859" s="650" t="s">
        <v>575</v>
      </c>
      <c r="I859" s="650" t="s">
        <v>1064</v>
      </c>
      <c r="J859" s="650" t="s">
        <v>1053</v>
      </c>
      <c r="K859" s="650" t="s">
        <v>817</v>
      </c>
      <c r="L859" s="651">
        <v>30.65</v>
      </c>
      <c r="M859" s="651">
        <v>122.6</v>
      </c>
      <c r="N859" s="650">
        <v>4</v>
      </c>
      <c r="O859" s="731">
        <v>1.5</v>
      </c>
      <c r="P859" s="651">
        <v>61.3</v>
      </c>
      <c r="Q859" s="666">
        <v>0.5</v>
      </c>
      <c r="R859" s="650">
        <v>2</v>
      </c>
      <c r="S859" s="666">
        <v>0.5</v>
      </c>
      <c r="T859" s="731">
        <v>1</v>
      </c>
      <c r="U859" s="689">
        <v>0.66666666666666663</v>
      </c>
    </row>
    <row r="860" spans="1:21" ht="14.4" customHeight="1" x14ac:dyDescent="0.3">
      <c r="A860" s="649">
        <v>50</v>
      </c>
      <c r="B860" s="650" t="s">
        <v>574</v>
      </c>
      <c r="C860" s="650">
        <v>89301502</v>
      </c>
      <c r="D860" s="729" t="s">
        <v>3863</v>
      </c>
      <c r="E860" s="730" t="s">
        <v>2751</v>
      </c>
      <c r="F860" s="650" t="s">
        <v>2737</v>
      </c>
      <c r="G860" s="650" t="s">
        <v>2779</v>
      </c>
      <c r="H860" s="650" t="s">
        <v>575</v>
      </c>
      <c r="I860" s="650" t="s">
        <v>1052</v>
      </c>
      <c r="J860" s="650" t="s">
        <v>1053</v>
      </c>
      <c r="K860" s="650" t="s">
        <v>1054</v>
      </c>
      <c r="L860" s="651">
        <v>61.29</v>
      </c>
      <c r="M860" s="651">
        <v>2022.5699999999997</v>
      </c>
      <c r="N860" s="650">
        <v>33</v>
      </c>
      <c r="O860" s="731">
        <v>16</v>
      </c>
      <c r="P860" s="651">
        <v>551.61</v>
      </c>
      <c r="Q860" s="666">
        <v>0.27272727272727276</v>
      </c>
      <c r="R860" s="650">
        <v>9</v>
      </c>
      <c r="S860" s="666">
        <v>0.27272727272727271</v>
      </c>
      <c r="T860" s="731">
        <v>6</v>
      </c>
      <c r="U860" s="689">
        <v>0.375</v>
      </c>
    </row>
    <row r="861" spans="1:21" ht="14.4" customHeight="1" x14ac:dyDescent="0.3">
      <c r="A861" s="649">
        <v>50</v>
      </c>
      <c r="B861" s="650" t="s">
        <v>574</v>
      </c>
      <c r="C861" s="650">
        <v>89301502</v>
      </c>
      <c r="D861" s="729" t="s">
        <v>3863</v>
      </c>
      <c r="E861" s="730" t="s">
        <v>2751</v>
      </c>
      <c r="F861" s="650" t="s">
        <v>2737</v>
      </c>
      <c r="G861" s="650" t="s">
        <v>3063</v>
      </c>
      <c r="H861" s="650" t="s">
        <v>575</v>
      </c>
      <c r="I861" s="650" t="s">
        <v>866</v>
      </c>
      <c r="J861" s="650" t="s">
        <v>3064</v>
      </c>
      <c r="K861" s="650" t="s">
        <v>3065</v>
      </c>
      <c r="L861" s="651">
        <v>91.14</v>
      </c>
      <c r="M861" s="651">
        <v>273.42</v>
      </c>
      <c r="N861" s="650">
        <v>3</v>
      </c>
      <c r="O861" s="731">
        <v>1</v>
      </c>
      <c r="P861" s="651"/>
      <c r="Q861" s="666">
        <v>0</v>
      </c>
      <c r="R861" s="650"/>
      <c r="S861" s="666">
        <v>0</v>
      </c>
      <c r="T861" s="731"/>
      <c r="U861" s="689">
        <v>0</v>
      </c>
    </row>
    <row r="862" spans="1:21" ht="14.4" customHeight="1" x14ac:dyDescent="0.3">
      <c r="A862" s="649">
        <v>50</v>
      </c>
      <c r="B862" s="650" t="s">
        <v>574</v>
      </c>
      <c r="C862" s="650">
        <v>89301502</v>
      </c>
      <c r="D862" s="729" t="s">
        <v>3863</v>
      </c>
      <c r="E862" s="730" t="s">
        <v>2751</v>
      </c>
      <c r="F862" s="650" t="s">
        <v>2737</v>
      </c>
      <c r="G862" s="650" t="s">
        <v>3066</v>
      </c>
      <c r="H862" s="650" t="s">
        <v>1428</v>
      </c>
      <c r="I862" s="650" t="s">
        <v>1465</v>
      </c>
      <c r="J862" s="650" t="s">
        <v>2599</v>
      </c>
      <c r="K862" s="650" t="s">
        <v>2601</v>
      </c>
      <c r="L862" s="651">
        <v>195.92</v>
      </c>
      <c r="M862" s="651">
        <v>391.84</v>
      </c>
      <c r="N862" s="650">
        <v>2</v>
      </c>
      <c r="O862" s="731">
        <v>0.5</v>
      </c>
      <c r="P862" s="651">
        <v>391.84</v>
      </c>
      <c r="Q862" s="666">
        <v>1</v>
      </c>
      <c r="R862" s="650">
        <v>2</v>
      </c>
      <c r="S862" s="666">
        <v>1</v>
      </c>
      <c r="T862" s="731">
        <v>0.5</v>
      </c>
      <c r="U862" s="689">
        <v>1</v>
      </c>
    </row>
    <row r="863" spans="1:21" ht="14.4" customHeight="1" x14ac:dyDescent="0.3">
      <c r="A863" s="649">
        <v>50</v>
      </c>
      <c r="B863" s="650" t="s">
        <v>574</v>
      </c>
      <c r="C863" s="650">
        <v>89301502</v>
      </c>
      <c r="D863" s="729" t="s">
        <v>3863</v>
      </c>
      <c r="E863" s="730" t="s">
        <v>2751</v>
      </c>
      <c r="F863" s="650" t="s">
        <v>2737</v>
      </c>
      <c r="G863" s="650" t="s">
        <v>3625</v>
      </c>
      <c r="H863" s="650" t="s">
        <v>575</v>
      </c>
      <c r="I863" s="650" t="s">
        <v>3626</v>
      </c>
      <c r="J863" s="650" t="s">
        <v>1204</v>
      </c>
      <c r="K863" s="650" t="s">
        <v>3627</v>
      </c>
      <c r="L863" s="651">
        <v>0</v>
      </c>
      <c r="M863" s="651">
        <v>0</v>
      </c>
      <c r="N863" s="650">
        <v>4</v>
      </c>
      <c r="O863" s="731">
        <v>1</v>
      </c>
      <c r="P863" s="651"/>
      <c r="Q863" s="666"/>
      <c r="R863" s="650"/>
      <c r="S863" s="666">
        <v>0</v>
      </c>
      <c r="T863" s="731"/>
      <c r="U863" s="689">
        <v>0</v>
      </c>
    </row>
    <row r="864" spans="1:21" ht="14.4" customHeight="1" x14ac:dyDescent="0.3">
      <c r="A864" s="649">
        <v>50</v>
      </c>
      <c r="B864" s="650" t="s">
        <v>574</v>
      </c>
      <c r="C864" s="650">
        <v>89301502</v>
      </c>
      <c r="D864" s="729" t="s">
        <v>3863</v>
      </c>
      <c r="E864" s="730" t="s">
        <v>2751</v>
      </c>
      <c r="F864" s="650" t="s">
        <v>2737</v>
      </c>
      <c r="G864" s="650" t="s">
        <v>3330</v>
      </c>
      <c r="H864" s="650" t="s">
        <v>575</v>
      </c>
      <c r="I864" s="650" t="s">
        <v>3331</v>
      </c>
      <c r="J864" s="650" t="s">
        <v>3332</v>
      </c>
      <c r="K864" s="650" t="s">
        <v>3333</v>
      </c>
      <c r="L864" s="651">
        <v>0</v>
      </c>
      <c r="M864" s="651">
        <v>0</v>
      </c>
      <c r="N864" s="650">
        <v>2</v>
      </c>
      <c r="O864" s="731">
        <v>2</v>
      </c>
      <c r="P864" s="651">
        <v>0</v>
      </c>
      <c r="Q864" s="666"/>
      <c r="R864" s="650">
        <v>1</v>
      </c>
      <c r="S864" s="666">
        <v>0.5</v>
      </c>
      <c r="T864" s="731">
        <v>1</v>
      </c>
      <c r="U864" s="689">
        <v>0.5</v>
      </c>
    </row>
    <row r="865" spans="1:21" ht="14.4" customHeight="1" x14ac:dyDescent="0.3">
      <c r="A865" s="649">
        <v>50</v>
      </c>
      <c r="B865" s="650" t="s">
        <v>574</v>
      </c>
      <c r="C865" s="650">
        <v>89301502</v>
      </c>
      <c r="D865" s="729" t="s">
        <v>3863</v>
      </c>
      <c r="E865" s="730" t="s">
        <v>2751</v>
      </c>
      <c r="F865" s="650" t="s">
        <v>2737</v>
      </c>
      <c r="G865" s="650" t="s">
        <v>2843</v>
      </c>
      <c r="H865" s="650" t="s">
        <v>1428</v>
      </c>
      <c r="I865" s="650" t="s">
        <v>2242</v>
      </c>
      <c r="J865" s="650" t="s">
        <v>610</v>
      </c>
      <c r="K865" s="650" t="s">
        <v>2712</v>
      </c>
      <c r="L865" s="651">
        <v>65.069999999999993</v>
      </c>
      <c r="M865" s="651">
        <v>130.13999999999999</v>
      </c>
      <c r="N865" s="650">
        <v>2</v>
      </c>
      <c r="O865" s="731">
        <v>1</v>
      </c>
      <c r="P865" s="651"/>
      <c r="Q865" s="666">
        <v>0</v>
      </c>
      <c r="R865" s="650"/>
      <c r="S865" s="666">
        <v>0</v>
      </c>
      <c r="T865" s="731"/>
      <c r="U865" s="689">
        <v>0</v>
      </c>
    </row>
    <row r="866" spans="1:21" ht="14.4" customHeight="1" x14ac:dyDescent="0.3">
      <c r="A866" s="649">
        <v>50</v>
      </c>
      <c r="B866" s="650" t="s">
        <v>574</v>
      </c>
      <c r="C866" s="650">
        <v>89301502</v>
      </c>
      <c r="D866" s="729" t="s">
        <v>3863</v>
      </c>
      <c r="E866" s="730" t="s">
        <v>2751</v>
      </c>
      <c r="F866" s="650" t="s">
        <v>2737</v>
      </c>
      <c r="G866" s="650" t="s">
        <v>2843</v>
      </c>
      <c r="H866" s="650" t="s">
        <v>575</v>
      </c>
      <c r="I866" s="650" t="s">
        <v>1151</v>
      </c>
      <c r="J866" s="650" t="s">
        <v>2847</v>
      </c>
      <c r="K866" s="650" t="s">
        <v>2848</v>
      </c>
      <c r="L866" s="651">
        <v>50.57</v>
      </c>
      <c r="M866" s="651">
        <v>50.57</v>
      </c>
      <c r="N866" s="650">
        <v>1</v>
      </c>
      <c r="O866" s="731">
        <v>0.5</v>
      </c>
      <c r="P866" s="651">
        <v>50.57</v>
      </c>
      <c r="Q866" s="666">
        <v>1</v>
      </c>
      <c r="R866" s="650">
        <v>1</v>
      </c>
      <c r="S866" s="666">
        <v>1</v>
      </c>
      <c r="T866" s="731">
        <v>0.5</v>
      </c>
      <c r="U866" s="689">
        <v>1</v>
      </c>
    </row>
    <row r="867" spans="1:21" ht="14.4" customHeight="1" x14ac:dyDescent="0.3">
      <c r="A867" s="649">
        <v>50</v>
      </c>
      <c r="B867" s="650" t="s">
        <v>574</v>
      </c>
      <c r="C867" s="650">
        <v>89301502</v>
      </c>
      <c r="D867" s="729" t="s">
        <v>3863</v>
      </c>
      <c r="E867" s="730" t="s">
        <v>2751</v>
      </c>
      <c r="F867" s="650" t="s">
        <v>2737</v>
      </c>
      <c r="G867" s="650" t="s">
        <v>3628</v>
      </c>
      <c r="H867" s="650" t="s">
        <v>1428</v>
      </c>
      <c r="I867" s="650" t="s">
        <v>3629</v>
      </c>
      <c r="J867" s="650" t="s">
        <v>3630</v>
      </c>
      <c r="K867" s="650" t="s">
        <v>1974</v>
      </c>
      <c r="L867" s="651">
        <v>112.36</v>
      </c>
      <c r="M867" s="651">
        <v>112.36</v>
      </c>
      <c r="N867" s="650">
        <v>1</v>
      </c>
      <c r="O867" s="731">
        <v>0.5</v>
      </c>
      <c r="P867" s="651"/>
      <c r="Q867" s="666">
        <v>0</v>
      </c>
      <c r="R867" s="650"/>
      <c r="S867" s="666">
        <v>0</v>
      </c>
      <c r="T867" s="731"/>
      <c r="U867" s="689">
        <v>0</v>
      </c>
    </row>
    <row r="868" spans="1:21" ht="14.4" customHeight="1" x14ac:dyDescent="0.3">
      <c r="A868" s="649">
        <v>50</v>
      </c>
      <c r="B868" s="650" t="s">
        <v>574</v>
      </c>
      <c r="C868" s="650">
        <v>89301502</v>
      </c>
      <c r="D868" s="729" t="s">
        <v>3863</v>
      </c>
      <c r="E868" s="730" t="s">
        <v>2751</v>
      </c>
      <c r="F868" s="650" t="s">
        <v>2737</v>
      </c>
      <c r="G868" s="650" t="s">
        <v>2935</v>
      </c>
      <c r="H868" s="650" t="s">
        <v>1428</v>
      </c>
      <c r="I868" s="650" t="s">
        <v>3631</v>
      </c>
      <c r="J868" s="650" t="s">
        <v>1570</v>
      </c>
      <c r="K868" s="650" t="s">
        <v>3632</v>
      </c>
      <c r="L868" s="651">
        <v>0</v>
      </c>
      <c r="M868" s="651">
        <v>0</v>
      </c>
      <c r="N868" s="650">
        <v>1</v>
      </c>
      <c r="O868" s="731">
        <v>0.5</v>
      </c>
      <c r="P868" s="651">
        <v>0</v>
      </c>
      <c r="Q868" s="666"/>
      <c r="R868" s="650">
        <v>1</v>
      </c>
      <c r="S868" s="666">
        <v>1</v>
      </c>
      <c r="T868" s="731">
        <v>0.5</v>
      </c>
      <c r="U868" s="689">
        <v>1</v>
      </c>
    </row>
    <row r="869" spans="1:21" ht="14.4" customHeight="1" x14ac:dyDescent="0.3">
      <c r="A869" s="649">
        <v>50</v>
      </c>
      <c r="B869" s="650" t="s">
        <v>574</v>
      </c>
      <c r="C869" s="650">
        <v>89301502</v>
      </c>
      <c r="D869" s="729" t="s">
        <v>3863</v>
      </c>
      <c r="E869" s="730" t="s">
        <v>2751</v>
      </c>
      <c r="F869" s="650" t="s">
        <v>2737</v>
      </c>
      <c r="G869" s="650" t="s">
        <v>2783</v>
      </c>
      <c r="H869" s="650" t="s">
        <v>575</v>
      </c>
      <c r="I869" s="650" t="s">
        <v>3340</v>
      </c>
      <c r="J869" s="650" t="s">
        <v>3341</v>
      </c>
      <c r="K869" s="650" t="s">
        <v>2611</v>
      </c>
      <c r="L869" s="651">
        <v>0</v>
      </c>
      <c r="M869" s="651">
        <v>0</v>
      </c>
      <c r="N869" s="650">
        <v>3</v>
      </c>
      <c r="O869" s="731">
        <v>0.5</v>
      </c>
      <c r="P869" s="651"/>
      <c r="Q869" s="666"/>
      <c r="R869" s="650"/>
      <c r="S869" s="666">
        <v>0</v>
      </c>
      <c r="T869" s="731"/>
      <c r="U869" s="689">
        <v>0</v>
      </c>
    </row>
    <row r="870" spans="1:21" ht="14.4" customHeight="1" x14ac:dyDescent="0.3">
      <c r="A870" s="649">
        <v>50</v>
      </c>
      <c r="B870" s="650" t="s">
        <v>574</v>
      </c>
      <c r="C870" s="650">
        <v>89301502</v>
      </c>
      <c r="D870" s="729" t="s">
        <v>3863</v>
      </c>
      <c r="E870" s="730" t="s">
        <v>2751</v>
      </c>
      <c r="F870" s="650" t="s">
        <v>2737</v>
      </c>
      <c r="G870" s="650" t="s">
        <v>2786</v>
      </c>
      <c r="H870" s="650" t="s">
        <v>575</v>
      </c>
      <c r="I870" s="650" t="s">
        <v>785</v>
      </c>
      <c r="J870" s="650" t="s">
        <v>786</v>
      </c>
      <c r="K870" s="650" t="s">
        <v>3238</v>
      </c>
      <c r="L870" s="651">
        <v>83.56</v>
      </c>
      <c r="M870" s="651">
        <v>83.56</v>
      </c>
      <c r="N870" s="650">
        <v>1</v>
      </c>
      <c r="O870" s="731">
        <v>0.5</v>
      </c>
      <c r="P870" s="651"/>
      <c r="Q870" s="666">
        <v>0</v>
      </c>
      <c r="R870" s="650"/>
      <c r="S870" s="666">
        <v>0</v>
      </c>
      <c r="T870" s="731"/>
      <c r="U870" s="689">
        <v>0</v>
      </c>
    </row>
    <row r="871" spans="1:21" ht="14.4" customHeight="1" x14ac:dyDescent="0.3">
      <c r="A871" s="649">
        <v>50</v>
      </c>
      <c r="B871" s="650" t="s">
        <v>574</v>
      </c>
      <c r="C871" s="650">
        <v>89301502</v>
      </c>
      <c r="D871" s="729" t="s">
        <v>3863</v>
      </c>
      <c r="E871" s="730" t="s">
        <v>2751</v>
      </c>
      <c r="F871" s="650" t="s">
        <v>2737</v>
      </c>
      <c r="G871" s="650" t="s">
        <v>2786</v>
      </c>
      <c r="H871" s="650" t="s">
        <v>575</v>
      </c>
      <c r="I871" s="650" t="s">
        <v>3633</v>
      </c>
      <c r="J871" s="650" t="s">
        <v>3634</v>
      </c>
      <c r="K871" s="650" t="s">
        <v>3635</v>
      </c>
      <c r="L871" s="651">
        <v>100.04</v>
      </c>
      <c r="M871" s="651">
        <v>100.04</v>
      </c>
      <c r="N871" s="650">
        <v>1</v>
      </c>
      <c r="O871" s="731">
        <v>0.5</v>
      </c>
      <c r="P871" s="651"/>
      <c r="Q871" s="666">
        <v>0</v>
      </c>
      <c r="R871" s="650"/>
      <c r="S871" s="666">
        <v>0</v>
      </c>
      <c r="T871" s="731"/>
      <c r="U871" s="689">
        <v>0</v>
      </c>
    </row>
    <row r="872" spans="1:21" ht="14.4" customHeight="1" x14ac:dyDescent="0.3">
      <c r="A872" s="649">
        <v>50</v>
      </c>
      <c r="B872" s="650" t="s">
        <v>574</v>
      </c>
      <c r="C872" s="650">
        <v>89301502</v>
      </c>
      <c r="D872" s="729" t="s">
        <v>3863</v>
      </c>
      <c r="E872" s="730" t="s">
        <v>2751</v>
      </c>
      <c r="F872" s="650" t="s">
        <v>2737</v>
      </c>
      <c r="G872" s="650" t="s">
        <v>2786</v>
      </c>
      <c r="H872" s="650" t="s">
        <v>575</v>
      </c>
      <c r="I872" s="650" t="s">
        <v>3079</v>
      </c>
      <c r="J872" s="650" t="s">
        <v>3080</v>
      </c>
      <c r="K872" s="650" t="s">
        <v>3081</v>
      </c>
      <c r="L872" s="651">
        <v>200.07</v>
      </c>
      <c r="M872" s="651">
        <v>2000.6999999999998</v>
      </c>
      <c r="N872" s="650">
        <v>10</v>
      </c>
      <c r="O872" s="731">
        <v>5.5</v>
      </c>
      <c r="P872" s="651">
        <v>600.21</v>
      </c>
      <c r="Q872" s="666">
        <v>0.30000000000000004</v>
      </c>
      <c r="R872" s="650">
        <v>3</v>
      </c>
      <c r="S872" s="666">
        <v>0.3</v>
      </c>
      <c r="T872" s="731">
        <v>1.5</v>
      </c>
      <c r="U872" s="689">
        <v>0.27272727272727271</v>
      </c>
    </row>
    <row r="873" spans="1:21" ht="14.4" customHeight="1" x14ac:dyDescent="0.3">
      <c r="A873" s="649">
        <v>50</v>
      </c>
      <c r="B873" s="650" t="s">
        <v>574</v>
      </c>
      <c r="C873" s="650">
        <v>89301502</v>
      </c>
      <c r="D873" s="729" t="s">
        <v>3863</v>
      </c>
      <c r="E873" s="730" t="s">
        <v>2751</v>
      </c>
      <c r="F873" s="650" t="s">
        <v>2737</v>
      </c>
      <c r="G873" s="650" t="s">
        <v>2786</v>
      </c>
      <c r="H873" s="650" t="s">
        <v>575</v>
      </c>
      <c r="I873" s="650" t="s">
        <v>3082</v>
      </c>
      <c r="J873" s="650" t="s">
        <v>3080</v>
      </c>
      <c r="K873" s="650" t="s">
        <v>864</v>
      </c>
      <c r="L873" s="651">
        <v>60.02</v>
      </c>
      <c r="M873" s="651">
        <v>720.24</v>
      </c>
      <c r="N873" s="650">
        <v>12</v>
      </c>
      <c r="O873" s="731">
        <v>5</v>
      </c>
      <c r="P873" s="651">
        <v>240.08</v>
      </c>
      <c r="Q873" s="666">
        <v>0.33333333333333337</v>
      </c>
      <c r="R873" s="650">
        <v>4</v>
      </c>
      <c r="S873" s="666">
        <v>0.33333333333333331</v>
      </c>
      <c r="T873" s="731">
        <v>1.5</v>
      </c>
      <c r="U873" s="689">
        <v>0.3</v>
      </c>
    </row>
    <row r="874" spans="1:21" ht="14.4" customHeight="1" x14ac:dyDescent="0.3">
      <c r="A874" s="649">
        <v>50</v>
      </c>
      <c r="B874" s="650" t="s">
        <v>574</v>
      </c>
      <c r="C874" s="650">
        <v>89301502</v>
      </c>
      <c r="D874" s="729" t="s">
        <v>3863</v>
      </c>
      <c r="E874" s="730" t="s">
        <v>2751</v>
      </c>
      <c r="F874" s="650" t="s">
        <v>2737</v>
      </c>
      <c r="G874" s="650" t="s">
        <v>2786</v>
      </c>
      <c r="H874" s="650" t="s">
        <v>575</v>
      </c>
      <c r="I874" s="650" t="s">
        <v>858</v>
      </c>
      <c r="J874" s="650" t="s">
        <v>1223</v>
      </c>
      <c r="K874" s="650" t="s">
        <v>2853</v>
      </c>
      <c r="L874" s="651">
        <v>33.68</v>
      </c>
      <c r="M874" s="651">
        <v>134.72</v>
      </c>
      <c r="N874" s="650">
        <v>4</v>
      </c>
      <c r="O874" s="731">
        <v>1</v>
      </c>
      <c r="P874" s="651"/>
      <c r="Q874" s="666">
        <v>0</v>
      </c>
      <c r="R874" s="650"/>
      <c r="S874" s="666">
        <v>0</v>
      </c>
      <c r="T874" s="731"/>
      <c r="U874" s="689">
        <v>0</v>
      </c>
    </row>
    <row r="875" spans="1:21" ht="14.4" customHeight="1" x14ac:dyDescent="0.3">
      <c r="A875" s="649">
        <v>50</v>
      </c>
      <c r="B875" s="650" t="s">
        <v>574</v>
      </c>
      <c r="C875" s="650">
        <v>89301502</v>
      </c>
      <c r="D875" s="729" t="s">
        <v>3863</v>
      </c>
      <c r="E875" s="730" t="s">
        <v>2751</v>
      </c>
      <c r="F875" s="650" t="s">
        <v>2737</v>
      </c>
      <c r="G875" s="650" t="s">
        <v>3636</v>
      </c>
      <c r="H875" s="650" t="s">
        <v>575</v>
      </c>
      <c r="I875" s="650" t="s">
        <v>3637</v>
      </c>
      <c r="J875" s="650" t="s">
        <v>3638</v>
      </c>
      <c r="K875" s="650" t="s">
        <v>3639</v>
      </c>
      <c r="L875" s="651">
        <v>480.18</v>
      </c>
      <c r="M875" s="651">
        <v>960.36</v>
      </c>
      <c r="N875" s="650">
        <v>2</v>
      </c>
      <c r="O875" s="731">
        <v>1.5</v>
      </c>
      <c r="P875" s="651"/>
      <c r="Q875" s="666">
        <v>0</v>
      </c>
      <c r="R875" s="650"/>
      <c r="S875" s="666">
        <v>0</v>
      </c>
      <c r="T875" s="731"/>
      <c r="U875" s="689">
        <v>0</v>
      </c>
    </row>
    <row r="876" spans="1:21" ht="14.4" customHeight="1" x14ac:dyDescent="0.3">
      <c r="A876" s="649">
        <v>50</v>
      </c>
      <c r="B876" s="650" t="s">
        <v>574</v>
      </c>
      <c r="C876" s="650">
        <v>89301502</v>
      </c>
      <c r="D876" s="729" t="s">
        <v>3863</v>
      </c>
      <c r="E876" s="730" t="s">
        <v>2751</v>
      </c>
      <c r="F876" s="650" t="s">
        <v>2737</v>
      </c>
      <c r="G876" s="650" t="s">
        <v>3640</v>
      </c>
      <c r="H876" s="650" t="s">
        <v>575</v>
      </c>
      <c r="I876" s="650" t="s">
        <v>3641</v>
      </c>
      <c r="J876" s="650" t="s">
        <v>3642</v>
      </c>
      <c r="K876" s="650" t="s">
        <v>3643</v>
      </c>
      <c r="L876" s="651">
        <v>250.87</v>
      </c>
      <c r="M876" s="651">
        <v>501.74</v>
      </c>
      <c r="N876" s="650">
        <v>2</v>
      </c>
      <c r="O876" s="731">
        <v>0.5</v>
      </c>
      <c r="P876" s="651">
        <v>501.74</v>
      </c>
      <c r="Q876" s="666">
        <v>1</v>
      </c>
      <c r="R876" s="650">
        <v>2</v>
      </c>
      <c r="S876" s="666">
        <v>1</v>
      </c>
      <c r="T876" s="731">
        <v>0.5</v>
      </c>
      <c r="U876" s="689">
        <v>1</v>
      </c>
    </row>
    <row r="877" spans="1:21" ht="14.4" customHeight="1" x14ac:dyDescent="0.3">
      <c r="A877" s="649">
        <v>50</v>
      </c>
      <c r="B877" s="650" t="s">
        <v>574</v>
      </c>
      <c r="C877" s="650">
        <v>89301502</v>
      </c>
      <c r="D877" s="729" t="s">
        <v>3863</v>
      </c>
      <c r="E877" s="730" t="s">
        <v>2751</v>
      </c>
      <c r="F877" s="650" t="s">
        <v>2737</v>
      </c>
      <c r="G877" s="650" t="s">
        <v>2794</v>
      </c>
      <c r="H877" s="650" t="s">
        <v>1428</v>
      </c>
      <c r="I877" s="650" t="s">
        <v>1526</v>
      </c>
      <c r="J877" s="650" t="s">
        <v>1527</v>
      </c>
      <c r="K877" s="650" t="s">
        <v>1482</v>
      </c>
      <c r="L877" s="651">
        <v>1749.69</v>
      </c>
      <c r="M877" s="651">
        <v>5249.07</v>
      </c>
      <c r="N877" s="650">
        <v>3</v>
      </c>
      <c r="O877" s="731">
        <v>2.5</v>
      </c>
      <c r="P877" s="651">
        <v>3499.38</v>
      </c>
      <c r="Q877" s="666">
        <v>0.66666666666666674</v>
      </c>
      <c r="R877" s="650">
        <v>2</v>
      </c>
      <c r="S877" s="666">
        <v>0.66666666666666663</v>
      </c>
      <c r="T877" s="731">
        <v>1.5</v>
      </c>
      <c r="U877" s="689">
        <v>0.6</v>
      </c>
    </row>
    <row r="878" spans="1:21" ht="14.4" customHeight="1" x14ac:dyDescent="0.3">
      <c r="A878" s="649">
        <v>50</v>
      </c>
      <c r="B878" s="650" t="s">
        <v>574</v>
      </c>
      <c r="C878" s="650">
        <v>89301502</v>
      </c>
      <c r="D878" s="729" t="s">
        <v>3863</v>
      </c>
      <c r="E878" s="730" t="s">
        <v>2751</v>
      </c>
      <c r="F878" s="650" t="s">
        <v>2737</v>
      </c>
      <c r="G878" s="650" t="s">
        <v>2794</v>
      </c>
      <c r="H878" s="650" t="s">
        <v>1428</v>
      </c>
      <c r="I878" s="650" t="s">
        <v>1530</v>
      </c>
      <c r="J878" s="650" t="s">
        <v>1527</v>
      </c>
      <c r="K878" s="650" t="s">
        <v>1485</v>
      </c>
      <c r="L878" s="651">
        <v>2332.92</v>
      </c>
      <c r="M878" s="651">
        <v>9331.68</v>
      </c>
      <c r="N878" s="650">
        <v>4</v>
      </c>
      <c r="O878" s="731">
        <v>3</v>
      </c>
      <c r="P878" s="651">
        <v>9331.68</v>
      </c>
      <c r="Q878" s="666">
        <v>1</v>
      </c>
      <c r="R878" s="650">
        <v>4</v>
      </c>
      <c r="S878" s="666">
        <v>1</v>
      </c>
      <c r="T878" s="731">
        <v>3</v>
      </c>
      <c r="U878" s="689">
        <v>1</v>
      </c>
    </row>
    <row r="879" spans="1:21" ht="14.4" customHeight="1" x14ac:dyDescent="0.3">
      <c r="A879" s="649">
        <v>50</v>
      </c>
      <c r="B879" s="650" t="s">
        <v>574</v>
      </c>
      <c r="C879" s="650">
        <v>89301502</v>
      </c>
      <c r="D879" s="729" t="s">
        <v>3863</v>
      </c>
      <c r="E879" s="730" t="s">
        <v>2751</v>
      </c>
      <c r="F879" s="650" t="s">
        <v>2737</v>
      </c>
      <c r="G879" s="650" t="s">
        <v>2794</v>
      </c>
      <c r="H879" s="650" t="s">
        <v>1428</v>
      </c>
      <c r="I879" s="650" t="s">
        <v>1533</v>
      </c>
      <c r="J879" s="650" t="s">
        <v>1527</v>
      </c>
      <c r="K879" s="650" t="s">
        <v>1488</v>
      </c>
      <c r="L879" s="651">
        <v>2916.16</v>
      </c>
      <c r="M879" s="651">
        <v>14580.8</v>
      </c>
      <c r="N879" s="650">
        <v>5</v>
      </c>
      <c r="O879" s="731">
        <v>4.5</v>
      </c>
      <c r="P879" s="651">
        <v>14580.8</v>
      </c>
      <c r="Q879" s="666">
        <v>1</v>
      </c>
      <c r="R879" s="650">
        <v>5</v>
      </c>
      <c r="S879" s="666">
        <v>1</v>
      </c>
      <c r="T879" s="731">
        <v>4.5</v>
      </c>
      <c r="U879" s="689">
        <v>1</v>
      </c>
    </row>
    <row r="880" spans="1:21" ht="14.4" customHeight="1" x14ac:dyDescent="0.3">
      <c r="A880" s="649">
        <v>50</v>
      </c>
      <c r="B880" s="650" t="s">
        <v>574</v>
      </c>
      <c r="C880" s="650">
        <v>89301502</v>
      </c>
      <c r="D880" s="729" t="s">
        <v>3863</v>
      </c>
      <c r="E880" s="730" t="s">
        <v>2751</v>
      </c>
      <c r="F880" s="650" t="s">
        <v>2737</v>
      </c>
      <c r="G880" s="650" t="s">
        <v>3444</v>
      </c>
      <c r="H880" s="650" t="s">
        <v>575</v>
      </c>
      <c r="I880" s="650" t="s">
        <v>3644</v>
      </c>
      <c r="J880" s="650" t="s">
        <v>3645</v>
      </c>
      <c r="K880" s="650" t="s">
        <v>3646</v>
      </c>
      <c r="L880" s="651">
        <v>96.63</v>
      </c>
      <c r="M880" s="651">
        <v>96.63</v>
      </c>
      <c r="N880" s="650">
        <v>1</v>
      </c>
      <c r="O880" s="731">
        <v>1</v>
      </c>
      <c r="P880" s="651">
        <v>96.63</v>
      </c>
      <c r="Q880" s="666">
        <v>1</v>
      </c>
      <c r="R880" s="650">
        <v>1</v>
      </c>
      <c r="S880" s="666">
        <v>1</v>
      </c>
      <c r="T880" s="731">
        <v>1</v>
      </c>
      <c r="U880" s="689">
        <v>1</v>
      </c>
    </row>
    <row r="881" spans="1:21" ht="14.4" customHeight="1" x14ac:dyDescent="0.3">
      <c r="A881" s="649">
        <v>50</v>
      </c>
      <c r="B881" s="650" t="s">
        <v>574</v>
      </c>
      <c r="C881" s="650">
        <v>89301502</v>
      </c>
      <c r="D881" s="729" t="s">
        <v>3863</v>
      </c>
      <c r="E881" s="730" t="s">
        <v>2751</v>
      </c>
      <c r="F881" s="650" t="s">
        <v>2737</v>
      </c>
      <c r="G881" s="650" t="s">
        <v>3647</v>
      </c>
      <c r="H881" s="650" t="s">
        <v>575</v>
      </c>
      <c r="I881" s="650" t="s">
        <v>1786</v>
      </c>
      <c r="J881" s="650" t="s">
        <v>1787</v>
      </c>
      <c r="K881" s="650" t="s">
        <v>1788</v>
      </c>
      <c r="L881" s="651">
        <v>153.52000000000001</v>
      </c>
      <c r="M881" s="651">
        <v>614.08000000000004</v>
      </c>
      <c r="N881" s="650">
        <v>4</v>
      </c>
      <c r="O881" s="731">
        <v>1</v>
      </c>
      <c r="P881" s="651">
        <v>614.08000000000004</v>
      </c>
      <c r="Q881" s="666">
        <v>1</v>
      </c>
      <c r="R881" s="650">
        <v>4</v>
      </c>
      <c r="S881" s="666">
        <v>1</v>
      </c>
      <c r="T881" s="731">
        <v>1</v>
      </c>
      <c r="U881" s="689">
        <v>1</v>
      </c>
    </row>
    <row r="882" spans="1:21" ht="14.4" customHeight="1" x14ac:dyDescent="0.3">
      <c r="A882" s="649">
        <v>50</v>
      </c>
      <c r="B882" s="650" t="s">
        <v>574</v>
      </c>
      <c r="C882" s="650">
        <v>89301502</v>
      </c>
      <c r="D882" s="729" t="s">
        <v>3863</v>
      </c>
      <c r="E882" s="730" t="s">
        <v>2751</v>
      </c>
      <c r="F882" s="650" t="s">
        <v>2737</v>
      </c>
      <c r="G882" s="650" t="s">
        <v>2940</v>
      </c>
      <c r="H882" s="650" t="s">
        <v>575</v>
      </c>
      <c r="I882" s="650" t="s">
        <v>3093</v>
      </c>
      <c r="J882" s="650" t="s">
        <v>2942</v>
      </c>
      <c r="K882" s="650" t="s">
        <v>772</v>
      </c>
      <c r="L882" s="651">
        <v>314.89999999999998</v>
      </c>
      <c r="M882" s="651">
        <v>1889.4</v>
      </c>
      <c r="N882" s="650">
        <v>6</v>
      </c>
      <c r="O882" s="731">
        <v>3</v>
      </c>
      <c r="P882" s="651"/>
      <c r="Q882" s="666">
        <v>0</v>
      </c>
      <c r="R882" s="650"/>
      <c r="S882" s="666">
        <v>0</v>
      </c>
      <c r="T882" s="731"/>
      <c r="U882" s="689">
        <v>0</v>
      </c>
    </row>
    <row r="883" spans="1:21" ht="14.4" customHeight="1" x14ac:dyDescent="0.3">
      <c r="A883" s="649">
        <v>50</v>
      </c>
      <c r="B883" s="650" t="s">
        <v>574</v>
      </c>
      <c r="C883" s="650">
        <v>89301502</v>
      </c>
      <c r="D883" s="729" t="s">
        <v>3863</v>
      </c>
      <c r="E883" s="730" t="s">
        <v>2751</v>
      </c>
      <c r="F883" s="650" t="s">
        <v>2737</v>
      </c>
      <c r="G883" s="650" t="s">
        <v>2940</v>
      </c>
      <c r="H883" s="650" t="s">
        <v>575</v>
      </c>
      <c r="I883" s="650" t="s">
        <v>770</v>
      </c>
      <c r="J883" s="650" t="s">
        <v>771</v>
      </c>
      <c r="K883" s="650" t="s">
        <v>3648</v>
      </c>
      <c r="L883" s="651">
        <v>314.89999999999998</v>
      </c>
      <c r="M883" s="651">
        <v>314.89999999999998</v>
      </c>
      <c r="N883" s="650">
        <v>1</v>
      </c>
      <c r="O883" s="731">
        <v>0.5</v>
      </c>
      <c r="P883" s="651"/>
      <c r="Q883" s="666">
        <v>0</v>
      </c>
      <c r="R883" s="650"/>
      <c r="S883" s="666">
        <v>0</v>
      </c>
      <c r="T883" s="731"/>
      <c r="U883" s="689">
        <v>0</v>
      </c>
    </row>
    <row r="884" spans="1:21" ht="14.4" customHeight="1" x14ac:dyDescent="0.3">
      <c r="A884" s="649">
        <v>50</v>
      </c>
      <c r="B884" s="650" t="s">
        <v>574</v>
      </c>
      <c r="C884" s="650">
        <v>89301502</v>
      </c>
      <c r="D884" s="729" t="s">
        <v>3863</v>
      </c>
      <c r="E884" s="730" t="s">
        <v>2751</v>
      </c>
      <c r="F884" s="650" t="s">
        <v>2737</v>
      </c>
      <c r="G884" s="650" t="s">
        <v>3649</v>
      </c>
      <c r="H884" s="650" t="s">
        <v>575</v>
      </c>
      <c r="I884" s="650" t="s">
        <v>3650</v>
      </c>
      <c r="J884" s="650" t="s">
        <v>3651</v>
      </c>
      <c r="K884" s="650" t="s">
        <v>995</v>
      </c>
      <c r="L884" s="651">
        <v>128.61000000000001</v>
      </c>
      <c r="M884" s="651">
        <v>385.83000000000004</v>
      </c>
      <c r="N884" s="650">
        <v>3</v>
      </c>
      <c r="O884" s="731">
        <v>1</v>
      </c>
      <c r="P884" s="651"/>
      <c r="Q884" s="666">
        <v>0</v>
      </c>
      <c r="R884" s="650"/>
      <c r="S884" s="666">
        <v>0</v>
      </c>
      <c r="T884" s="731"/>
      <c r="U884" s="689">
        <v>0</v>
      </c>
    </row>
    <row r="885" spans="1:21" ht="14.4" customHeight="1" x14ac:dyDescent="0.3">
      <c r="A885" s="649">
        <v>50</v>
      </c>
      <c r="B885" s="650" t="s">
        <v>574</v>
      </c>
      <c r="C885" s="650">
        <v>89301502</v>
      </c>
      <c r="D885" s="729" t="s">
        <v>3863</v>
      </c>
      <c r="E885" s="730" t="s">
        <v>2751</v>
      </c>
      <c r="F885" s="650" t="s">
        <v>2737</v>
      </c>
      <c r="G885" s="650" t="s">
        <v>2857</v>
      </c>
      <c r="H885" s="650" t="s">
        <v>1428</v>
      </c>
      <c r="I885" s="650" t="s">
        <v>1674</v>
      </c>
      <c r="J885" s="650" t="s">
        <v>1500</v>
      </c>
      <c r="K885" s="650" t="s">
        <v>2595</v>
      </c>
      <c r="L885" s="651">
        <v>349.88</v>
      </c>
      <c r="M885" s="651">
        <v>2099.2800000000002</v>
      </c>
      <c r="N885" s="650">
        <v>6</v>
      </c>
      <c r="O885" s="731">
        <v>3.5</v>
      </c>
      <c r="P885" s="651">
        <v>1749.4</v>
      </c>
      <c r="Q885" s="666">
        <v>0.83333333333333326</v>
      </c>
      <c r="R885" s="650">
        <v>5</v>
      </c>
      <c r="S885" s="666">
        <v>0.83333333333333337</v>
      </c>
      <c r="T885" s="731">
        <v>3</v>
      </c>
      <c r="U885" s="689">
        <v>0.8571428571428571</v>
      </c>
    </row>
    <row r="886" spans="1:21" ht="14.4" customHeight="1" x14ac:dyDescent="0.3">
      <c r="A886" s="649">
        <v>50</v>
      </c>
      <c r="B886" s="650" t="s">
        <v>574</v>
      </c>
      <c r="C886" s="650">
        <v>89301502</v>
      </c>
      <c r="D886" s="729" t="s">
        <v>3863</v>
      </c>
      <c r="E886" s="730" t="s">
        <v>2751</v>
      </c>
      <c r="F886" s="650" t="s">
        <v>2737</v>
      </c>
      <c r="G886" s="650" t="s">
        <v>2857</v>
      </c>
      <c r="H886" s="650" t="s">
        <v>1428</v>
      </c>
      <c r="I886" s="650" t="s">
        <v>3652</v>
      </c>
      <c r="J886" s="650" t="s">
        <v>1500</v>
      </c>
      <c r="K886" s="650" t="s">
        <v>1675</v>
      </c>
      <c r="L886" s="651">
        <v>0</v>
      </c>
      <c r="M886" s="651">
        <v>0</v>
      </c>
      <c r="N886" s="650">
        <v>1</v>
      </c>
      <c r="O886" s="731">
        <v>0.5</v>
      </c>
      <c r="P886" s="651"/>
      <c r="Q886" s="666"/>
      <c r="R886" s="650"/>
      <c r="S886" s="666">
        <v>0</v>
      </c>
      <c r="T886" s="731"/>
      <c r="U886" s="689">
        <v>0</v>
      </c>
    </row>
    <row r="887" spans="1:21" ht="14.4" customHeight="1" x14ac:dyDescent="0.3">
      <c r="A887" s="649">
        <v>50</v>
      </c>
      <c r="B887" s="650" t="s">
        <v>574</v>
      </c>
      <c r="C887" s="650">
        <v>89301502</v>
      </c>
      <c r="D887" s="729" t="s">
        <v>3863</v>
      </c>
      <c r="E887" s="730" t="s">
        <v>2751</v>
      </c>
      <c r="F887" s="650" t="s">
        <v>2737</v>
      </c>
      <c r="G887" s="650" t="s">
        <v>2857</v>
      </c>
      <c r="H887" s="650" t="s">
        <v>1428</v>
      </c>
      <c r="I887" s="650" t="s">
        <v>3653</v>
      </c>
      <c r="J887" s="650" t="s">
        <v>1500</v>
      </c>
      <c r="K887" s="650" t="s">
        <v>3654</v>
      </c>
      <c r="L887" s="651">
        <v>0</v>
      </c>
      <c r="M887" s="651">
        <v>0</v>
      </c>
      <c r="N887" s="650">
        <v>3</v>
      </c>
      <c r="O887" s="731">
        <v>1.5</v>
      </c>
      <c r="P887" s="651"/>
      <c r="Q887" s="666"/>
      <c r="R887" s="650"/>
      <c r="S887" s="666">
        <v>0</v>
      </c>
      <c r="T887" s="731"/>
      <c r="U887" s="689">
        <v>0</v>
      </c>
    </row>
    <row r="888" spans="1:21" ht="14.4" customHeight="1" x14ac:dyDescent="0.3">
      <c r="A888" s="649">
        <v>50</v>
      </c>
      <c r="B888" s="650" t="s">
        <v>574</v>
      </c>
      <c r="C888" s="650">
        <v>89301502</v>
      </c>
      <c r="D888" s="729" t="s">
        <v>3863</v>
      </c>
      <c r="E888" s="730" t="s">
        <v>2751</v>
      </c>
      <c r="F888" s="650" t="s">
        <v>2737</v>
      </c>
      <c r="G888" s="650" t="s">
        <v>2857</v>
      </c>
      <c r="H888" s="650" t="s">
        <v>1428</v>
      </c>
      <c r="I888" s="650" t="s">
        <v>3655</v>
      </c>
      <c r="J888" s="650" t="s">
        <v>1500</v>
      </c>
      <c r="K888" s="650" t="s">
        <v>3656</v>
      </c>
      <c r="L888" s="651">
        <v>0</v>
      </c>
      <c r="M888" s="651">
        <v>0</v>
      </c>
      <c r="N888" s="650">
        <v>11</v>
      </c>
      <c r="O888" s="731">
        <v>6</v>
      </c>
      <c r="P888" s="651">
        <v>0</v>
      </c>
      <c r="Q888" s="666"/>
      <c r="R888" s="650">
        <v>1</v>
      </c>
      <c r="S888" s="666">
        <v>9.0909090909090912E-2</v>
      </c>
      <c r="T888" s="731">
        <v>0.5</v>
      </c>
      <c r="U888" s="689">
        <v>8.3333333333333329E-2</v>
      </c>
    </row>
    <row r="889" spans="1:21" ht="14.4" customHeight="1" x14ac:dyDescent="0.3">
      <c r="A889" s="649">
        <v>50</v>
      </c>
      <c r="B889" s="650" t="s">
        <v>574</v>
      </c>
      <c r="C889" s="650">
        <v>89301502</v>
      </c>
      <c r="D889" s="729" t="s">
        <v>3863</v>
      </c>
      <c r="E889" s="730" t="s">
        <v>2751</v>
      </c>
      <c r="F889" s="650" t="s">
        <v>2737</v>
      </c>
      <c r="G889" s="650" t="s">
        <v>3346</v>
      </c>
      <c r="H889" s="650" t="s">
        <v>575</v>
      </c>
      <c r="I889" s="650" t="s">
        <v>3657</v>
      </c>
      <c r="J889" s="650" t="s">
        <v>3658</v>
      </c>
      <c r="K889" s="650" t="s">
        <v>3659</v>
      </c>
      <c r="L889" s="651">
        <v>169</v>
      </c>
      <c r="M889" s="651">
        <v>338</v>
      </c>
      <c r="N889" s="650">
        <v>2</v>
      </c>
      <c r="O889" s="731">
        <v>0.5</v>
      </c>
      <c r="P889" s="651"/>
      <c r="Q889" s="666">
        <v>0</v>
      </c>
      <c r="R889" s="650"/>
      <c r="S889" s="666">
        <v>0</v>
      </c>
      <c r="T889" s="731"/>
      <c r="U889" s="689">
        <v>0</v>
      </c>
    </row>
    <row r="890" spans="1:21" ht="14.4" customHeight="1" x14ac:dyDescent="0.3">
      <c r="A890" s="649">
        <v>50</v>
      </c>
      <c r="B890" s="650" t="s">
        <v>574</v>
      </c>
      <c r="C890" s="650">
        <v>89301502</v>
      </c>
      <c r="D890" s="729" t="s">
        <v>3863</v>
      </c>
      <c r="E890" s="730" t="s">
        <v>2751</v>
      </c>
      <c r="F890" s="650" t="s">
        <v>2737</v>
      </c>
      <c r="G890" s="650" t="s">
        <v>2795</v>
      </c>
      <c r="H890" s="650" t="s">
        <v>575</v>
      </c>
      <c r="I890" s="650" t="s">
        <v>1007</v>
      </c>
      <c r="J890" s="650" t="s">
        <v>998</v>
      </c>
      <c r="K890" s="650" t="s">
        <v>1008</v>
      </c>
      <c r="L890" s="651">
        <v>202.25</v>
      </c>
      <c r="M890" s="651">
        <v>606.75</v>
      </c>
      <c r="N890" s="650">
        <v>3</v>
      </c>
      <c r="O890" s="731">
        <v>1.5</v>
      </c>
      <c r="P890" s="651">
        <v>404.5</v>
      </c>
      <c r="Q890" s="666">
        <v>0.66666666666666663</v>
      </c>
      <c r="R890" s="650">
        <v>2</v>
      </c>
      <c r="S890" s="666">
        <v>0.66666666666666663</v>
      </c>
      <c r="T890" s="731">
        <v>1</v>
      </c>
      <c r="U890" s="689">
        <v>0.66666666666666663</v>
      </c>
    </row>
    <row r="891" spans="1:21" ht="14.4" customHeight="1" x14ac:dyDescent="0.3">
      <c r="A891" s="649">
        <v>50</v>
      </c>
      <c r="B891" s="650" t="s">
        <v>574</v>
      </c>
      <c r="C891" s="650">
        <v>89301502</v>
      </c>
      <c r="D891" s="729" t="s">
        <v>3863</v>
      </c>
      <c r="E891" s="730" t="s">
        <v>2751</v>
      </c>
      <c r="F891" s="650" t="s">
        <v>2737</v>
      </c>
      <c r="G891" s="650" t="s">
        <v>2795</v>
      </c>
      <c r="H891" s="650" t="s">
        <v>575</v>
      </c>
      <c r="I891" s="650" t="s">
        <v>1007</v>
      </c>
      <c r="J891" s="650" t="s">
        <v>998</v>
      </c>
      <c r="K891" s="650" t="s">
        <v>1008</v>
      </c>
      <c r="L891" s="651">
        <v>151.38999999999999</v>
      </c>
      <c r="M891" s="651">
        <v>151.38999999999999</v>
      </c>
      <c r="N891" s="650">
        <v>1</v>
      </c>
      <c r="O891" s="731">
        <v>0.5</v>
      </c>
      <c r="P891" s="651"/>
      <c r="Q891" s="666">
        <v>0</v>
      </c>
      <c r="R891" s="650"/>
      <c r="S891" s="666">
        <v>0</v>
      </c>
      <c r="T891" s="731"/>
      <c r="U891" s="689">
        <v>0</v>
      </c>
    </row>
    <row r="892" spans="1:21" ht="14.4" customHeight="1" x14ac:dyDescent="0.3">
      <c r="A892" s="649">
        <v>50</v>
      </c>
      <c r="B892" s="650" t="s">
        <v>574</v>
      </c>
      <c r="C892" s="650">
        <v>89301502</v>
      </c>
      <c r="D892" s="729" t="s">
        <v>3863</v>
      </c>
      <c r="E892" s="730" t="s">
        <v>2751</v>
      </c>
      <c r="F892" s="650" t="s">
        <v>2737</v>
      </c>
      <c r="G892" s="650" t="s">
        <v>2795</v>
      </c>
      <c r="H892" s="650" t="s">
        <v>575</v>
      </c>
      <c r="I892" s="650" t="s">
        <v>3348</v>
      </c>
      <c r="J892" s="650" t="s">
        <v>2797</v>
      </c>
      <c r="K892" s="650" t="s">
        <v>3349</v>
      </c>
      <c r="L892" s="651">
        <v>404.48</v>
      </c>
      <c r="M892" s="651">
        <v>808.96</v>
      </c>
      <c r="N892" s="650">
        <v>2</v>
      </c>
      <c r="O892" s="731">
        <v>1</v>
      </c>
      <c r="P892" s="651">
        <v>404.48</v>
      </c>
      <c r="Q892" s="666">
        <v>0.5</v>
      </c>
      <c r="R892" s="650">
        <v>1</v>
      </c>
      <c r="S892" s="666">
        <v>0.5</v>
      </c>
      <c r="T892" s="731">
        <v>0.5</v>
      </c>
      <c r="U892" s="689">
        <v>0.5</v>
      </c>
    </row>
    <row r="893" spans="1:21" ht="14.4" customHeight="1" x14ac:dyDescent="0.3">
      <c r="A893" s="649">
        <v>50</v>
      </c>
      <c r="B893" s="650" t="s">
        <v>574</v>
      </c>
      <c r="C893" s="650">
        <v>89301502</v>
      </c>
      <c r="D893" s="729" t="s">
        <v>3863</v>
      </c>
      <c r="E893" s="730" t="s">
        <v>2751</v>
      </c>
      <c r="F893" s="650" t="s">
        <v>2737</v>
      </c>
      <c r="G893" s="650" t="s">
        <v>2795</v>
      </c>
      <c r="H893" s="650" t="s">
        <v>1428</v>
      </c>
      <c r="I893" s="650" t="s">
        <v>3660</v>
      </c>
      <c r="J893" s="650" t="s">
        <v>2862</v>
      </c>
      <c r="K893" s="650" t="s">
        <v>3661</v>
      </c>
      <c r="L893" s="651">
        <v>224.71</v>
      </c>
      <c r="M893" s="651">
        <v>449.42</v>
      </c>
      <c r="N893" s="650">
        <v>2</v>
      </c>
      <c r="O893" s="731">
        <v>0.5</v>
      </c>
      <c r="P893" s="651">
        <v>449.42</v>
      </c>
      <c r="Q893" s="666">
        <v>1</v>
      </c>
      <c r="R893" s="650">
        <v>2</v>
      </c>
      <c r="S893" s="666">
        <v>1</v>
      </c>
      <c r="T893" s="731">
        <v>0.5</v>
      </c>
      <c r="U893" s="689">
        <v>1</v>
      </c>
    </row>
    <row r="894" spans="1:21" ht="14.4" customHeight="1" x14ac:dyDescent="0.3">
      <c r="A894" s="649">
        <v>50</v>
      </c>
      <c r="B894" s="650" t="s">
        <v>574</v>
      </c>
      <c r="C894" s="650">
        <v>89301502</v>
      </c>
      <c r="D894" s="729" t="s">
        <v>3863</v>
      </c>
      <c r="E894" s="730" t="s">
        <v>2751</v>
      </c>
      <c r="F894" s="650" t="s">
        <v>2737</v>
      </c>
      <c r="G894" s="650" t="s">
        <v>2795</v>
      </c>
      <c r="H894" s="650" t="s">
        <v>1428</v>
      </c>
      <c r="I894" s="650" t="s">
        <v>3662</v>
      </c>
      <c r="J894" s="650" t="s">
        <v>2949</v>
      </c>
      <c r="K894" s="650" t="s">
        <v>3663</v>
      </c>
      <c r="L894" s="651">
        <v>449.43</v>
      </c>
      <c r="M894" s="651">
        <v>898.86</v>
      </c>
      <c r="N894" s="650">
        <v>2</v>
      </c>
      <c r="O894" s="731">
        <v>1</v>
      </c>
      <c r="P894" s="651"/>
      <c r="Q894" s="666">
        <v>0</v>
      </c>
      <c r="R894" s="650"/>
      <c r="S894" s="666">
        <v>0</v>
      </c>
      <c r="T894" s="731"/>
      <c r="U894" s="689">
        <v>0</v>
      </c>
    </row>
    <row r="895" spans="1:21" ht="14.4" customHeight="1" x14ac:dyDescent="0.3">
      <c r="A895" s="649">
        <v>50</v>
      </c>
      <c r="B895" s="650" t="s">
        <v>574</v>
      </c>
      <c r="C895" s="650">
        <v>89301502</v>
      </c>
      <c r="D895" s="729" t="s">
        <v>3863</v>
      </c>
      <c r="E895" s="730" t="s">
        <v>2751</v>
      </c>
      <c r="F895" s="650" t="s">
        <v>2737</v>
      </c>
      <c r="G895" s="650" t="s">
        <v>2798</v>
      </c>
      <c r="H895" s="650" t="s">
        <v>575</v>
      </c>
      <c r="I895" s="650" t="s">
        <v>1384</v>
      </c>
      <c r="J895" s="650" t="s">
        <v>1199</v>
      </c>
      <c r="K895" s="650" t="s">
        <v>1385</v>
      </c>
      <c r="L895" s="651">
        <v>642.23</v>
      </c>
      <c r="M895" s="651">
        <v>5137.84</v>
      </c>
      <c r="N895" s="650">
        <v>8</v>
      </c>
      <c r="O895" s="731">
        <v>4.5</v>
      </c>
      <c r="P895" s="651">
        <v>1926.69</v>
      </c>
      <c r="Q895" s="666">
        <v>0.375</v>
      </c>
      <c r="R895" s="650">
        <v>3</v>
      </c>
      <c r="S895" s="666">
        <v>0.375</v>
      </c>
      <c r="T895" s="731">
        <v>2</v>
      </c>
      <c r="U895" s="689">
        <v>0.44444444444444442</v>
      </c>
    </row>
    <row r="896" spans="1:21" ht="14.4" customHeight="1" x14ac:dyDescent="0.3">
      <c r="A896" s="649">
        <v>50</v>
      </c>
      <c r="B896" s="650" t="s">
        <v>574</v>
      </c>
      <c r="C896" s="650">
        <v>89301502</v>
      </c>
      <c r="D896" s="729" t="s">
        <v>3863</v>
      </c>
      <c r="E896" s="730" t="s">
        <v>2751</v>
      </c>
      <c r="F896" s="650" t="s">
        <v>2737</v>
      </c>
      <c r="G896" s="650" t="s">
        <v>3110</v>
      </c>
      <c r="H896" s="650" t="s">
        <v>575</v>
      </c>
      <c r="I896" s="650" t="s">
        <v>1314</v>
      </c>
      <c r="J896" s="650" t="s">
        <v>1077</v>
      </c>
      <c r="K896" s="650" t="s">
        <v>1192</v>
      </c>
      <c r="L896" s="651">
        <v>610.14</v>
      </c>
      <c r="M896" s="651">
        <v>1830.42</v>
      </c>
      <c r="N896" s="650">
        <v>3</v>
      </c>
      <c r="O896" s="731">
        <v>1.5</v>
      </c>
      <c r="P896" s="651"/>
      <c r="Q896" s="666">
        <v>0</v>
      </c>
      <c r="R896" s="650"/>
      <c r="S896" s="666">
        <v>0</v>
      </c>
      <c r="T896" s="731"/>
      <c r="U896" s="689">
        <v>0</v>
      </c>
    </row>
    <row r="897" spans="1:21" ht="14.4" customHeight="1" x14ac:dyDescent="0.3">
      <c r="A897" s="649">
        <v>50</v>
      </c>
      <c r="B897" s="650" t="s">
        <v>574</v>
      </c>
      <c r="C897" s="650">
        <v>89301502</v>
      </c>
      <c r="D897" s="729" t="s">
        <v>3863</v>
      </c>
      <c r="E897" s="730" t="s">
        <v>2751</v>
      </c>
      <c r="F897" s="650" t="s">
        <v>2737</v>
      </c>
      <c r="G897" s="650" t="s">
        <v>3351</v>
      </c>
      <c r="H897" s="650" t="s">
        <v>575</v>
      </c>
      <c r="I897" s="650" t="s">
        <v>3352</v>
      </c>
      <c r="J897" s="650" t="s">
        <v>3430</v>
      </c>
      <c r="K897" s="650" t="s">
        <v>3354</v>
      </c>
      <c r="L897" s="651">
        <v>224.9</v>
      </c>
      <c r="M897" s="651">
        <v>224.9</v>
      </c>
      <c r="N897" s="650">
        <v>1</v>
      </c>
      <c r="O897" s="731">
        <v>1</v>
      </c>
      <c r="P897" s="651">
        <v>224.9</v>
      </c>
      <c r="Q897" s="666">
        <v>1</v>
      </c>
      <c r="R897" s="650">
        <v>1</v>
      </c>
      <c r="S897" s="666">
        <v>1</v>
      </c>
      <c r="T897" s="731">
        <v>1</v>
      </c>
      <c r="U897" s="689">
        <v>1</v>
      </c>
    </row>
    <row r="898" spans="1:21" ht="14.4" customHeight="1" x14ac:dyDescent="0.3">
      <c r="A898" s="649">
        <v>50</v>
      </c>
      <c r="B898" s="650" t="s">
        <v>574</v>
      </c>
      <c r="C898" s="650">
        <v>89301502</v>
      </c>
      <c r="D898" s="729" t="s">
        <v>3863</v>
      </c>
      <c r="E898" s="730" t="s">
        <v>2751</v>
      </c>
      <c r="F898" s="650" t="s">
        <v>2737</v>
      </c>
      <c r="G898" s="650" t="s">
        <v>3664</v>
      </c>
      <c r="H898" s="650" t="s">
        <v>575</v>
      </c>
      <c r="I898" s="650" t="s">
        <v>2227</v>
      </c>
      <c r="J898" s="650" t="s">
        <v>832</v>
      </c>
      <c r="K898" s="650" t="s">
        <v>2228</v>
      </c>
      <c r="L898" s="651">
        <v>113.37</v>
      </c>
      <c r="M898" s="651">
        <v>113.37</v>
      </c>
      <c r="N898" s="650">
        <v>1</v>
      </c>
      <c r="O898" s="731">
        <v>1</v>
      </c>
      <c r="P898" s="651">
        <v>113.37</v>
      </c>
      <c r="Q898" s="666">
        <v>1</v>
      </c>
      <c r="R898" s="650">
        <v>1</v>
      </c>
      <c r="S898" s="666">
        <v>1</v>
      </c>
      <c r="T898" s="731">
        <v>1</v>
      </c>
      <c r="U898" s="689">
        <v>1</v>
      </c>
    </row>
    <row r="899" spans="1:21" ht="14.4" customHeight="1" x14ac:dyDescent="0.3">
      <c r="A899" s="649">
        <v>50</v>
      </c>
      <c r="B899" s="650" t="s">
        <v>574</v>
      </c>
      <c r="C899" s="650">
        <v>89301502</v>
      </c>
      <c r="D899" s="729" t="s">
        <v>3863</v>
      </c>
      <c r="E899" s="730" t="s">
        <v>2751</v>
      </c>
      <c r="F899" s="650" t="s">
        <v>2737</v>
      </c>
      <c r="G899" s="650" t="s">
        <v>3664</v>
      </c>
      <c r="H899" s="650" t="s">
        <v>575</v>
      </c>
      <c r="I899" s="650" t="s">
        <v>831</v>
      </c>
      <c r="J899" s="650" t="s">
        <v>832</v>
      </c>
      <c r="K899" s="650" t="s">
        <v>833</v>
      </c>
      <c r="L899" s="651">
        <v>56.69</v>
      </c>
      <c r="M899" s="651">
        <v>113.38</v>
      </c>
      <c r="N899" s="650">
        <v>2</v>
      </c>
      <c r="O899" s="731">
        <v>0.5</v>
      </c>
      <c r="P899" s="651">
        <v>113.38</v>
      </c>
      <c r="Q899" s="666">
        <v>1</v>
      </c>
      <c r="R899" s="650">
        <v>2</v>
      </c>
      <c r="S899" s="666">
        <v>1</v>
      </c>
      <c r="T899" s="731">
        <v>0.5</v>
      </c>
      <c r="U899" s="689">
        <v>1</v>
      </c>
    </row>
    <row r="900" spans="1:21" ht="14.4" customHeight="1" x14ac:dyDescent="0.3">
      <c r="A900" s="649">
        <v>50</v>
      </c>
      <c r="B900" s="650" t="s">
        <v>574</v>
      </c>
      <c r="C900" s="650">
        <v>89301502</v>
      </c>
      <c r="D900" s="729" t="s">
        <v>3863</v>
      </c>
      <c r="E900" s="730" t="s">
        <v>2751</v>
      </c>
      <c r="F900" s="650" t="s">
        <v>2737</v>
      </c>
      <c r="G900" s="650" t="s">
        <v>3111</v>
      </c>
      <c r="H900" s="650" t="s">
        <v>575</v>
      </c>
      <c r="I900" s="650" t="s">
        <v>1260</v>
      </c>
      <c r="J900" s="650" t="s">
        <v>3355</v>
      </c>
      <c r="K900" s="650" t="s">
        <v>3123</v>
      </c>
      <c r="L900" s="651">
        <v>91.52</v>
      </c>
      <c r="M900" s="651">
        <v>183.04</v>
      </c>
      <c r="N900" s="650">
        <v>2</v>
      </c>
      <c r="O900" s="731">
        <v>1.5</v>
      </c>
      <c r="P900" s="651">
        <v>183.04</v>
      </c>
      <c r="Q900" s="666">
        <v>1</v>
      </c>
      <c r="R900" s="650">
        <v>2</v>
      </c>
      <c r="S900" s="666">
        <v>1</v>
      </c>
      <c r="T900" s="731">
        <v>1.5</v>
      </c>
      <c r="U900" s="689">
        <v>1</v>
      </c>
    </row>
    <row r="901" spans="1:21" ht="14.4" customHeight="1" x14ac:dyDescent="0.3">
      <c r="A901" s="649">
        <v>50</v>
      </c>
      <c r="B901" s="650" t="s">
        <v>574</v>
      </c>
      <c r="C901" s="650">
        <v>89301502</v>
      </c>
      <c r="D901" s="729" t="s">
        <v>3863</v>
      </c>
      <c r="E901" s="730" t="s">
        <v>2751</v>
      </c>
      <c r="F901" s="650" t="s">
        <v>2737</v>
      </c>
      <c r="G901" s="650" t="s">
        <v>3168</v>
      </c>
      <c r="H901" s="650" t="s">
        <v>1428</v>
      </c>
      <c r="I901" s="650" t="s">
        <v>1680</v>
      </c>
      <c r="J901" s="650" t="s">
        <v>1540</v>
      </c>
      <c r="K901" s="650" t="s">
        <v>1681</v>
      </c>
      <c r="L901" s="651">
        <v>140.03</v>
      </c>
      <c r="M901" s="651">
        <v>2100.4500000000003</v>
      </c>
      <c r="N901" s="650">
        <v>15</v>
      </c>
      <c r="O901" s="731">
        <v>2.5</v>
      </c>
      <c r="P901" s="651"/>
      <c r="Q901" s="666">
        <v>0</v>
      </c>
      <c r="R901" s="650"/>
      <c r="S901" s="666">
        <v>0</v>
      </c>
      <c r="T901" s="731"/>
      <c r="U901" s="689">
        <v>0</v>
      </c>
    </row>
    <row r="902" spans="1:21" ht="14.4" customHeight="1" x14ac:dyDescent="0.3">
      <c r="A902" s="649">
        <v>50</v>
      </c>
      <c r="B902" s="650" t="s">
        <v>574</v>
      </c>
      <c r="C902" s="650">
        <v>89301502</v>
      </c>
      <c r="D902" s="729" t="s">
        <v>3863</v>
      </c>
      <c r="E902" s="730" t="s">
        <v>2751</v>
      </c>
      <c r="F902" s="650" t="s">
        <v>2737</v>
      </c>
      <c r="G902" s="650" t="s">
        <v>2803</v>
      </c>
      <c r="H902" s="650" t="s">
        <v>1428</v>
      </c>
      <c r="I902" s="650" t="s">
        <v>1458</v>
      </c>
      <c r="J902" s="650" t="s">
        <v>2637</v>
      </c>
      <c r="K902" s="650" t="s">
        <v>1074</v>
      </c>
      <c r="L902" s="651">
        <v>134.83000000000001</v>
      </c>
      <c r="M902" s="651">
        <v>1617.96</v>
      </c>
      <c r="N902" s="650">
        <v>12</v>
      </c>
      <c r="O902" s="731">
        <v>2</v>
      </c>
      <c r="P902" s="651">
        <v>808.98</v>
      </c>
      <c r="Q902" s="666">
        <v>0.5</v>
      </c>
      <c r="R902" s="650">
        <v>6</v>
      </c>
      <c r="S902" s="666">
        <v>0.5</v>
      </c>
      <c r="T902" s="731">
        <v>1</v>
      </c>
      <c r="U902" s="689">
        <v>0.5</v>
      </c>
    </row>
    <row r="903" spans="1:21" ht="14.4" customHeight="1" x14ac:dyDescent="0.3">
      <c r="A903" s="649">
        <v>50</v>
      </c>
      <c r="B903" s="650" t="s">
        <v>574</v>
      </c>
      <c r="C903" s="650">
        <v>89301502</v>
      </c>
      <c r="D903" s="729" t="s">
        <v>3863</v>
      </c>
      <c r="E903" s="730" t="s">
        <v>2751</v>
      </c>
      <c r="F903" s="650" t="s">
        <v>2737</v>
      </c>
      <c r="G903" s="650" t="s">
        <v>2803</v>
      </c>
      <c r="H903" s="650" t="s">
        <v>1428</v>
      </c>
      <c r="I903" s="650" t="s">
        <v>1458</v>
      </c>
      <c r="J903" s="650" t="s">
        <v>2637</v>
      </c>
      <c r="K903" s="650" t="s">
        <v>1074</v>
      </c>
      <c r="L903" s="651">
        <v>100.92</v>
      </c>
      <c r="M903" s="651">
        <v>100.92</v>
      </c>
      <c r="N903" s="650">
        <v>1</v>
      </c>
      <c r="O903" s="731">
        <v>0.5</v>
      </c>
      <c r="P903" s="651"/>
      <c r="Q903" s="666">
        <v>0</v>
      </c>
      <c r="R903" s="650"/>
      <c r="S903" s="666">
        <v>0</v>
      </c>
      <c r="T903" s="731"/>
      <c r="U903" s="689">
        <v>0</v>
      </c>
    </row>
    <row r="904" spans="1:21" ht="14.4" customHeight="1" x14ac:dyDescent="0.3">
      <c r="A904" s="649">
        <v>50</v>
      </c>
      <c r="B904" s="650" t="s">
        <v>574</v>
      </c>
      <c r="C904" s="650">
        <v>89301502</v>
      </c>
      <c r="D904" s="729" t="s">
        <v>3863</v>
      </c>
      <c r="E904" s="730" t="s">
        <v>2751</v>
      </c>
      <c r="F904" s="650" t="s">
        <v>2737</v>
      </c>
      <c r="G904" s="650" t="s">
        <v>2803</v>
      </c>
      <c r="H904" s="650" t="s">
        <v>575</v>
      </c>
      <c r="I904" s="650" t="s">
        <v>3665</v>
      </c>
      <c r="J904" s="650" t="s">
        <v>3666</v>
      </c>
      <c r="K904" s="650" t="s">
        <v>995</v>
      </c>
      <c r="L904" s="651">
        <v>67.42</v>
      </c>
      <c r="M904" s="651">
        <v>202.26</v>
      </c>
      <c r="N904" s="650">
        <v>3</v>
      </c>
      <c r="O904" s="731">
        <v>0.5</v>
      </c>
      <c r="P904" s="651">
        <v>202.26</v>
      </c>
      <c r="Q904" s="666">
        <v>1</v>
      </c>
      <c r="R904" s="650">
        <v>3</v>
      </c>
      <c r="S904" s="666">
        <v>1</v>
      </c>
      <c r="T904" s="731">
        <v>0.5</v>
      </c>
      <c r="U904" s="689">
        <v>1</v>
      </c>
    </row>
    <row r="905" spans="1:21" ht="14.4" customHeight="1" x14ac:dyDescent="0.3">
      <c r="A905" s="649">
        <v>50</v>
      </c>
      <c r="B905" s="650" t="s">
        <v>574</v>
      </c>
      <c r="C905" s="650">
        <v>89301502</v>
      </c>
      <c r="D905" s="729" t="s">
        <v>3863</v>
      </c>
      <c r="E905" s="730" t="s">
        <v>2751</v>
      </c>
      <c r="F905" s="650" t="s">
        <v>2737</v>
      </c>
      <c r="G905" s="650" t="s">
        <v>2803</v>
      </c>
      <c r="H905" s="650" t="s">
        <v>575</v>
      </c>
      <c r="I905" s="650" t="s">
        <v>3667</v>
      </c>
      <c r="J905" s="650" t="s">
        <v>3668</v>
      </c>
      <c r="K905" s="650" t="s">
        <v>1074</v>
      </c>
      <c r="L905" s="651">
        <v>134.83000000000001</v>
      </c>
      <c r="M905" s="651">
        <v>404.49</v>
      </c>
      <c r="N905" s="650">
        <v>3</v>
      </c>
      <c r="O905" s="731">
        <v>1</v>
      </c>
      <c r="P905" s="651">
        <v>404.49</v>
      </c>
      <c r="Q905" s="666">
        <v>1</v>
      </c>
      <c r="R905" s="650">
        <v>3</v>
      </c>
      <c r="S905" s="666">
        <v>1</v>
      </c>
      <c r="T905" s="731">
        <v>1</v>
      </c>
      <c r="U905" s="689">
        <v>1</v>
      </c>
    </row>
    <row r="906" spans="1:21" ht="14.4" customHeight="1" x14ac:dyDescent="0.3">
      <c r="A906" s="649">
        <v>50</v>
      </c>
      <c r="B906" s="650" t="s">
        <v>574</v>
      </c>
      <c r="C906" s="650">
        <v>89301502</v>
      </c>
      <c r="D906" s="729" t="s">
        <v>3863</v>
      </c>
      <c r="E906" s="730" t="s">
        <v>2751</v>
      </c>
      <c r="F906" s="650" t="s">
        <v>2737</v>
      </c>
      <c r="G906" s="650" t="s">
        <v>2803</v>
      </c>
      <c r="H906" s="650" t="s">
        <v>1428</v>
      </c>
      <c r="I906" s="650" t="s">
        <v>1432</v>
      </c>
      <c r="J906" s="650" t="s">
        <v>1433</v>
      </c>
      <c r="K906" s="650" t="s">
        <v>1434</v>
      </c>
      <c r="L906" s="651">
        <v>14.6</v>
      </c>
      <c r="M906" s="651">
        <v>116.8</v>
      </c>
      <c r="N906" s="650">
        <v>8</v>
      </c>
      <c r="O906" s="731">
        <v>1</v>
      </c>
      <c r="P906" s="651"/>
      <c r="Q906" s="666">
        <v>0</v>
      </c>
      <c r="R906" s="650"/>
      <c r="S906" s="666">
        <v>0</v>
      </c>
      <c r="T906" s="731"/>
      <c r="U906" s="689">
        <v>0</v>
      </c>
    </row>
    <row r="907" spans="1:21" ht="14.4" customHeight="1" x14ac:dyDescent="0.3">
      <c r="A907" s="649">
        <v>50</v>
      </c>
      <c r="B907" s="650" t="s">
        <v>574</v>
      </c>
      <c r="C907" s="650">
        <v>89301502</v>
      </c>
      <c r="D907" s="729" t="s">
        <v>3863</v>
      </c>
      <c r="E907" s="730" t="s">
        <v>2751</v>
      </c>
      <c r="F907" s="650" t="s">
        <v>2737</v>
      </c>
      <c r="G907" s="650" t="s">
        <v>2803</v>
      </c>
      <c r="H907" s="650" t="s">
        <v>1428</v>
      </c>
      <c r="I907" s="650" t="s">
        <v>1432</v>
      </c>
      <c r="J907" s="650" t="s">
        <v>1433</v>
      </c>
      <c r="K907" s="650" t="s">
        <v>1434</v>
      </c>
      <c r="L907" s="651">
        <v>10.88</v>
      </c>
      <c r="M907" s="651">
        <v>54.400000000000006</v>
      </c>
      <c r="N907" s="650">
        <v>5</v>
      </c>
      <c r="O907" s="731">
        <v>1</v>
      </c>
      <c r="P907" s="651"/>
      <c r="Q907" s="666">
        <v>0</v>
      </c>
      <c r="R907" s="650"/>
      <c r="S907" s="666">
        <v>0</v>
      </c>
      <c r="T907" s="731"/>
      <c r="U907" s="689">
        <v>0</v>
      </c>
    </row>
    <row r="908" spans="1:21" ht="14.4" customHeight="1" x14ac:dyDescent="0.3">
      <c r="A908" s="649">
        <v>50</v>
      </c>
      <c r="B908" s="650" t="s">
        <v>574</v>
      </c>
      <c r="C908" s="650">
        <v>89301502</v>
      </c>
      <c r="D908" s="729" t="s">
        <v>3863</v>
      </c>
      <c r="E908" s="730" t="s">
        <v>2751</v>
      </c>
      <c r="F908" s="650" t="s">
        <v>2737</v>
      </c>
      <c r="G908" s="650" t="s">
        <v>2803</v>
      </c>
      <c r="H908" s="650" t="s">
        <v>1428</v>
      </c>
      <c r="I908" s="650" t="s">
        <v>1518</v>
      </c>
      <c r="J908" s="650" t="s">
        <v>2638</v>
      </c>
      <c r="K908" s="650" t="s">
        <v>995</v>
      </c>
      <c r="L908" s="651">
        <v>67.42</v>
      </c>
      <c r="M908" s="651">
        <v>202.26</v>
      </c>
      <c r="N908" s="650">
        <v>3</v>
      </c>
      <c r="O908" s="731">
        <v>0.5</v>
      </c>
      <c r="P908" s="651"/>
      <c r="Q908" s="666">
        <v>0</v>
      </c>
      <c r="R908" s="650"/>
      <c r="S908" s="666">
        <v>0</v>
      </c>
      <c r="T908" s="731"/>
      <c r="U908" s="689">
        <v>0</v>
      </c>
    </row>
    <row r="909" spans="1:21" ht="14.4" customHeight="1" x14ac:dyDescent="0.3">
      <c r="A909" s="649">
        <v>50</v>
      </c>
      <c r="B909" s="650" t="s">
        <v>574</v>
      </c>
      <c r="C909" s="650">
        <v>89301502</v>
      </c>
      <c r="D909" s="729" t="s">
        <v>3863</v>
      </c>
      <c r="E909" s="730" t="s">
        <v>2751</v>
      </c>
      <c r="F909" s="650" t="s">
        <v>2737</v>
      </c>
      <c r="G909" s="650" t="s">
        <v>2803</v>
      </c>
      <c r="H909" s="650" t="s">
        <v>1428</v>
      </c>
      <c r="I909" s="650" t="s">
        <v>1518</v>
      </c>
      <c r="J909" s="650" t="s">
        <v>2638</v>
      </c>
      <c r="K909" s="650" t="s">
        <v>995</v>
      </c>
      <c r="L909" s="651">
        <v>50.47</v>
      </c>
      <c r="M909" s="651">
        <v>151.41</v>
      </c>
      <c r="N909" s="650">
        <v>3</v>
      </c>
      <c r="O909" s="731">
        <v>0.5</v>
      </c>
      <c r="P909" s="651"/>
      <c r="Q909" s="666">
        <v>0</v>
      </c>
      <c r="R909" s="650"/>
      <c r="S909" s="666">
        <v>0</v>
      </c>
      <c r="T909" s="731"/>
      <c r="U909" s="689">
        <v>0</v>
      </c>
    </row>
    <row r="910" spans="1:21" ht="14.4" customHeight="1" x14ac:dyDescent="0.3">
      <c r="A910" s="649">
        <v>50</v>
      </c>
      <c r="B910" s="650" t="s">
        <v>574</v>
      </c>
      <c r="C910" s="650">
        <v>89301502</v>
      </c>
      <c r="D910" s="729" t="s">
        <v>3863</v>
      </c>
      <c r="E910" s="730" t="s">
        <v>2751</v>
      </c>
      <c r="F910" s="650" t="s">
        <v>2737</v>
      </c>
      <c r="G910" s="650" t="s">
        <v>2803</v>
      </c>
      <c r="H910" s="650" t="s">
        <v>575</v>
      </c>
      <c r="I910" s="650" t="s">
        <v>3669</v>
      </c>
      <c r="J910" s="650" t="s">
        <v>2638</v>
      </c>
      <c r="K910" s="650" t="s">
        <v>1971</v>
      </c>
      <c r="L910" s="651">
        <v>224.71</v>
      </c>
      <c r="M910" s="651">
        <v>1123.55</v>
      </c>
      <c r="N910" s="650">
        <v>5</v>
      </c>
      <c r="O910" s="731">
        <v>2.5</v>
      </c>
      <c r="P910" s="651">
        <v>674.13</v>
      </c>
      <c r="Q910" s="666">
        <v>0.6</v>
      </c>
      <c r="R910" s="650">
        <v>3</v>
      </c>
      <c r="S910" s="666">
        <v>0.6</v>
      </c>
      <c r="T910" s="731">
        <v>1</v>
      </c>
      <c r="U910" s="689">
        <v>0.4</v>
      </c>
    </row>
    <row r="911" spans="1:21" ht="14.4" customHeight="1" x14ac:dyDescent="0.3">
      <c r="A911" s="649">
        <v>50</v>
      </c>
      <c r="B911" s="650" t="s">
        <v>574</v>
      </c>
      <c r="C911" s="650">
        <v>89301502</v>
      </c>
      <c r="D911" s="729" t="s">
        <v>3863</v>
      </c>
      <c r="E911" s="730" t="s">
        <v>2751</v>
      </c>
      <c r="F911" s="650" t="s">
        <v>2737</v>
      </c>
      <c r="G911" s="650" t="s">
        <v>2803</v>
      </c>
      <c r="H911" s="650" t="s">
        <v>575</v>
      </c>
      <c r="I911" s="650" t="s">
        <v>3670</v>
      </c>
      <c r="J911" s="650" t="s">
        <v>3666</v>
      </c>
      <c r="K911" s="650" t="s">
        <v>995</v>
      </c>
      <c r="L911" s="651">
        <v>67.42</v>
      </c>
      <c r="M911" s="651">
        <v>404.52</v>
      </c>
      <c r="N911" s="650">
        <v>6</v>
      </c>
      <c r="O911" s="731">
        <v>0.5</v>
      </c>
      <c r="P911" s="651">
        <v>404.52</v>
      </c>
      <c r="Q911" s="666">
        <v>1</v>
      </c>
      <c r="R911" s="650">
        <v>6</v>
      </c>
      <c r="S911" s="666">
        <v>1</v>
      </c>
      <c r="T911" s="731">
        <v>0.5</v>
      </c>
      <c r="U911" s="689">
        <v>1</v>
      </c>
    </row>
    <row r="912" spans="1:21" ht="14.4" customHeight="1" x14ac:dyDescent="0.3">
      <c r="A912" s="649">
        <v>50</v>
      </c>
      <c r="B912" s="650" t="s">
        <v>574</v>
      </c>
      <c r="C912" s="650">
        <v>89301502</v>
      </c>
      <c r="D912" s="729" t="s">
        <v>3863</v>
      </c>
      <c r="E912" s="730" t="s">
        <v>2751</v>
      </c>
      <c r="F912" s="650" t="s">
        <v>2737</v>
      </c>
      <c r="G912" s="650" t="s">
        <v>3671</v>
      </c>
      <c r="H912" s="650" t="s">
        <v>1428</v>
      </c>
      <c r="I912" s="650" t="s">
        <v>3672</v>
      </c>
      <c r="J912" s="650" t="s">
        <v>1695</v>
      </c>
      <c r="K912" s="650" t="s">
        <v>1054</v>
      </c>
      <c r="L912" s="651">
        <v>451.96</v>
      </c>
      <c r="M912" s="651">
        <v>903.92</v>
      </c>
      <c r="N912" s="650">
        <v>2</v>
      </c>
      <c r="O912" s="731">
        <v>1</v>
      </c>
      <c r="P912" s="651"/>
      <c r="Q912" s="666">
        <v>0</v>
      </c>
      <c r="R912" s="650"/>
      <c r="S912" s="666">
        <v>0</v>
      </c>
      <c r="T912" s="731"/>
      <c r="U912" s="689">
        <v>0</v>
      </c>
    </row>
    <row r="913" spans="1:21" ht="14.4" customHeight="1" x14ac:dyDescent="0.3">
      <c r="A913" s="649">
        <v>50</v>
      </c>
      <c r="B913" s="650" t="s">
        <v>574</v>
      </c>
      <c r="C913" s="650">
        <v>89301502</v>
      </c>
      <c r="D913" s="729" t="s">
        <v>3863</v>
      </c>
      <c r="E913" s="730" t="s">
        <v>2751</v>
      </c>
      <c r="F913" s="650" t="s">
        <v>2737</v>
      </c>
      <c r="G913" s="650" t="s">
        <v>2870</v>
      </c>
      <c r="H913" s="650" t="s">
        <v>1428</v>
      </c>
      <c r="I913" s="650" t="s">
        <v>2952</v>
      </c>
      <c r="J913" s="650" t="s">
        <v>2953</v>
      </c>
      <c r="K913" s="650" t="s">
        <v>2250</v>
      </c>
      <c r="L913" s="651">
        <v>130.59</v>
      </c>
      <c r="M913" s="651">
        <v>391.77</v>
      </c>
      <c r="N913" s="650">
        <v>3</v>
      </c>
      <c r="O913" s="731">
        <v>1</v>
      </c>
      <c r="P913" s="651"/>
      <c r="Q913" s="666">
        <v>0</v>
      </c>
      <c r="R913" s="650"/>
      <c r="S913" s="666">
        <v>0</v>
      </c>
      <c r="T913" s="731"/>
      <c r="U913" s="689">
        <v>0</v>
      </c>
    </row>
    <row r="914" spans="1:21" ht="14.4" customHeight="1" x14ac:dyDescent="0.3">
      <c r="A914" s="649">
        <v>50</v>
      </c>
      <c r="B914" s="650" t="s">
        <v>574</v>
      </c>
      <c r="C914" s="650">
        <v>89301502</v>
      </c>
      <c r="D914" s="729" t="s">
        <v>3863</v>
      </c>
      <c r="E914" s="730" t="s">
        <v>2751</v>
      </c>
      <c r="F914" s="650" t="s">
        <v>2737</v>
      </c>
      <c r="G914" s="650" t="s">
        <v>2870</v>
      </c>
      <c r="H914" s="650" t="s">
        <v>1428</v>
      </c>
      <c r="I914" s="650" t="s">
        <v>3673</v>
      </c>
      <c r="J914" s="650" t="s">
        <v>2953</v>
      </c>
      <c r="K914" s="650" t="s">
        <v>2266</v>
      </c>
      <c r="L914" s="651">
        <v>391.77</v>
      </c>
      <c r="M914" s="651">
        <v>1567.08</v>
      </c>
      <c r="N914" s="650">
        <v>4</v>
      </c>
      <c r="O914" s="731">
        <v>2</v>
      </c>
      <c r="P914" s="651"/>
      <c r="Q914" s="666">
        <v>0</v>
      </c>
      <c r="R914" s="650"/>
      <c r="S914" s="666">
        <v>0</v>
      </c>
      <c r="T914" s="731"/>
      <c r="U914" s="689">
        <v>0</v>
      </c>
    </row>
    <row r="915" spans="1:21" ht="14.4" customHeight="1" x14ac:dyDescent="0.3">
      <c r="A915" s="649">
        <v>50</v>
      </c>
      <c r="B915" s="650" t="s">
        <v>574</v>
      </c>
      <c r="C915" s="650">
        <v>89301502</v>
      </c>
      <c r="D915" s="729" t="s">
        <v>3863</v>
      </c>
      <c r="E915" s="730" t="s">
        <v>2751</v>
      </c>
      <c r="F915" s="650" t="s">
        <v>2737</v>
      </c>
      <c r="G915" s="650" t="s">
        <v>2870</v>
      </c>
      <c r="H915" s="650" t="s">
        <v>1428</v>
      </c>
      <c r="I915" s="650" t="s">
        <v>3364</v>
      </c>
      <c r="J915" s="650" t="s">
        <v>2955</v>
      </c>
      <c r="K915" s="650" t="s">
        <v>3365</v>
      </c>
      <c r="L915" s="651">
        <v>605.65</v>
      </c>
      <c r="M915" s="651">
        <v>6662.15</v>
      </c>
      <c r="N915" s="650">
        <v>11</v>
      </c>
      <c r="O915" s="731">
        <v>7</v>
      </c>
      <c r="P915" s="651">
        <v>2422.6</v>
      </c>
      <c r="Q915" s="666">
        <v>0.36363636363636365</v>
      </c>
      <c r="R915" s="650">
        <v>4</v>
      </c>
      <c r="S915" s="666">
        <v>0.36363636363636365</v>
      </c>
      <c r="T915" s="731">
        <v>3</v>
      </c>
      <c r="U915" s="689">
        <v>0.42857142857142855</v>
      </c>
    </row>
    <row r="916" spans="1:21" ht="14.4" customHeight="1" x14ac:dyDescent="0.3">
      <c r="A916" s="649">
        <v>50</v>
      </c>
      <c r="B916" s="650" t="s">
        <v>574</v>
      </c>
      <c r="C916" s="650">
        <v>89301502</v>
      </c>
      <c r="D916" s="729" t="s">
        <v>3863</v>
      </c>
      <c r="E916" s="730" t="s">
        <v>2751</v>
      </c>
      <c r="F916" s="650" t="s">
        <v>2737</v>
      </c>
      <c r="G916" s="650" t="s">
        <v>2805</v>
      </c>
      <c r="H916" s="650" t="s">
        <v>575</v>
      </c>
      <c r="I916" s="650" t="s">
        <v>3674</v>
      </c>
      <c r="J916" s="650" t="s">
        <v>3675</v>
      </c>
      <c r="K916" s="650" t="s">
        <v>3676</v>
      </c>
      <c r="L916" s="651">
        <v>74.930000000000007</v>
      </c>
      <c r="M916" s="651">
        <v>149.86000000000001</v>
      </c>
      <c r="N916" s="650">
        <v>2</v>
      </c>
      <c r="O916" s="731">
        <v>0.5</v>
      </c>
      <c r="P916" s="651">
        <v>149.86000000000001</v>
      </c>
      <c r="Q916" s="666">
        <v>1</v>
      </c>
      <c r="R916" s="650">
        <v>2</v>
      </c>
      <c r="S916" s="666">
        <v>1</v>
      </c>
      <c r="T916" s="731">
        <v>0.5</v>
      </c>
      <c r="U916" s="689">
        <v>1</v>
      </c>
    </row>
    <row r="917" spans="1:21" ht="14.4" customHeight="1" x14ac:dyDescent="0.3">
      <c r="A917" s="649">
        <v>50</v>
      </c>
      <c r="B917" s="650" t="s">
        <v>574</v>
      </c>
      <c r="C917" s="650">
        <v>89301502</v>
      </c>
      <c r="D917" s="729" t="s">
        <v>3863</v>
      </c>
      <c r="E917" s="730" t="s">
        <v>2751</v>
      </c>
      <c r="F917" s="650" t="s">
        <v>2737</v>
      </c>
      <c r="G917" s="650" t="s">
        <v>2874</v>
      </c>
      <c r="H917" s="650" t="s">
        <v>1428</v>
      </c>
      <c r="I917" s="650" t="s">
        <v>1607</v>
      </c>
      <c r="J917" s="650" t="s">
        <v>1608</v>
      </c>
      <c r="K917" s="650" t="s">
        <v>2699</v>
      </c>
      <c r="L917" s="651">
        <v>94.8</v>
      </c>
      <c r="M917" s="651">
        <v>94.8</v>
      </c>
      <c r="N917" s="650">
        <v>1</v>
      </c>
      <c r="O917" s="731">
        <v>0.5</v>
      </c>
      <c r="P917" s="651"/>
      <c r="Q917" s="666">
        <v>0</v>
      </c>
      <c r="R917" s="650"/>
      <c r="S917" s="666">
        <v>0</v>
      </c>
      <c r="T917" s="731"/>
      <c r="U917" s="689">
        <v>0</v>
      </c>
    </row>
    <row r="918" spans="1:21" ht="14.4" customHeight="1" x14ac:dyDescent="0.3">
      <c r="A918" s="649">
        <v>50</v>
      </c>
      <c r="B918" s="650" t="s">
        <v>574</v>
      </c>
      <c r="C918" s="650">
        <v>89301502</v>
      </c>
      <c r="D918" s="729" t="s">
        <v>3863</v>
      </c>
      <c r="E918" s="730" t="s">
        <v>2751</v>
      </c>
      <c r="F918" s="650" t="s">
        <v>2737</v>
      </c>
      <c r="G918" s="650" t="s">
        <v>2875</v>
      </c>
      <c r="H918" s="650" t="s">
        <v>1428</v>
      </c>
      <c r="I918" s="650" t="s">
        <v>1677</v>
      </c>
      <c r="J918" s="650" t="s">
        <v>2696</v>
      </c>
      <c r="K918" s="650" t="s">
        <v>2697</v>
      </c>
      <c r="L918" s="651">
        <v>201.75</v>
      </c>
      <c r="M918" s="651">
        <v>403.5</v>
      </c>
      <c r="N918" s="650">
        <v>2</v>
      </c>
      <c r="O918" s="731">
        <v>0.5</v>
      </c>
      <c r="P918" s="651">
        <v>403.5</v>
      </c>
      <c r="Q918" s="666">
        <v>1</v>
      </c>
      <c r="R918" s="650">
        <v>2</v>
      </c>
      <c r="S918" s="666">
        <v>1</v>
      </c>
      <c r="T918" s="731">
        <v>0.5</v>
      </c>
      <c r="U918" s="689">
        <v>1</v>
      </c>
    </row>
    <row r="919" spans="1:21" ht="14.4" customHeight="1" x14ac:dyDescent="0.3">
      <c r="A919" s="649">
        <v>50</v>
      </c>
      <c r="B919" s="650" t="s">
        <v>574</v>
      </c>
      <c r="C919" s="650">
        <v>89301502</v>
      </c>
      <c r="D919" s="729" t="s">
        <v>3863</v>
      </c>
      <c r="E919" s="730" t="s">
        <v>2751</v>
      </c>
      <c r="F919" s="650" t="s">
        <v>2737</v>
      </c>
      <c r="G919" s="650" t="s">
        <v>3431</v>
      </c>
      <c r="H919" s="650" t="s">
        <v>575</v>
      </c>
      <c r="I919" s="650" t="s">
        <v>3432</v>
      </c>
      <c r="J919" s="650" t="s">
        <v>3433</v>
      </c>
      <c r="K919" s="650" t="s">
        <v>3434</v>
      </c>
      <c r="L919" s="651">
        <v>0</v>
      </c>
      <c r="M919" s="651">
        <v>0</v>
      </c>
      <c r="N919" s="650">
        <v>4</v>
      </c>
      <c r="O919" s="731">
        <v>2.5</v>
      </c>
      <c r="P919" s="651">
        <v>0</v>
      </c>
      <c r="Q919" s="666"/>
      <c r="R919" s="650">
        <v>3</v>
      </c>
      <c r="S919" s="666">
        <v>0.75</v>
      </c>
      <c r="T919" s="731">
        <v>2</v>
      </c>
      <c r="U919" s="689">
        <v>0.8</v>
      </c>
    </row>
    <row r="920" spans="1:21" ht="14.4" customHeight="1" x14ac:dyDescent="0.3">
      <c r="A920" s="649">
        <v>50</v>
      </c>
      <c r="B920" s="650" t="s">
        <v>574</v>
      </c>
      <c r="C920" s="650">
        <v>89301502</v>
      </c>
      <c r="D920" s="729" t="s">
        <v>3863</v>
      </c>
      <c r="E920" s="730" t="s">
        <v>2751</v>
      </c>
      <c r="F920" s="650" t="s">
        <v>2737</v>
      </c>
      <c r="G920" s="650" t="s">
        <v>3431</v>
      </c>
      <c r="H920" s="650" t="s">
        <v>575</v>
      </c>
      <c r="I920" s="650" t="s">
        <v>3677</v>
      </c>
      <c r="J920" s="650" t="s">
        <v>3678</v>
      </c>
      <c r="K920" s="650" t="s">
        <v>3679</v>
      </c>
      <c r="L920" s="651">
        <v>0</v>
      </c>
      <c r="M920" s="651">
        <v>0</v>
      </c>
      <c r="N920" s="650">
        <v>1</v>
      </c>
      <c r="O920" s="731">
        <v>1</v>
      </c>
      <c r="P920" s="651"/>
      <c r="Q920" s="666"/>
      <c r="R920" s="650"/>
      <c r="S920" s="666">
        <v>0</v>
      </c>
      <c r="T920" s="731"/>
      <c r="U920" s="689">
        <v>0</v>
      </c>
    </row>
    <row r="921" spans="1:21" ht="14.4" customHeight="1" x14ac:dyDescent="0.3">
      <c r="A921" s="649">
        <v>50</v>
      </c>
      <c r="B921" s="650" t="s">
        <v>574</v>
      </c>
      <c r="C921" s="650">
        <v>89301502</v>
      </c>
      <c r="D921" s="729" t="s">
        <v>3863</v>
      </c>
      <c r="E921" s="730" t="s">
        <v>2751</v>
      </c>
      <c r="F921" s="650" t="s">
        <v>2737</v>
      </c>
      <c r="G921" s="650" t="s">
        <v>3680</v>
      </c>
      <c r="H921" s="650" t="s">
        <v>575</v>
      </c>
      <c r="I921" s="650" t="s">
        <v>3681</v>
      </c>
      <c r="J921" s="650" t="s">
        <v>3682</v>
      </c>
      <c r="K921" s="650" t="s">
        <v>3683</v>
      </c>
      <c r="L921" s="651">
        <v>73.34</v>
      </c>
      <c r="M921" s="651">
        <v>440.04</v>
      </c>
      <c r="N921" s="650">
        <v>6</v>
      </c>
      <c r="O921" s="731">
        <v>1</v>
      </c>
      <c r="P921" s="651"/>
      <c r="Q921" s="666">
        <v>0</v>
      </c>
      <c r="R921" s="650"/>
      <c r="S921" s="666">
        <v>0</v>
      </c>
      <c r="T921" s="731"/>
      <c r="U921" s="689">
        <v>0</v>
      </c>
    </row>
    <row r="922" spans="1:21" ht="14.4" customHeight="1" x14ac:dyDescent="0.3">
      <c r="A922" s="649">
        <v>50</v>
      </c>
      <c r="B922" s="650" t="s">
        <v>574</v>
      </c>
      <c r="C922" s="650">
        <v>89301502</v>
      </c>
      <c r="D922" s="729" t="s">
        <v>3863</v>
      </c>
      <c r="E922" s="730" t="s">
        <v>2751</v>
      </c>
      <c r="F922" s="650" t="s">
        <v>2737</v>
      </c>
      <c r="G922" s="650" t="s">
        <v>3239</v>
      </c>
      <c r="H922" s="650" t="s">
        <v>575</v>
      </c>
      <c r="I922" s="650" t="s">
        <v>3684</v>
      </c>
      <c r="J922" s="650" t="s">
        <v>3685</v>
      </c>
      <c r="K922" s="650" t="s">
        <v>1505</v>
      </c>
      <c r="L922" s="651">
        <v>60.94</v>
      </c>
      <c r="M922" s="651">
        <v>487.52</v>
      </c>
      <c r="N922" s="650">
        <v>8</v>
      </c>
      <c r="O922" s="731">
        <v>1.5</v>
      </c>
      <c r="P922" s="651">
        <v>487.52</v>
      </c>
      <c r="Q922" s="666">
        <v>1</v>
      </c>
      <c r="R922" s="650">
        <v>8</v>
      </c>
      <c r="S922" s="666">
        <v>1</v>
      </c>
      <c r="T922" s="731">
        <v>1.5</v>
      </c>
      <c r="U922" s="689">
        <v>1</v>
      </c>
    </row>
    <row r="923" spans="1:21" ht="14.4" customHeight="1" x14ac:dyDescent="0.3">
      <c r="A923" s="649">
        <v>50</v>
      </c>
      <c r="B923" s="650" t="s">
        <v>574</v>
      </c>
      <c r="C923" s="650">
        <v>89301502</v>
      </c>
      <c r="D923" s="729" t="s">
        <v>3863</v>
      </c>
      <c r="E923" s="730" t="s">
        <v>2751</v>
      </c>
      <c r="F923" s="650" t="s">
        <v>2737</v>
      </c>
      <c r="G923" s="650" t="s">
        <v>3169</v>
      </c>
      <c r="H923" s="650" t="s">
        <v>575</v>
      </c>
      <c r="I923" s="650" t="s">
        <v>843</v>
      </c>
      <c r="J923" s="650" t="s">
        <v>3170</v>
      </c>
      <c r="K923" s="650" t="s">
        <v>3171</v>
      </c>
      <c r="L923" s="651">
        <v>0</v>
      </c>
      <c r="M923" s="651">
        <v>0</v>
      </c>
      <c r="N923" s="650">
        <v>9</v>
      </c>
      <c r="O923" s="731">
        <v>2.5</v>
      </c>
      <c r="P923" s="651">
        <v>0</v>
      </c>
      <c r="Q923" s="666"/>
      <c r="R923" s="650">
        <v>4</v>
      </c>
      <c r="S923" s="666">
        <v>0.44444444444444442</v>
      </c>
      <c r="T923" s="731">
        <v>1</v>
      </c>
      <c r="U923" s="689">
        <v>0.4</v>
      </c>
    </row>
    <row r="924" spans="1:21" ht="14.4" customHeight="1" x14ac:dyDescent="0.3">
      <c r="A924" s="649">
        <v>50</v>
      </c>
      <c r="B924" s="650" t="s">
        <v>574</v>
      </c>
      <c r="C924" s="650">
        <v>89301502</v>
      </c>
      <c r="D924" s="729" t="s">
        <v>3863</v>
      </c>
      <c r="E924" s="730" t="s">
        <v>2751</v>
      </c>
      <c r="F924" s="650" t="s">
        <v>2737</v>
      </c>
      <c r="G924" s="650" t="s">
        <v>2876</v>
      </c>
      <c r="H924" s="650" t="s">
        <v>575</v>
      </c>
      <c r="I924" s="650" t="s">
        <v>781</v>
      </c>
      <c r="J924" s="650" t="s">
        <v>782</v>
      </c>
      <c r="K924" s="650" t="s">
        <v>2877</v>
      </c>
      <c r="L924" s="651">
        <v>219.94</v>
      </c>
      <c r="M924" s="651">
        <v>2639.2799999999997</v>
      </c>
      <c r="N924" s="650">
        <v>12</v>
      </c>
      <c r="O924" s="731">
        <v>5.5</v>
      </c>
      <c r="P924" s="651">
        <v>659.81999999999994</v>
      </c>
      <c r="Q924" s="666">
        <v>0.25</v>
      </c>
      <c r="R924" s="650">
        <v>3</v>
      </c>
      <c r="S924" s="666">
        <v>0.25</v>
      </c>
      <c r="T924" s="731">
        <v>1</v>
      </c>
      <c r="U924" s="689">
        <v>0.18181818181818182</v>
      </c>
    </row>
    <row r="925" spans="1:21" ht="14.4" customHeight="1" x14ac:dyDescent="0.3">
      <c r="A925" s="649">
        <v>50</v>
      </c>
      <c r="B925" s="650" t="s">
        <v>574</v>
      </c>
      <c r="C925" s="650">
        <v>89301502</v>
      </c>
      <c r="D925" s="729" t="s">
        <v>3863</v>
      </c>
      <c r="E925" s="730" t="s">
        <v>2751</v>
      </c>
      <c r="F925" s="650" t="s">
        <v>2737</v>
      </c>
      <c r="G925" s="650" t="s">
        <v>2876</v>
      </c>
      <c r="H925" s="650" t="s">
        <v>575</v>
      </c>
      <c r="I925" s="650" t="s">
        <v>3686</v>
      </c>
      <c r="J925" s="650" t="s">
        <v>782</v>
      </c>
      <c r="K925" s="650" t="s">
        <v>3687</v>
      </c>
      <c r="L925" s="651">
        <v>0</v>
      </c>
      <c r="M925" s="651">
        <v>0</v>
      </c>
      <c r="N925" s="650">
        <v>1</v>
      </c>
      <c r="O925" s="731">
        <v>0.5</v>
      </c>
      <c r="P925" s="651"/>
      <c r="Q925" s="666"/>
      <c r="R925" s="650"/>
      <c r="S925" s="666">
        <v>0</v>
      </c>
      <c r="T925" s="731"/>
      <c r="U925" s="689">
        <v>0</v>
      </c>
    </row>
    <row r="926" spans="1:21" ht="14.4" customHeight="1" x14ac:dyDescent="0.3">
      <c r="A926" s="649">
        <v>50</v>
      </c>
      <c r="B926" s="650" t="s">
        <v>574</v>
      </c>
      <c r="C926" s="650">
        <v>89301502</v>
      </c>
      <c r="D926" s="729" t="s">
        <v>3863</v>
      </c>
      <c r="E926" s="730" t="s">
        <v>2751</v>
      </c>
      <c r="F926" s="650" t="s">
        <v>2737</v>
      </c>
      <c r="G926" s="650" t="s">
        <v>3369</v>
      </c>
      <c r="H926" s="650" t="s">
        <v>575</v>
      </c>
      <c r="I926" s="650" t="s">
        <v>3688</v>
      </c>
      <c r="J926" s="650" t="s">
        <v>3689</v>
      </c>
      <c r="K926" s="650" t="s">
        <v>3690</v>
      </c>
      <c r="L926" s="651">
        <v>0</v>
      </c>
      <c r="M926" s="651">
        <v>0</v>
      </c>
      <c r="N926" s="650">
        <v>1</v>
      </c>
      <c r="O926" s="731">
        <v>0.5</v>
      </c>
      <c r="P926" s="651"/>
      <c r="Q926" s="666"/>
      <c r="R926" s="650"/>
      <c r="S926" s="666">
        <v>0</v>
      </c>
      <c r="T926" s="731"/>
      <c r="U926" s="689">
        <v>0</v>
      </c>
    </row>
    <row r="927" spans="1:21" ht="14.4" customHeight="1" x14ac:dyDescent="0.3">
      <c r="A927" s="649">
        <v>50</v>
      </c>
      <c r="B927" s="650" t="s">
        <v>574</v>
      </c>
      <c r="C927" s="650">
        <v>89301502</v>
      </c>
      <c r="D927" s="729" t="s">
        <v>3863</v>
      </c>
      <c r="E927" s="730" t="s">
        <v>2751</v>
      </c>
      <c r="F927" s="650" t="s">
        <v>2737</v>
      </c>
      <c r="G927" s="650" t="s">
        <v>2956</v>
      </c>
      <c r="H927" s="650" t="s">
        <v>1428</v>
      </c>
      <c r="I927" s="650" t="s">
        <v>1621</v>
      </c>
      <c r="J927" s="650" t="s">
        <v>1622</v>
      </c>
      <c r="K927" s="650" t="s">
        <v>1623</v>
      </c>
      <c r="L927" s="651">
        <v>143.69999999999999</v>
      </c>
      <c r="M927" s="651">
        <v>287.39999999999998</v>
      </c>
      <c r="N927" s="650">
        <v>2</v>
      </c>
      <c r="O927" s="731">
        <v>2</v>
      </c>
      <c r="P927" s="651">
        <v>143.69999999999999</v>
      </c>
      <c r="Q927" s="666">
        <v>0.5</v>
      </c>
      <c r="R927" s="650">
        <v>1</v>
      </c>
      <c r="S927" s="666">
        <v>0.5</v>
      </c>
      <c r="T927" s="731">
        <v>1</v>
      </c>
      <c r="U927" s="689">
        <v>0.5</v>
      </c>
    </row>
    <row r="928" spans="1:21" ht="14.4" customHeight="1" x14ac:dyDescent="0.3">
      <c r="A928" s="649">
        <v>50</v>
      </c>
      <c r="B928" s="650" t="s">
        <v>574</v>
      </c>
      <c r="C928" s="650">
        <v>89301502</v>
      </c>
      <c r="D928" s="729" t="s">
        <v>3863</v>
      </c>
      <c r="E928" s="730" t="s">
        <v>2751</v>
      </c>
      <c r="F928" s="650" t="s">
        <v>2737</v>
      </c>
      <c r="G928" s="650" t="s">
        <v>2956</v>
      </c>
      <c r="H928" s="650" t="s">
        <v>1428</v>
      </c>
      <c r="I928" s="650" t="s">
        <v>3373</v>
      </c>
      <c r="J928" s="650" t="s">
        <v>1622</v>
      </c>
      <c r="K928" s="650" t="s">
        <v>3374</v>
      </c>
      <c r="L928" s="651">
        <v>479.04</v>
      </c>
      <c r="M928" s="651">
        <v>958.08</v>
      </c>
      <c r="N928" s="650">
        <v>2</v>
      </c>
      <c r="O928" s="731">
        <v>1</v>
      </c>
      <c r="P928" s="651">
        <v>479.04</v>
      </c>
      <c r="Q928" s="666">
        <v>0.5</v>
      </c>
      <c r="R928" s="650">
        <v>1</v>
      </c>
      <c r="S928" s="666">
        <v>0.5</v>
      </c>
      <c r="T928" s="731">
        <v>0.5</v>
      </c>
      <c r="U928" s="689">
        <v>0.5</v>
      </c>
    </row>
    <row r="929" spans="1:21" ht="14.4" customHeight="1" x14ac:dyDescent="0.3">
      <c r="A929" s="649">
        <v>50</v>
      </c>
      <c r="B929" s="650" t="s">
        <v>574</v>
      </c>
      <c r="C929" s="650">
        <v>89301502</v>
      </c>
      <c r="D929" s="729" t="s">
        <v>3863</v>
      </c>
      <c r="E929" s="730" t="s">
        <v>2751</v>
      </c>
      <c r="F929" s="650" t="s">
        <v>2737</v>
      </c>
      <c r="G929" s="650" t="s">
        <v>2956</v>
      </c>
      <c r="H929" s="650" t="s">
        <v>1428</v>
      </c>
      <c r="I929" s="650" t="s">
        <v>3373</v>
      </c>
      <c r="J929" s="650" t="s">
        <v>1622</v>
      </c>
      <c r="K929" s="650" t="s">
        <v>3374</v>
      </c>
      <c r="L929" s="651">
        <v>479.02</v>
      </c>
      <c r="M929" s="651">
        <v>2874.12</v>
      </c>
      <c r="N929" s="650">
        <v>6</v>
      </c>
      <c r="O929" s="731">
        <v>4.5</v>
      </c>
      <c r="P929" s="651">
        <v>958.04</v>
      </c>
      <c r="Q929" s="666">
        <v>0.33333333333333331</v>
      </c>
      <c r="R929" s="650">
        <v>2</v>
      </c>
      <c r="S929" s="666">
        <v>0.33333333333333331</v>
      </c>
      <c r="T929" s="731">
        <v>2</v>
      </c>
      <c r="U929" s="689">
        <v>0.44444444444444442</v>
      </c>
    </row>
    <row r="930" spans="1:21" ht="14.4" customHeight="1" x14ac:dyDescent="0.3">
      <c r="A930" s="649">
        <v>50</v>
      </c>
      <c r="B930" s="650" t="s">
        <v>574</v>
      </c>
      <c r="C930" s="650">
        <v>89301502</v>
      </c>
      <c r="D930" s="729" t="s">
        <v>3863</v>
      </c>
      <c r="E930" s="730" t="s">
        <v>2751</v>
      </c>
      <c r="F930" s="650" t="s">
        <v>2737</v>
      </c>
      <c r="G930" s="650" t="s">
        <v>2956</v>
      </c>
      <c r="H930" s="650" t="s">
        <v>575</v>
      </c>
      <c r="I930" s="650" t="s">
        <v>3691</v>
      </c>
      <c r="J930" s="650" t="s">
        <v>3692</v>
      </c>
      <c r="K930" s="650" t="s">
        <v>3693</v>
      </c>
      <c r="L930" s="651">
        <v>67.069999999999993</v>
      </c>
      <c r="M930" s="651">
        <v>268.27999999999997</v>
      </c>
      <c r="N930" s="650">
        <v>4</v>
      </c>
      <c r="O930" s="731">
        <v>0.5</v>
      </c>
      <c r="P930" s="651"/>
      <c r="Q930" s="666">
        <v>0</v>
      </c>
      <c r="R930" s="650"/>
      <c r="S930" s="666">
        <v>0</v>
      </c>
      <c r="T930" s="731"/>
      <c r="U930" s="689">
        <v>0</v>
      </c>
    </row>
    <row r="931" spans="1:21" ht="14.4" customHeight="1" x14ac:dyDescent="0.3">
      <c r="A931" s="649">
        <v>50</v>
      </c>
      <c r="B931" s="650" t="s">
        <v>574</v>
      </c>
      <c r="C931" s="650">
        <v>89301502</v>
      </c>
      <c r="D931" s="729" t="s">
        <v>3863</v>
      </c>
      <c r="E931" s="730" t="s">
        <v>2751</v>
      </c>
      <c r="F931" s="650" t="s">
        <v>2737</v>
      </c>
      <c r="G931" s="650" t="s">
        <v>2956</v>
      </c>
      <c r="H931" s="650" t="s">
        <v>575</v>
      </c>
      <c r="I931" s="650" t="s">
        <v>3694</v>
      </c>
      <c r="J931" s="650" t="s">
        <v>3695</v>
      </c>
      <c r="K931" s="650" t="s">
        <v>3696</v>
      </c>
      <c r="L931" s="651">
        <v>469.47</v>
      </c>
      <c r="M931" s="651">
        <v>938.94</v>
      </c>
      <c r="N931" s="650">
        <v>2</v>
      </c>
      <c r="O931" s="731">
        <v>1</v>
      </c>
      <c r="P931" s="651">
        <v>938.94</v>
      </c>
      <c r="Q931" s="666">
        <v>1</v>
      </c>
      <c r="R931" s="650">
        <v>2</v>
      </c>
      <c r="S931" s="666">
        <v>1</v>
      </c>
      <c r="T931" s="731">
        <v>1</v>
      </c>
      <c r="U931" s="689">
        <v>1</v>
      </c>
    </row>
    <row r="932" spans="1:21" ht="14.4" customHeight="1" x14ac:dyDescent="0.3">
      <c r="A932" s="649">
        <v>50</v>
      </c>
      <c r="B932" s="650" t="s">
        <v>574</v>
      </c>
      <c r="C932" s="650">
        <v>89301502</v>
      </c>
      <c r="D932" s="729" t="s">
        <v>3863</v>
      </c>
      <c r="E932" s="730" t="s">
        <v>2751</v>
      </c>
      <c r="F932" s="650" t="s">
        <v>2737</v>
      </c>
      <c r="G932" s="650" t="s">
        <v>3240</v>
      </c>
      <c r="H932" s="650" t="s">
        <v>575</v>
      </c>
      <c r="I932" s="650" t="s">
        <v>3271</v>
      </c>
      <c r="J932" s="650" t="s">
        <v>3272</v>
      </c>
      <c r="K932" s="650" t="s">
        <v>776</v>
      </c>
      <c r="L932" s="651">
        <v>258.10000000000002</v>
      </c>
      <c r="M932" s="651">
        <v>1032.4000000000001</v>
      </c>
      <c r="N932" s="650">
        <v>4</v>
      </c>
      <c r="O932" s="731">
        <v>1</v>
      </c>
      <c r="P932" s="651"/>
      <c r="Q932" s="666">
        <v>0</v>
      </c>
      <c r="R932" s="650"/>
      <c r="S932" s="666">
        <v>0</v>
      </c>
      <c r="T932" s="731"/>
      <c r="U932" s="689">
        <v>0</v>
      </c>
    </row>
    <row r="933" spans="1:21" ht="14.4" customHeight="1" x14ac:dyDescent="0.3">
      <c r="A933" s="649">
        <v>50</v>
      </c>
      <c r="B933" s="650" t="s">
        <v>574</v>
      </c>
      <c r="C933" s="650">
        <v>89301502</v>
      </c>
      <c r="D933" s="729" t="s">
        <v>3863</v>
      </c>
      <c r="E933" s="730" t="s">
        <v>2751</v>
      </c>
      <c r="F933" s="650" t="s">
        <v>2737</v>
      </c>
      <c r="G933" s="650" t="s">
        <v>2960</v>
      </c>
      <c r="H933" s="650" t="s">
        <v>575</v>
      </c>
      <c r="I933" s="650" t="s">
        <v>2961</v>
      </c>
      <c r="J933" s="650" t="s">
        <v>2962</v>
      </c>
      <c r="K933" s="650" t="s">
        <v>2963</v>
      </c>
      <c r="L933" s="651">
        <v>0</v>
      </c>
      <c r="M933" s="651">
        <v>0</v>
      </c>
      <c r="N933" s="650">
        <v>1</v>
      </c>
      <c r="O933" s="731">
        <v>0.5</v>
      </c>
      <c r="P933" s="651"/>
      <c r="Q933" s="666"/>
      <c r="R933" s="650"/>
      <c r="S933" s="666">
        <v>0</v>
      </c>
      <c r="T933" s="731"/>
      <c r="U933" s="689">
        <v>0</v>
      </c>
    </row>
    <row r="934" spans="1:21" ht="14.4" customHeight="1" x14ac:dyDescent="0.3">
      <c r="A934" s="649">
        <v>50</v>
      </c>
      <c r="B934" s="650" t="s">
        <v>574</v>
      </c>
      <c r="C934" s="650">
        <v>89301502</v>
      </c>
      <c r="D934" s="729" t="s">
        <v>3863</v>
      </c>
      <c r="E934" s="730" t="s">
        <v>2751</v>
      </c>
      <c r="F934" s="650" t="s">
        <v>2737</v>
      </c>
      <c r="G934" s="650" t="s">
        <v>2960</v>
      </c>
      <c r="H934" s="650" t="s">
        <v>575</v>
      </c>
      <c r="I934" s="650" t="s">
        <v>3697</v>
      </c>
      <c r="J934" s="650" t="s">
        <v>2962</v>
      </c>
      <c r="K934" s="650" t="s">
        <v>3698</v>
      </c>
      <c r="L934" s="651">
        <v>0</v>
      </c>
      <c r="M934" s="651">
        <v>0</v>
      </c>
      <c r="N934" s="650">
        <v>4</v>
      </c>
      <c r="O934" s="731">
        <v>1</v>
      </c>
      <c r="P934" s="651">
        <v>0</v>
      </c>
      <c r="Q934" s="666"/>
      <c r="R934" s="650">
        <v>4</v>
      </c>
      <c r="S934" s="666">
        <v>1</v>
      </c>
      <c r="T934" s="731">
        <v>1</v>
      </c>
      <c r="U934" s="689">
        <v>1</v>
      </c>
    </row>
    <row r="935" spans="1:21" ht="14.4" customHeight="1" x14ac:dyDescent="0.3">
      <c r="A935" s="649">
        <v>50</v>
      </c>
      <c r="B935" s="650" t="s">
        <v>574</v>
      </c>
      <c r="C935" s="650">
        <v>89301502</v>
      </c>
      <c r="D935" s="729" t="s">
        <v>3863</v>
      </c>
      <c r="E935" s="730" t="s">
        <v>2751</v>
      </c>
      <c r="F935" s="650" t="s">
        <v>2737</v>
      </c>
      <c r="G935" s="650" t="s">
        <v>2960</v>
      </c>
      <c r="H935" s="650" t="s">
        <v>575</v>
      </c>
      <c r="I935" s="650" t="s">
        <v>774</v>
      </c>
      <c r="J935" s="650" t="s">
        <v>2962</v>
      </c>
      <c r="K935" s="650" t="s">
        <v>776</v>
      </c>
      <c r="L935" s="651">
        <v>129.94999999999999</v>
      </c>
      <c r="M935" s="651">
        <v>5068.05</v>
      </c>
      <c r="N935" s="650">
        <v>39</v>
      </c>
      <c r="O935" s="731">
        <v>6</v>
      </c>
      <c r="P935" s="651">
        <v>2079.1999999999998</v>
      </c>
      <c r="Q935" s="666">
        <v>0.41025641025641019</v>
      </c>
      <c r="R935" s="650">
        <v>16</v>
      </c>
      <c r="S935" s="666">
        <v>0.41025641025641024</v>
      </c>
      <c r="T935" s="731">
        <v>2</v>
      </c>
      <c r="U935" s="689">
        <v>0.33333333333333331</v>
      </c>
    </row>
    <row r="936" spans="1:21" ht="14.4" customHeight="1" x14ac:dyDescent="0.3">
      <c r="A936" s="649">
        <v>50</v>
      </c>
      <c r="B936" s="650" t="s">
        <v>574</v>
      </c>
      <c r="C936" s="650">
        <v>89301502</v>
      </c>
      <c r="D936" s="729" t="s">
        <v>3863</v>
      </c>
      <c r="E936" s="730" t="s">
        <v>2751</v>
      </c>
      <c r="F936" s="650" t="s">
        <v>2737</v>
      </c>
      <c r="G936" s="650" t="s">
        <v>2960</v>
      </c>
      <c r="H936" s="650" t="s">
        <v>575</v>
      </c>
      <c r="I936" s="650" t="s">
        <v>3699</v>
      </c>
      <c r="J936" s="650" t="s">
        <v>3700</v>
      </c>
      <c r="K936" s="650" t="s">
        <v>776</v>
      </c>
      <c r="L936" s="651">
        <v>129.94999999999999</v>
      </c>
      <c r="M936" s="651">
        <v>1039.5999999999999</v>
      </c>
      <c r="N936" s="650">
        <v>8</v>
      </c>
      <c r="O936" s="731">
        <v>1.5</v>
      </c>
      <c r="P936" s="651">
        <v>519.79999999999995</v>
      </c>
      <c r="Q936" s="666">
        <v>0.5</v>
      </c>
      <c r="R936" s="650">
        <v>4</v>
      </c>
      <c r="S936" s="666">
        <v>0.5</v>
      </c>
      <c r="T936" s="731">
        <v>0.5</v>
      </c>
      <c r="U936" s="689">
        <v>0.33333333333333331</v>
      </c>
    </row>
    <row r="937" spans="1:21" ht="14.4" customHeight="1" x14ac:dyDescent="0.3">
      <c r="A937" s="649">
        <v>50</v>
      </c>
      <c r="B937" s="650" t="s">
        <v>574</v>
      </c>
      <c r="C937" s="650">
        <v>89301502</v>
      </c>
      <c r="D937" s="729" t="s">
        <v>3863</v>
      </c>
      <c r="E937" s="730" t="s">
        <v>2751</v>
      </c>
      <c r="F937" s="650" t="s">
        <v>2737</v>
      </c>
      <c r="G937" s="650" t="s">
        <v>3147</v>
      </c>
      <c r="H937" s="650" t="s">
        <v>575</v>
      </c>
      <c r="I937" s="650" t="s">
        <v>3701</v>
      </c>
      <c r="J937" s="650" t="s">
        <v>3149</v>
      </c>
      <c r="K937" s="650" t="s">
        <v>3702</v>
      </c>
      <c r="L937" s="651">
        <v>97.68</v>
      </c>
      <c r="M937" s="651">
        <v>586.08000000000004</v>
      </c>
      <c r="N937" s="650">
        <v>6</v>
      </c>
      <c r="O937" s="731">
        <v>1.5</v>
      </c>
      <c r="P937" s="651"/>
      <c r="Q937" s="666">
        <v>0</v>
      </c>
      <c r="R937" s="650"/>
      <c r="S937" s="666">
        <v>0</v>
      </c>
      <c r="T937" s="731"/>
      <c r="U937" s="689">
        <v>0</v>
      </c>
    </row>
    <row r="938" spans="1:21" ht="14.4" customHeight="1" x14ac:dyDescent="0.3">
      <c r="A938" s="649">
        <v>50</v>
      </c>
      <c r="B938" s="650" t="s">
        <v>574</v>
      </c>
      <c r="C938" s="650">
        <v>89301502</v>
      </c>
      <c r="D938" s="729" t="s">
        <v>3863</v>
      </c>
      <c r="E938" s="730" t="s">
        <v>2751</v>
      </c>
      <c r="F938" s="650" t="s">
        <v>2737</v>
      </c>
      <c r="G938" s="650" t="s">
        <v>3703</v>
      </c>
      <c r="H938" s="650" t="s">
        <v>575</v>
      </c>
      <c r="I938" s="650" t="s">
        <v>3704</v>
      </c>
      <c r="J938" s="650" t="s">
        <v>3705</v>
      </c>
      <c r="K938" s="650" t="s">
        <v>1585</v>
      </c>
      <c r="L938" s="651">
        <v>64.13</v>
      </c>
      <c r="M938" s="651">
        <v>64.13</v>
      </c>
      <c r="N938" s="650">
        <v>1</v>
      </c>
      <c r="O938" s="731">
        <v>1</v>
      </c>
      <c r="P938" s="651">
        <v>64.13</v>
      </c>
      <c r="Q938" s="666">
        <v>1</v>
      </c>
      <c r="R938" s="650">
        <v>1</v>
      </c>
      <c r="S938" s="666">
        <v>1</v>
      </c>
      <c r="T938" s="731">
        <v>1</v>
      </c>
      <c r="U938" s="689">
        <v>1</v>
      </c>
    </row>
    <row r="939" spans="1:21" ht="14.4" customHeight="1" x14ac:dyDescent="0.3">
      <c r="A939" s="649">
        <v>50</v>
      </c>
      <c r="B939" s="650" t="s">
        <v>574</v>
      </c>
      <c r="C939" s="650">
        <v>89301502</v>
      </c>
      <c r="D939" s="729" t="s">
        <v>3863</v>
      </c>
      <c r="E939" s="730" t="s">
        <v>2751</v>
      </c>
      <c r="F939" s="650" t="s">
        <v>2737</v>
      </c>
      <c r="G939" s="650" t="s">
        <v>3706</v>
      </c>
      <c r="H939" s="650" t="s">
        <v>575</v>
      </c>
      <c r="I939" s="650" t="s">
        <v>3707</v>
      </c>
      <c r="J939" s="650" t="s">
        <v>3708</v>
      </c>
      <c r="K939" s="650" t="s">
        <v>3709</v>
      </c>
      <c r="L939" s="651">
        <v>314.33999999999997</v>
      </c>
      <c r="M939" s="651">
        <v>1257.3599999999999</v>
      </c>
      <c r="N939" s="650">
        <v>4</v>
      </c>
      <c r="O939" s="731">
        <v>1</v>
      </c>
      <c r="P939" s="651">
        <v>628.67999999999995</v>
      </c>
      <c r="Q939" s="666">
        <v>0.5</v>
      </c>
      <c r="R939" s="650">
        <v>2</v>
      </c>
      <c r="S939" s="666">
        <v>0.5</v>
      </c>
      <c r="T939" s="731">
        <v>0.5</v>
      </c>
      <c r="U939" s="689">
        <v>0.5</v>
      </c>
    </row>
    <row r="940" spans="1:21" ht="14.4" customHeight="1" x14ac:dyDescent="0.3">
      <c r="A940" s="649">
        <v>50</v>
      </c>
      <c r="B940" s="650" t="s">
        <v>574</v>
      </c>
      <c r="C940" s="650">
        <v>89301502</v>
      </c>
      <c r="D940" s="729" t="s">
        <v>3863</v>
      </c>
      <c r="E940" s="730" t="s">
        <v>2751</v>
      </c>
      <c r="F940" s="650" t="s">
        <v>2737</v>
      </c>
      <c r="G940" s="650" t="s">
        <v>3706</v>
      </c>
      <c r="H940" s="650" t="s">
        <v>1428</v>
      </c>
      <c r="I940" s="650" t="s">
        <v>3710</v>
      </c>
      <c r="J940" s="650" t="s">
        <v>3711</v>
      </c>
      <c r="K940" s="650" t="s">
        <v>3712</v>
      </c>
      <c r="L940" s="651">
        <v>163.72999999999999</v>
      </c>
      <c r="M940" s="651">
        <v>327.45999999999998</v>
      </c>
      <c r="N940" s="650">
        <v>2</v>
      </c>
      <c r="O940" s="731">
        <v>0.5</v>
      </c>
      <c r="P940" s="651">
        <v>327.45999999999998</v>
      </c>
      <c r="Q940" s="666">
        <v>1</v>
      </c>
      <c r="R940" s="650">
        <v>2</v>
      </c>
      <c r="S940" s="666">
        <v>1</v>
      </c>
      <c r="T940" s="731">
        <v>0.5</v>
      </c>
      <c r="U940" s="689">
        <v>1</v>
      </c>
    </row>
    <row r="941" spans="1:21" ht="14.4" customHeight="1" x14ac:dyDescent="0.3">
      <c r="A941" s="649">
        <v>50</v>
      </c>
      <c r="B941" s="650" t="s">
        <v>574</v>
      </c>
      <c r="C941" s="650">
        <v>89301502</v>
      </c>
      <c r="D941" s="729" t="s">
        <v>3863</v>
      </c>
      <c r="E941" s="730" t="s">
        <v>2751</v>
      </c>
      <c r="F941" s="650" t="s">
        <v>2737</v>
      </c>
      <c r="G941" s="650" t="s">
        <v>3706</v>
      </c>
      <c r="H941" s="650" t="s">
        <v>575</v>
      </c>
      <c r="I941" s="650" t="s">
        <v>3713</v>
      </c>
      <c r="J941" s="650" t="s">
        <v>3714</v>
      </c>
      <c r="K941" s="650" t="s">
        <v>2791</v>
      </c>
      <c r="L941" s="651">
        <v>98.23</v>
      </c>
      <c r="M941" s="651">
        <v>98.23</v>
      </c>
      <c r="N941" s="650">
        <v>1</v>
      </c>
      <c r="O941" s="731">
        <v>1</v>
      </c>
      <c r="P941" s="651"/>
      <c r="Q941" s="666">
        <v>0</v>
      </c>
      <c r="R941" s="650"/>
      <c r="S941" s="666">
        <v>0</v>
      </c>
      <c r="T941" s="731"/>
      <c r="U941" s="689">
        <v>0</v>
      </c>
    </row>
    <row r="942" spans="1:21" ht="14.4" customHeight="1" x14ac:dyDescent="0.3">
      <c r="A942" s="649">
        <v>50</v>
      </c>
      <c r="B942" s="650" t="s">
        <v>574</v>
      </c>
      <c r="C942" s="650">
        <v>89301502</v>
      </c>
      <c r="D942" s="729" t="s">
        <v>3863</v>
      </c>
      <c r="E942" s="730" t="s">
        <v>2751</v>
      </c>
      <c r="F942" s="650" t="s">
        <v>2737</v>
      </c>
      <c r="G942" s="650" t="s">
        <v>3380</v>
      </c>
      <c r="H942" s="650" t="s">
        <v>575</v>
      </c>
      <c r="I942" s="650" t="s">
        <v>789</v>
      </c>
      <c r="J942" s="650" t="s">
        <v>790</v>
      </c>
      <c r="K942" s="650" t="s">
        <v>791</v>
      </c>
      <c r="L942" s="651">
        <v>157.01</v>
      </c>
      <c r="M942" s="651">
        <v>471.03</v>
      </c>
      <c r="N942" s="650">
        <v>3</v>
      </c>
      <c r="O942" s="731">
        <v>0.5</v>
      </c>
      <c r="P942" s="651"/>
      <c r="Q942" s="666">
        <v>0</v>
      </c>
      <c r="R942" s="650"/>
      <c r="S942" s="666">
        <v>0</v>
      </c>
      <c r="T942" s="731"/>
      <c r="U942" s="689">
        <v>0</v>
      </c>
    </row>
    <row r="943" spans="1:21" ht="14.4" customHeight="1" x14ac:dyDescent="0.3">
      <c r="A943" s="649">
        <v>50</v>
      </c>
      <c r="B943" s="650" t="s">
        <v>574</v>
      </c>
      <c r="C943" s="650">
        <v>89301502</v>
      </c>
      <c r="D943" s="729" t="s">
        <v>3863</v>
      </c>
      <c r="E943" s="730" t="s">
        <v>2751</v>
      </c>
      <c r="F943" s="650" t="s">
        <v>2737</v>
      </c>
      <c r="G943" s="650" t="s">
        <v>2887</v>
      </c>
      <c r="H943" s="650" t="s">
        <v>575</v>
      </c>
      <c r="I943" s="650" t="s">
        <v>878</v>
      </c>
      <c r="J943" s="650" t="s">
        <v>879</v>
      </c>
      <c r="K943" s="650" t="s">
        <v>880</v>
      </c>
      <c r="L943" s="651">
        <v>91.88</v>
      </c>
      <c r="M943" s="651">
        <v>459.4</v>
      </c>
      <c r="N943" s="650">
        <v>5</v>
      </c>
      <c r="O943" s="731">
        <v>1</v>
      </c>
      <c r="P943" s="651"/>
      <c r="Q943" s="666">
        <v>0</v>
      </c>
      <c r="R943" s="650"/>
      <c r="S943" s="666">
        <v>0</v>
      </c>
      <c r="T943" s="731"/>
      <c r="U943" s="689">
        <v>0</v>
      </c>
    </row>
    <row r="944" spans="1:21" ht="14.4" customHeight="1" x14ac:dyDescent="0.3">
      <c r="A944" s="649">
        <v>50</v>
      </c>
      <c r="B944" s="650" t="s">
        <v>574</v>
      </c>
      <c r="C944" s="650">
        <v>89301502</v>
      </c>
      <c r="D944" s="729" t="s">
        <v>3863</v>
      </c>
      <c r="E944" s="730" t="s">
        <v>2751</v>
      </c>
      <c r="F944" s="650" t="s">
        <v>2737</v>
      </c>
      <c r="G944" s="650" t="s">
        <v>3715</v>
      </c>
      <c r="H944" s="650" t="s">
        <v>575</v>
      </c>
      <c r="I944" s="650" t="s">
        <v>3716</v>
      </c>
      <c r="J944" s="650" t="s">
        <v>3717</v>
      </c>
      <c r="K944" s="650" t="s">
        <v>3718</v>
      </c>
      <c r="L944" s="651">
        <v>0</v>
      </c>
      <c r="M944" s="651">
        <v>0</v>
      </c>
      <c r="N944" s="650">
        <v>1</v>
      </c>
      <c r="O944" s="731">
        <v>1</v>
      </c>
      <c r="P944" s="651">
        <v>0</v>
      </c>
      <c r="Q944" s="666"/>
      <c r="R944" s="650">
        <v>1</v>
      </c>
      <c r="S944" s="666">
        <v>1</v>
      </c>
      <c r="T944" s="731">
        <v>1</v>
      </c>
      <c r="U944" s="689">
        <v>1</v>
      </c>
    </row>
    <row r="945" spans="1:21" ht="14.4" customHeight="1" x14ac:dyDescent="0.3">
      <c r="A945" s="649">
        <v>50</v>
      </c>
      <c r="B945" s="650" t="s">
        <v>574</v>
      </c>
      <c r="C945" s="650">
        <v>89301502</v>
      </c>
      <c r="D945" s="729" t="s">
        <v>3863</v>
      </c>
      <c r="E945" s="730" t="s">
        <v>2751</v>
      </c>
      <c r="F945" s="650" t="s">
        <v>2737</v>
      </c>
      <c r="G945" s="650" t="s">
        <v>2889</v>
      </c>
      <c r="H945" s="650" t="s">
        <v>1428</v>
      </c>
      <c r="I945" s="650" t="s">
        <v>2890</v>
      </c>
      <c r="J945" s="650" t="s">
        <v>2891</v>
      </c>
      <c r="K945" s="650" t="s">
        <v>2892</v>
      </c>
      <c r="L945" s="651">
        <v>525.88</v>
      </c>
      <c r="M945" s="651">
        <v>525.88</v>
      </c>
      <c r="N945" s="650">
        <v>1</v>
      </c>
      <c r="O945" s="731">
        <v>1</v>
      </c>
      <c r="P945" s="651">
        <v>525.88</v>
      </c>
      <c r="Q945" s="666">
        <v>1</v>
      </c>
      <c r="R945" s="650">
        <v>1</v>
      </c>
      <c r="S945" s="666">
        <v>1</v>
      </c>
      <c r="T945" s="731">
        <v>1</v>
      </c>
      <c r="U945" s="689">
        <v>1</v>
      </c>
    </row>
    <row r="946" spans="1:21" ht="14.4" customHeight="1" x14ac:dyDescent="0.3">
      <c r="A946" s="649">
        <v>50</v>
      </c>
      <c r="B946" s="650" t="s">
        <v>574</v>
      </c>
      <c r="C946" s="650">
        <v>89301502</v>
      </c>
      <c r="D946" s="729" t="s">
        <v>3863</v>
      </c>
      <c r="E946" s="730" t="s">
        <v>2751</v>
      </c>
      <c r="F946" s="650" t="s">
        <v>2737</v>
      </c>
      <c r="G946" s="650" t="s">
        <v>2889</v>
      </c>
      <c r="H946" s="650" t="s">
        <v>575</v>
      </c>
      <c r="I946" s="650" t="s">
        <v>3230</v>
      </c>
      <c r="J946" s="650" t="s">
        <v>3231</v>
      </c>
      <c r="K946" s="650" t="s">
        <v>3232</v>
      </c>
      <c r="L946" s="651">
        <v>157.76</v>
      </c>
      <c r="M946" s="651">
        <v>631.04</v>
      </c>
      <c r="N946" s="650">
        <v>4</v>
      </c>
      <c r="O946" s="731">
        <v>1</v>
      </c>
      <c r="P946" s="651">
        <v>631.04</v>
      </c>
      <c r="Q946" s="666">
        <v>1</v>
      </c>
      <c r="R946" s="650">
        <v>4</v>
      </c>
      <c r="S946" s="666">
        <v>1</v>
      </c>
      <c r="T946" s="731">
        <v>1</v>
      </c>
      <c r="U946" s="689">
        <v>1</v>
      </c>
    </row>
    <row r="947" spans="1:21" ht="14.4" customHeight="1" x14ac:dyDescent="0.3">
      <c r="A947" s="649">
        <v>50</v>
      </c>
      <c r="B947" s="650" t="s">
        <v>574</v>
      </c>
      <c r="C947" s="650">
        <v>89301502</v>
      </c>
      <c r="D947" s="729" t="s">
        <v>3863</v>
      </c>
      <c r="E947" s="730" t="s">
        <v>2751</v>
      </c>
      <c r="F947" s="650" t="s">
        <v>2737</v>
      </c>
      <c r="G947" s="650" t="s">
        <v>2889</v>
      </c>
      <c r="H947" s="650" t="s">
        <v>575</v>
      </c>
      <c r="I947" s="650" t="s">
        <v>3719</v>
      </c>
      <c r="J947" s="650" t="s">
        <v>3231</v>
      </c>
      <c r="K947" s="650" t="s">
        <v>3720</v>
      </c>
      <c r="L947" s="651">
        <v>525.88</v>
      </c>
      <c r="M947" s="651">
        <v>1051.76</v>
      </c>
      <c r="N947" s="650">
        <v>2</v>
      </c>
      <c r="O947" s="731">
        <v>1</v>
      </c>
      <c r="P947" s="651"/>
      <c r="Q947" s="666">
        <v>0</v>
      </c>
      <c r="R947" s="650"/>
      <c r="S947" s="666">
        <v>0</v>
      </c>
      <c r="T947" s="731"/>
      <c r="U947" s="689">
        <v>0</v>
      </c>
    </row>
    <row r="948" spans="1:21" ht="14.4" customHeight="1" x14ac:dyDescent="0.3">
      <c r="A948" s="649">
        <v>50</v>
      </c>
      <c r="B948" s="650" t="s">
        <v>574</v>
      </c>
      <c r="C948" s="650">
        <v>89301502</v>
      </c>
      <c r="D948" s="729" t="s">
        <v>3863</v>
      </c>
      <c r="E948" s="730" t="s">
        <v>2751</v>
      </c>
      <c r="F948" s="650" t="s">
        <v>2737</v>
      </c>
      <c r="G948" s="650" t="s">
        <v>2807</v>
      </c>
      <c r="H948" s="650" t="s">
        <v>1428</v>
      </c>
      <c r="I948" s="650" t="s">
        <v>1633</v>
      </c>
      <c r="J948" s="650" t="s">
        <v>2615</v>
      </c>
      <c r="K948" s="650" t="s">
        <v>2616</v>
      </c>
      <c r="L948" s="651">
        <v>156.25</v>
      </c>
      <c r="M948" s="651">
        <v>156.25</v>
      </c>
      <c r="N948" s="650">
        <v>1</v>
      </c>
      <c r="O948" s="731">
        <v>1</v>
      </c>
      <c r="P948" s="651"/>
      <c r="Q948" s="666">
        <v>0</v>
      </c>
      <c r="R948" s="650"/>
      <c r="S948" s="666">
        <v>0</v>
      </c>
      <c r="T948" s="731"/>
      <c r="U948" s="689">
        <v>0</v>
      </c>
    </row>
    <row r="949" spans="1:21" ht="14.4" customHeight="1" x14ac:dyDescent="0.3">
      <c r="A949" s="649">
        <v>50</v>
      </c>
      <c r="B949" s="650" t="s">
        <v>574</v>
      </c>
      <c r="C949" s="650">
        <v>89301502</v>
      </c>
      <c r="D949" s="729" t="s">
        <v>3863</v>
      </c>
      <c r="E949" s="730" t="s">
        <v>2751</v>
      </c>
      <c r="F949" s="650" t="s">
        <v>2737</v>
      </c>
      <c r="G949" s="650" t="s">
        <v>2807</v>
      </c>
      <c r="H949" s="650" t="s">
        <v>1428</v>
      </c>
      <c r="I949" s="650" t="s">
        <v>1633</v>
      </c>
      <c r="J949" s="650" t="s">
        <v>2615</v>
      </c>
      <c r="K949" s="650" t="s">
        <v>2616</v>
      </c>
      <c r="L949" s="651">
        <v>126.09</v>
      </c>
      <c r="M949" s="651">
        <v>378.27</v>
      </c>
      <c r="N949" s="650">
        <v>3</v>
      </c>
      <c r="O949" s="731">
        <v>2</v>
      </c>
      <c r="P949" s="651">
        <v>252.18</v>
      </c>
      <c r="Q949" s="666">
        <v>0.66666666666666674</v>
      </c>
      <c r="R949" s="650">
        <v>2</v>
      </c>
      <c r="S949" s="666">
        <v>0.66666666666666663</v>
      </c>
      <c r="T949" s="731">
        <v>1</v>
      </c>
      <c r="U949" s="689">
        <v>0.5</v>
      </c>
    </row>
    <row r="950" spans="1:21" ht="14.4" customHeight="1" x14ac:dyDescent="0.3">
      <c r="A950" s="649">
        <v>50</v>
      </c>
      <c r="B950" s="650" t="s">
        <v>574</v>
      </c>
      <c r="C950" s="650">
        <v>89301502</v>
      </c>
      <c r="D950" s="729" t="s">
        <v>3863</v>
      </c>
      <c r="E950" s="730" t="s">
        <v>2751</v>
      </c>
      <c r="F950" s="650" t="s">
        <v>2737</v>
      </c>
      <c r="G950" s="650" t="s">
        <v>2807</v>
      </c>
      <c r="H950" s="650" t="s">
        <v>1428</v>
      </c>
      <c r="I950" s="650" t="s">
        <v>1561</v>
      </c>
      <c r="J950" s="650" t="s">
        <v>2617</v>
      </c>
      <c r="K950" s="650" t="s">
        <v>1971</v>
      </c>
      <c r="L950" s="651">
        <v>193.14</v>
      </c>
      <c r="M950" s="651">
        <v>1158.8399999999999</v>
      </c>
      <c r="N950" s="650">
        <v>6</v>
      </c>
      <c r="O950" s="731">
        <v>2.5</v>
      </c>
      <c r="P950" s="651">
        <v>772.56</v>
      </c>
      <c r="Q950" s="666">
        <v>0.66666666666666663</v>
      </c>
      <c r="R950" s="650">
        <v>4</v>
      </c>
      <c r="S950" s="666">
        <v>0.66666666666666663</v>
      </c>
      <c r="T950" s="731">
        <v>2</v>
      </c>
      <c r="U950" s="689">
        <v>0.8</v>
      </c>
    </row>
    <row r="951" spans="1:21" ht="14.4" customHeight="1" x14ac:dyDescent="0.3">
      <c r="A951" s="649">
        <v>50</v>
      </c>
      <c r="B951" s="650" t="s">
        <v>574</v>
      </c>
      <c r="C951" s="650">
        <v>89301502</v>
      </c>
      <c r="D951" s="729" t="s">
        <v>3863</v>
      </c>
      <c r="E951" s="730" t="s">
        <v>2751</v>
      </c>
      <c r="F951" s="650" t="s">
        <v>2737</v>
      </c>
      <c r="G951" s="650" t="s">
        <v>3275</v>
      </c>
      <c r="H951" s="650" t="s">
        <v>575</v>
      </c>
      <c r="I951" s="650" t="s">
        <v>3721</v>
      </c>
      <c r="J951" s="650" t="s">
        <v>3722</v>
      </c>
      <c r="K951" s="650" t="s">
        <v>1952</v>
      </c>
      <c r="L951" s="651">
        <v>0</v>
      </c>
      <c r="M951" s="651">
        <v>0</v>
      </c>
      <c r="N951" s="650">
        <v>12</v>
      </c>
      <c r="O951" s="731">
        <v>3</v>
      </c>
      <c r="P951" s="651"/>
      <c r="Q951" s="666"/>
      <c r="R951" s="650"/>
      <c r="S951" s="666">
        <v>0</v>
      </c>
      <c r="T951" s="731"/>
      <c r="U951" s="689">
        <v>0</v>
      </c>
    </row>
    <row r="952" spans="1:21" ht="14.4" customHeight="1" x14ac:dyDescent="0.3">
      <c r="A952" s="649">
        <v>50</v>
      </c>
      <c r="B952" s="650" t="s">
        <v>574</v>
      </c>
      <c r="C952" s="650">
        <v>89301502</v>
      </c>
      <c r="D952" s="729" t="s">
        <v>3863</v>
      </c>
      <c r="E952" s="730" t="s">
        <v>2751</v>
      </c>
      <c r="F952" s="650" t="s">
        <v>2737</v>
      </c>
      <c r="G952" s="650" t="s">
        <v>3275</v>
      </c>
      <c r="H952" s="650" t="s">
        <v>575</v>
      </c>
      <c r="I952" s="650" t="s">
        <v>3723</v>
      </c>
      <c r="J952" s="650" t="s">
        <v>3722</v>
      </c>
      <c r="K952" s="650" t="s">
        <v>1952</v>
      </c>
      <c r="L952" s="651">
        <v>0</v>
      </c>
      <c r="M952" s="651">
        <v>0</v>
      </c>
      <c r="N952" s="650">
        <v>2</v>
      </c>
      <c r="O952" s="731">
        <v>0.5</v>
      </c>
      <c r="P952" s="651"/>
      <c r="Q952" s="666"/>
      <c r="R952" s="650"/>
      <c r="S952" s="666">
        <v>0</v>
      </c>
      <c r="T952" s="731"/>
      <c r="U952" s="689">
        <v>0</v>
      </c>
    </row>
    <row r="953" spans="1:21" ht="14.4" customHeight="1" x14ac:dyDescent="0.3">
      <c r="A953" s="649">
        <v>50</v>
      </c>
      <c r="B953" s="650" t="s">
        <v>574</v>
      </c>
      <c r="C953" s="650">
        <v>89301502</v>
      </c>
      <c r="D953" s="729" t="s">
        <v>3863</v>
      </c>
      <c r="E953" s="730" t="s">
        <v>2751</v>
      </c>
      <c r="F953" s="650" t="s">
        <v>2737</v>
      </c>
      <c r="G953" s="650" t="s">
        <v>3724</v>
      </c>
      <c r="H953" s="650" t="s">
        <v>575</v>
      </c>
      <c r="I953" s="650" t="s">
        <v>3725</v>
      </c>
      <c r="J953" s="650" t="s">
        <v>3726</v>
      </c>
      <c r="K953" s="650" t="s">
        <v>3727</v>
      </c>
      <c r="L953" s="651">
        <v>5582.22</v>
      </c>
      <c r="M953" s="651">
        <v>22328.880000000001</v>
      </c>
      <c r="N953" s="650">
        <v>4</v>
      </c>
      <c r="O953" s="731">
        <v>3</v>
      </c>
      <c r="P953" s="651">
        <v>11164.44</v>
      </c>
      <c r="Q953" s="666">
        <v>0.5</v>
      </c>
      <c r="R953" s="650">
        <v>2</v>
      </c>
      <c r="S953" s="666">
        <v>0.5</v>
      </c>
      <c r="T953" s="731">
        <v>1.5</v>
      </c>
      <c r="U953" s="689">
        <v>0.5</v>
      </c>
    </row>
    <row r="954" spans="1:21" ht="14.4" customHeight="1" x14ac:dyDescent="0.3">
      <c r="A954" s="649">
        <v>50</v>
      </c>
      <c r="B954" s="650" t="s">
        <v>574</v>
      </c>
      <c r="C954" s="650">
        <v>89301502</v>
      </c>
      <c r="D954" s="729" t="s">
        <v>3863</v>
      </c>
      <c r="E954" s="730" t="s">
        <v>2751</v>
      </c>
      <c r="F954" s="650" t="s">
        <v>2737</v>
      </c>
      <c r="G954" s="650" t="s">
        <v>3728</v>
      </c>
      <c r="H954" s="650" t="s">
        <v>575</v>
      </c>
      <c r="I954" s="650" t="s">
        <v>3729</v>
      </c>
      <c r="J954" s="650" t="s">
        <v>3730</v>
      </c>
      <c r="K954" s="650" t="s">
        <v>2250</v>
      </c>
      <c r="L954" s="651">
        <v>0</v>
      </c>
      <c r="M954" s="651">
        <v>0</v>
      </c>
      <c r="N954" s="650">
        <v>3</v>
      </c>
      <c r="O954" s="731">
        <v>1</v>
      </c>
      <c r="P954" s="651"/>
      <c r="Q954" s="666"/>
      <c r="R954" s="650"/>
      <c r="S954" s="666">
        <v>0</v>
      </c>
      <c r="T954" s="731"/>
      <c r="U954" s="689">
        <v>0</v>
      </c>
    </row>
    <row r="955" spans="1:21" ht="14.4" customHeight="1" x14ac:dyDescent="0.3">
      <c r="A955" s="649">
        <v>50</v>
      </c>
      <c r="B955" s="650" t="s">
        <v>574</v>
      </c>
      <c r="C955" s="650">
        <v>89301502</v>
      </c>
      <c r="D955" s="729" t="s">
        <v>3863</v>
      </c>
      <c r="E955" s="730" t="s">
        <v>2751</v>
      </c>
      <c r="F955" s="650" t="s">
        <v>2737</v>
      </c>
      <c r="G955" s="650" t="s">
        <v>3731</v>
      </c>
      <c r="H955" s="650" t="s">
        <v>575</v>
      </c>
      <c r="I955" s="650" t="s">
        <v>3732</v>
      </c>
      <c r="J955" s="650" t="s">
        <v>3733</v>
      </c>
      <c r="K955" s="650" t="s">
        <v>3734</v>
      </c>
      <c r="L955" s="651">
        <v>0</v>
      </c>
      <c r="M955" s="651">
        <v>0</v>
      </c>
      <c r="N955" s="650">
        <v>2</v>
      </c>
      <c r="O955" s="731">
        <v>0.5</v>
      </c>
      <c r="P955" s="651"/>
      <c r="Q955" s="666"/>
      <c r="R955" s="650"/>
      <c r="S955" s="666">
        <v>0</v>
      </c>
      <c r="T955" s="731"/>
      <c r="U955" s="689">
        <v>0</v>
      </c>
    </row>
    <row r="956" spans="1:21" ht="14.4" customHeight="1" x14ac:dyDescent="0.3">
      <c r="A956" s="649">
        <v>50</v>
      </c>
      <c r="B956" s="650" t="s">
        <v>574</v>
      </c>
      <c r="C956" s="650">
        <v>89301502</v>
      </c>
      <c r="D956" s="729" t="s">
        <v>3863</v>
      </c>
      <c r="E956" s="730" t="s">
        <v>2751</v>
      </c>
      <c r="F956" s="650" t="s">
        <v>2737</v>
      </c>
      <c r="G956" s="650" t="s">
        <v>3731</v>
      </c>
      <c r="H956" s="650" t="s">
        <v>575</v>
      </c>
      <c r="I956" s="650" t="s">
        <v>3735</v>
      </c>
      <c r="J956" s="650" t="s">
        <v>3736</v>
      </c>
      <c r="K956" s="650" t="s">
        <v>3734</v>
      </c>
      <c r="L956" s="651">
        <v>0.22</v>
      </c>
      <c r="M956" s="651">
        <v>0.44</v>
      </c>
      <c r="N956" s="650">
        <v>2</v>
      </c>
      <c r="O956" s="731">
        <v>2</v>
      </c>
      <c r="P956" s="651"/>
      <c r="Q956" s="666">
        <v>0</v>
      </c>
      <c r="R956" s="650"/>
      <c r="S956" s="666">
        <v>0</v>
      </c>
      <c r="T956" s="731"/>
      <c r="U956" s="689">
        <v>0</v>
      </c>
    </row>
    <row r="957" spans="1:21" ht="14.4" customHeight="1" x14ac:dyDescent="0.3">
      <c r="A957" s="649">
        <v>50</v>
      </c>
      <c r="B957" s="650" t="s">
        <v>574</v>
      </c>
      <c r="C957" s="650">
        <v>89301502</v>
      </c>
      <c r="D957" s="729" t="s">
        <v>3863</v>
      </c>
      <c r="E957" s="730" t="s">
        <v>2751</v>
      </c>
      <c r="F957" s="650" t="s">
        <v>2737</v>
      </c>
      <c r="G957" s="650" t="s">
        <v>3737</v>
      </c>
      <c r="H957" s="650" t="s">
        <v>1428</v>
      </c>
      <c r="I957" s="650" t="s">
        <v>3738</v>
      </c>
      <c r="J957" s="650" t="s">
        <v>3739</v>
      </c>
      <c r="K957" s="650" t="s">
        <v>3740</v>
      </c>
      <c r="L957" s="651">
        <v>1309.48</v>
      </c>
      <c r="M957" s="651">
        <v>3928.44</v>
      </c>
      <c r="N957" s="650">
        <v>3</v>
      </c>
      <c r="O957" s="731">
        <v>2.5</v>
      </c>
      <c r="P957" s="651"/>
      <c r="Q957" s="666">
        <v>0</v>
      </c>
      <c r="R957" s="650"/>
      <c r="S957" s="666">
        <v>0</v>
      </c>
      <c r="T957" s="731"/>
      <c r="U957" s="689">
        <v>0</v>
      </c>
    </row>
    <row r="958" spans="1:21" ht="14.4" customHeight="1" x14ac:dyDescent="0.3">
      <c r="A958" s="649">
        <v>50</v>
      </c>
      <c r="B958" s="650" t="s">
        <v>574</v>
      </c>
      <c r="C958" s="650">
        <v>89301502</v>
      </c>
      <c r="D958" s="729" t="s">
        <v>3863</v>
      </c>
      <c r="E958" s="730" t="s">
        <v>2751</v>
      </c>
      <c r="F958" s="650" t="s">
        <v>2738</v>
      </c>
      <c r="G958" s="650" t="s">
        <v>2915</v>
      </c>
      <c r="H958" s="650" t="s">
        <v>575</v>
      </c>
      <c r="I958" s="650" t="s">
        <v>3741</v>
      </c>
      <c r="J958" s="650" t="s">
        <v>2917</v>
      </c>
      <c r="K958" s="650"/>
      <c r="L958" s="651">
        <v>0</v>
      </c>
      <c r="M958" s="651">
        <v>0</v>
      </c>
      <c r="N958" s="650">
        <v>1</v>
      </c>
      <c r="O958" s="731">
        <v>0.5</v>
      </c>
      <c r="P958" s="651">
        <v>0</v>
      </c>
      <c r="Q958" s="666"/>
      <c r="R958" s="650">
        <v>1</v>
      </c>
      <c r="S958" s="666">
        <v>1</v>
      </c>
      <c r="T958" s="731">
        <v>0.5</v>
      </c>
      <c r="U958" s="689">
        <v>1</v>
      </c>
    </row>
    <row r="959" spans="1:21" ht="14.4" customHeight="1" x14ac:dyDescent="0.3">
      <c r="A959" s="649">
        <v>50</v>
      </c>
      <c r="B959" s="650" t="s">
        <v>574</v>
      </c>
      <c r="C959" s="650">
        <v>89301502</v>
      </c>
      <c r="D959" s="729" t="s">
        <v>3863</v>
      </c>
      <c r="E959" s="730" t="s">
        <v>2751</v>
      </c>
      <c r="F959" s="650" t="s">
        <v>2739</v>
      </c>
      <c r="G959" s="650" t="s">
        <v>3391</v>
      </c>
      <c r="H959" s="650" t="s">
        <v>575</v>
      </c>
      <c r="I959" s="650" t="s">
        <v>3742</v>
      </c>
      <c r="J959" s="650" t="s">
        <v>3743</v>
      </c>
      <c r="K959" s="650" t="s">
        <v>3744</v>
      </c>
      <c r="L959" s="651">
        <v>586</v>
      </c>
      <c r="M959" s="651">
        <v>586</v>
      </c>
      <c r="N959" s="650">
        <v>1</v>
      </c>
      <c r="O959" s="731">
        <v>1</v>
      </c>
      <c r="P959" s="651"/>
      <c r="Q959" s="666">
        <v>0</v>
      </c>
      <c r="R959" s="650"/>
      <c r="S959" s="666">
        <v>0</v>
      </c>
      <c r="T959" s="731"/>
      <c r="U959" s="689">
        <v>0</v>
      </c>
    </row>
    <row r="960" spans="1:21" ht="14.4" customHeight="1" x14ac:dyDescent="0.3">
      <c r="A960" s="649">
        <v>50</v>
      </c>
      <c r="B960" s="650" t="s">
        <v>574</v>
      </c>
      <c r="C960" s="650">
        <v>89301502</v>
      </c>
      <c r="D960" s="729" t="s">
        <v>3863</v>
      </c>
      <c r="E960" s="730" t="s">
        <v>2751</v>
      </c>
      <c r="F960" s="650" t="s">
        <v>2739</v>
      </c>
      <c r="G960" s="650" t="s">
        <v>3395</v>
      </c>
      <c r="H960" s="650" t="s">
        <v>575</v>
      </c>
      <c r="I960" s="650" t="s">
        <v>3396</v>
      </c>
      <c r="J960" s="650" t="s">
        <v>3397</v>
      </c>
      <c r="K960" s="650" t="s">
        <v>3398</v>
      </c>
      <c r="L960" s="651">
        <v>38.97</v>
      </c>
      <c r="M960" s="651">
        <v>21043.799999999988</v>
      </c>
      <c r="N960" s="650">
        <v>540</v>
      </c>
      <c r="O960" s="731">
        <v>132.5</v>
      </c>
      <c r="P960" s="651">
        <v>20030.579999999987</v>
      </c>
      <c r="Q960" s="666">
        <v>0.95185185185185173</v>
      </c>
      <c r="R960" s="650">
        <v>514</v>
      </c>
      <c r="S960" s="666">
        <v>0.95185185185185184</v>
      </c>
      <c r="T960" s="731">
        <v>128.5</v>
      </c>
      <c r="U960" s="689">
        <v>0.96981132075471699</v>
      </c>
    </row>
    <row r="961" spans="1:21" ht="14.4" customHeight="1" x14ac:dyDescent="0.3">
      <c r="A961" s="649">
        <v>50</v>
      </c>
      <c r="B961" s="650" t="s">
        <v>574</v>
      </c>
      <c r="C961" s="650">
        <v>89301502</v>
      </c>
      <c r="D961" s="729" t="s">
        <v>3863</v>
      </c>
      <c r="E961" s="730" t="s">
        <v>2751</v>
      </c>
      <c r="F961" s="650" t="s">
        <v>2739</v>
      </c>
      <c r="G961" s="650" t="s">
        <v>3395</v>
      </c>
      <c r="H961" s="650" t="s">
        <v>575</v>
      </c>
      <c r="I961" s="650" t="s">
        <v>3745</v>
      </c>
      <c r="J961" s="650" t="s">
        <v>3397</v>
      </c>
      <c r="K961" s="650" t="s">
        <v>3746</v>
      </c>
      <c r="L961" s="651">
        <v>29.43</v>
      </c>
      <c r="M961" s="651">
        <v>117.72</v>
      </c>
      <c r="N961" s="650">
        <v>4</v>
      </c>
      <c r="O961" s="731">
        <v>1</v>
      </c>
      <c r="P961" s="651"/>
      <c r="Q961" s="666">
        <v>0</v>
      </c>
      <c r="R961" s="650"/>
      <c r="S961" s="666">
        <v>0</v>
      </c>
      <c r="T961" s="731"/>
      <c r="U961" s="689">
        <v>0</v>
      </c>
    </row>
    <row r="962" spans="1:21" ht="14.4" customHeight="1" x14ac:dyDescent="0.3">
      <c r="A962" s="649">
        <v>50</v>
      </c>
      <c r="B962" s="650" t="s">
        <v>574</v>
      </c>
      <c r="C962" s="650">
        <v>89301502</v>
      </c>
      <c r="D962" s="729" t="s">
        <v>3863</v>
      </c>
      <c r="E962" s="730" t="s">
        <v>2751</v>
      </c>
      <c r="F962" s="650" t="s">
        <v>2739</v>
      </c>
      <c r="G962" s="650" t="s">
        <v>3395</v>
      </c>
      <c r="H962" s="650" t="s">
        <v>575</v>
      </c>
      <c r="I962" s="650" t="s">
        <v>3747</v>
      </c>
      <c r="J962" s="650" t="s">
        <v>3397</v>
      </c>
      <c r="K962" s="650" t="s">
        <v>3748</v>
      </c>
      <c r="L962" s="651">
        <v>26.74</v>
      </c>
      <c r="M962" s="651">
        <v>106.96</v>
      </c>
      <c r="N962" s="650">
        <v>4</v>
      </c>
      <c r="O962" s="731">
        <v>1</v>
      </c>
      <c r="P962" s="651"/>
      <c r="Q962" s="666">
        <v>0</v>
      </c>
      <c r="R962" s="650"/>
      <c r="S962" s="666">
        <v>0</v>
      </c>
      <c r="T962" s="731"/>
      <c r="U962" s="689">
        <v>0</v>
      </c>
    </row>
    <row r="963" spans="1:21" ht="14.4" customHeight="1" x14ac:dyDescent="0.3">
      <c r="A963" s="649">
        <v>50</v>
      </c>
      <c r="B963" s="650" t="s">
        <v>574</v>
      </c>
      <c r="C963" s="650">
        <v>89301502</v>
      </c>
      <c r="D963" s="729" t="s">
        <v>3863</v>
      </c>
      <c r="E963" s="730" t="s">
        <v>2751</v>
      </c>
      <c r="F963" s="650" t="s">
        <v>2739</v>
      </c>
      <c r="G963" s="650" t="s">
        <v>3395</v>
      </c>
      <c r="H963" s="650" t="s">
        <v>575</v>
      </c>
      <c r="I963" s="650" t="s">
        <v>3749</v>
      </c>
      <c r="J963" s="650" t="s">
        <v>3750</v>
      </c>
      <c r="K963" s="650" t="s">
        <v>3751</v>
      </c>
      <c r="L963" s="651">
        <v>22.07</v>
      </c>
      <c r="M963" s="651">
        <v>88.28</v>
      </c>
      <c r="N963" s="650">
        <v>4</v>
      </c>
      <c r="O963" s="731">
        <v>1</v>
      </c>
      <c r="P963" s="651"/>
      <c r="Q963" s="666">
        <v>0</v>
      </c>
      <c r="R963" s="650"/>
      <c r="S963" s="666">
        <v>0</v>
      </c>
      <c r="T963" s="731"/>
      <c r="U963" s="689">
        <v>0</v>
      </c>
    </row>
    <row r="964" spans="1:21" ht="14.4" customHeight="1" x14ac:dyDescent="0.3">
      <c r="A964" s="649">
        <v>50</v>
      </c>
      <c r="B964" s="650" t="s">
        <v>574</v>
      </c>
      <c r="C964" s="650">
        <v>89301502</v>
      </c>
      <c r="D964" s="729" t="s">
        <v>3863</v>
      </c>
      <c r="E964" s="730" t="s">
        <v>2751</v>
      </c>
      <c r="F964" s="650" t="s">
        <v>2739</v>
      </c>
      <c r="G964" s="650" t="s">
        <v>3399</v>
      </c>
      <c r="H964" s="650" t="s">
        <v>575</v>
      </c>
      <c r="I964" s="650" t="s">
        <v>3400</v>
      </c>
      <c r="J964" s="650" t="s">
        <v>3401</v>
      </c>
      <c r="K964" s="650" t="s">
        <v>3402</v>
      </c>
      <c r="L964" s="651">
        <v>378.48</v>
      </c>
      <c r="M964" s="651">
        <v>12868.319999999992</v>
      </c>
      <c r="N964" s="650">
        <v>34</v>
      </c>
      <c r="O964" s="731">
        <v>34</v>
      </c>
      <c r="P964" s="651">
        <v>12111.359999999991</v>
      </c>
      <c r="Q964" s="666">
        <v>0.94117647058823517</v>
      </c>
      <c r="R964" s="650">
        <v>32</v>
      </c>
      <c r="S964" s="666">
        <v>0.94117647058823528</v>
      </c>
      <c r="T964" s="731">
        <v>32</v>
      </c>
      <c r="U964" s="689">
        <v>0.94117647058823528</v>
      </c>
    </row>
    <row r="965" spans="1:21" ht="14.4" customHeight="1" x14ac:dyDescent="0.3">
      <c r="A965" s="649">
        <v>50</v>
      </c>
      <c r="B965" s="650" t="s">
        <v>574</v>
      </c>
      <c r="C965" s="650">
        <v>89301502</v>
      </c>
      <c r="D965" s="729" t="s">
        <v>3863</v>
      </c>
      <c r="E965" s="730" t="s">
        <v>2751</v>
      </c>
      <c r="F965" s="650" t="s">
        <v>2739</v>
      </c>
      <c r="G965" s="650" t="s">
        <v>3399</v>
      </c>
      <c r="H965" s="650" t="s">
        <v>575</v>
      </c>
      <c r="I965" s="650" t="s">
        <v>3403</v>
      </c>
      <c r="J965" s="650" t="s">
        <v>3404</v>
      </c>
      <c r="K965" s="650" t="s">
        <v>3405</v>
      </c>
      <c r="L965" s="651">
        <v>378.48</v>
      </c>
      <c r="M965" s="651">
        <v>16653.119999999995</v>
      </c>
      <c r="N965" s="650">
        <v>44</v>
      </c>
      <c r="O965" s="731">
        <v>24</v>
      </c>
      <c r="P965" s="651">
        <v>16653.119999999995</v>
      </c>
      <c r="Q965" s="666">
        <v>1</v>
      </c>
      <c r="R965" s="650">
        <v>44</v>
      </c>
      <c r="S965" s="666">
        <v>1</v>
      </c>
      <c r="T965" s="731">
        <v>24</v>
      </c>
      <c r="U965" s="689">
        <v>1</v>
      </c>
    </row>
    <row r="966" spans="1:21" ht="14.4" customHeight="1" x14ac:dyDescent="0.3">
      <c r="A966" s="649">
        <v>50</v>
      </c>
      <c r="B966" s="650" t="s">
        <v>574</v>
      </c>
      <c r="C966" s="650">
        <v>89301502</v>
      </c>
      <c r="D966" s="729" t="s">
        <v>3863</v>
      </c>
      <c r="E966" s="730" t="s">
        <v>2752</v>
      </c>
      <c r="F966" s="650" t="s">
        <v>2737</v>
      </c>
      <c r="G966" s="650" t="s">
        <v>2759</v>
      </c>
      <c r="H966" s="650" t="s">
        <v>1428</v>
      </c>
      <c r="I966" s="650" t="s">
        <v>1447</v>
      </c>
      <c r="J966" s="650" t="s">
        <v>1448</v>
      </c>
      <c r="K966" s="650" t="s">
        <v>2625</v>
      </c>
      <c r="L966" s="651">
        <v>75.28</v>
      </c>
      <c r="M966" s="651">
        <v>225.84</v>
      </c>
      <c r="N966" s="650">
        <v>3</v>
      </c>
      <c r="O966" s="731">
        <v>0.5</v>
      </c>
      <c r="P966" s="651">
        <v>225.84</v>
      </c>
      <c r="Q966" s="666">
        <v>1</v>
      </c>
      <c r="R966" s="650">
        <v>3</v>
      </c>
      <c r="S966" s="666">
        <v>1</v>
      </c>
      <c r="T966" s="731">
        <v>0.5</v>
      </c>
      <c r="U966" s="689">
        <v>1</v>
      </c>
    </row>
    <row r="967" spans="1:21" ht="14.4" customHeight="1" x14ac:dyDescent="0.3">
      <c r="A967" s="649">
        <v>50</v>
      </c>
      <c r="B967" s="650" t="s">
        <v>574</v>
      </c>
      <c r="C967" s="650">
        <v>89301502</v>
      </c>
      <c r="D967" s="729" t="s">
        <v>3863</v>
      </c>
      <c r="E967" s="730" t="s">
        <v>2752</v>
      </c>
      <c r="F967" s="650" t="s">
        <v>2737</v>
      </c>
      <c r="G967" s="650" t="s">
        <v>2759</v>
      </c>
      <c r="H967" s="650" t="s">
        <v>1428</v>
      </c>
      <c r="I967" s="650" t="s">
        <v>1451</v>
      </c>
      <c r="J967" s="650" t="s">
        <v>1448</v>
      </c>
      <c r="K967" s="650" t="s">
        <v>2626</v>
      </c>
      <c r="L967" s="651">
        <v>150.55000000000001</v>
      </c>
      <c r="M967" s="651">
        <v>150.55000000000001</v>
      </c>
      <c r="N967" s="650">
        <v>1</v>
      </c>
      <c r="O967" s="731">
        <v>0.5</v>
      </c>
      <c r="P967" s="651"/>
      <c r="Q967" s="666">
        <v>0</v>
      </c>
      <c r="R967" s="650"/>
      <c r="S967" s="666">
        <v>0</v>
      </c>
      <c r="T967" s="731"/>
      <c r="U967" s="689">
        <v>0</v>
      </c>
    </row>
    <row r="968" spans="1:21" ht="14.4" customHeight="1" x14ac:dyDescent="0.3">
      <c r="A968" s="649">
        <v>50</v>
      </c>
      <c r="B968" s="650" t="s">
        <v>574</v>
      </c>
      <c r="C968" s="650">
        <v>89301502</v>
      </c>
      <c r="D968" s="729" t="s">
        <v>3863</v>
      </c>
      <c r="E968" s="730" t="s">
        <v>2752</v>
      </c>
      <c r="F968" s="650" t="s">
        <v>2737</v>
      </c>
      <c r="G968" s="650" t="s">
        <v>3249</v>
      </c>
      <c r="H968" s="650" t="s">
        <v>575</v>
      </c>
      <c r="I968" s="650" t="s">
        <v>2350</v>
      </c>
      <c r="J968" s="650" t="s">
        <v>2351</v>
      </c>
      <c r="K968" s="650" t="s">
        <v>3509</v>
      </c>
      <c r="L968" s="651">
        <v>68.819999999999993</v>
      </c>
      <c r="M968" s="651">
        <v>137.63999999999999</v>
      </c>
      <c r="N968" s="650">
        <v>2</v>
      </c>
      <c r="O968" s="731">
        <v>1</v>
      </c>
      <c r="P968" s="651">
        <v>137.63999999999999</v>
      </c>
      <c r="Q968" s="666">
        <v>1</v>
      </c>
      <c r="R968" s="650">
        <v>2</v>
      </c>
      <c r="S968" s="666">
        <v>1</v>
      </c>
      <c r="T968" s="731">
        <v>1</v>
      </c>
      <c r="U968" s="689">
        <v>1</v>
      </c>
    </row>
    <row r="969" spans="1:21" ht="14.4" customHeight="1" x14ac:dyDescent="0.3">
      <c r="A969" s="649">
        <v>50</v>
      </c>
      <c r="B969" s="650" t="s">
        <v>574</v>
      </c>
      <c r="C969" s="650">
        <v>89301502</v>
      </c>
      <c r="D969" s="729" t="s">
        <v>3863</v>
      </c>
      <c r="E969" s="730" t="s">
        <v>2752</v>
      </c>
      <c r="F969" s="650" t="s">
        <v>2737</v>
      </c>
      <c r="G969" s="650" t="s">
        <v>2762</v>
      </c>
      <c r="H969" s="650" t="s">
        <v>1428</v>
      </c>
      <c r="I969" s="650" t="s">
        <v>1557</v>
      </c>
      <c r="J969" s="650" t="s">
        <v>1558</v>
      </c>
      <c r="K969" s="650" t="s">
        <v>2645</v>
      </c>
      <c r="L969" s="651">
        <v>435.3</v>
      </c>
      <c r="M969" s="651">
        <v>870.6</v>
      </c>
      <c r="N969" s="650">
        <v>2</v>
      </c>
      <c r="O969" s="731">
        <v>1.5</v>
      </c>
      <c r="P969" s="651">
        <v>435.3</v>
      </c>
      <c r="Q969" s="666">
        <v>0.5</v>
      </c>
      <c r="R969" s="650">
        <v>1</v>
      </c>
      <c r="S969" s="666">
        <v>0.5</v>
      </c>
      <c r="T969" s="731">
        <v>1</v>
      </c>
      <c r="U969" s="689">
        <v>0.66666666666666663</v>
      </c>
    </row>
    <row r="970" spans="1:21" ht="14.4" customHeight="1" x14ac:dyDescent="0.3">
      <c r="A970" s="649">
        <v>50</v>
      </c>
      <c r="B970" s="650" t="s">
        <v>574</v>
      </c>
      <c r="C970" s="650">
        <v>89301502</v>
      </c>
      <c r="D970" s="729" t="s">
        <v>3863</v>
      </c>
      <c r="E970" s="730" t="s">
        <v>2752</v>
      </c>
      <c r="F970" s="650" t="s">
        <v>2737</v>
      </c>
      <c r="G970" s="650" t="s">
        <v>2763</v>
      </c>
      <c r="H970" s="650" t="s">
        <v>1428</v>
      </c>
      <c r="I970" s="650" t="s">
        <v>1493</v>
      </c>
      <c r="J970" s="650" t="s">
        <v>1494</v>
      </c>
      <c r="K970" s="650" t="s">
        <v>999</v>
      </c>
      <c r="L970" s="651">
        <v>44.89</v>
      </c>
      <c r="M970" s="651">
        <v>89.78</v>
      </c>
      <c r="N970" s="650">
        <v>2</v>
      </c>
      <c r="O970" s="731">
        <v>1.5</v>
      </c>
      <c r="P970" s="651"/>
      <c r="Q970" s="666">
        <v>0</v>
      </c>
      <c r="R970" s="650"/>
      <c r="S970" s="666">
        <v>0</v>
      </c>
      <c r="T970" s="731"/>
      <c r="U970" s="689">
        <v>0</v>
      </c>
    </row>
    <row r="971" spans="1:21" ht="14.4" customHeight="1" x14ac:dyDescent="0.3">
      <c r="A971" s="649">
        <v>50</v>
      </c>
      <c r="B971" s="650" t="s">
        <v>574</v>
      </c>
      <c r="C971" s="650">
        <v>89301502</v>
      </c>
      <c r="D971" s="729" t="s">
        <v>3863</v>
      </c>
      <c r="E971" s="730" t="s">
        <v>2752</v>
      </c>
      <c r="F971" s="650" t="s">
        <v>2737</v>
      </c>
      <c r="G971" s="650" t="s">
        <v>2823</v>
      </c>
      <c r="H971" s="650" t="s">
        <v>575</v>
      </c>
      <c r="I971" s="650" t="s">
        <v>962</v>
      </c>
      <c r="J971" s="650" t="s">
        <v>2828</v>
      </c>
      <c r="K971" s="650" t="s">
        <v>2830</v>
      </c>
      <c r="L971" s="651">
        <v>66.599999999999994</v>
      </c>
      <c r="M971" s="651">
        <v>266.39999999999998</v>
      </c>
      <c r="N971" s="650">
        <v>4</v>
      </c>
      <c r="O971" s="731">
        <v>2</v>
      </c>
      <c r="P971" s="651"/>
      <c r="Q971" s="666">
        <v>0</v>
      </c>
      <c r="R971" s="650"/>
      <c r="S971" s="666">
        <v>0</v>
      </c>
      <c r="T971" s="731"/>
      <c r="U971" s="689">
        <v>0</v>
      </c>
    </row>
    <row r="972" spans="1:21" ht="14.4" customHeight="1" x14ac:dyDescent="0.3">
      <c r="A972" s="649">
        <v>50</v>
      </c>
      <c r="B972" s="650" t="s">
        <v>574</v>
      </c>
      <c r="C972" s="650">
        <v>89301502</v>
      </c>
      <c r="D972" s="729" t="s">
        <v>3863</v>
      </c>
      <c r="E972" s="730" t="s">
        <v>2752</v>
      </c>
      <c r="F972" s="650" t="s">
        <v>2737</v>
      </c>
      <c r="G972" s="650" t="s">
        <v>2911</v>
      </c>
      <c r="H972" s="650" t="s">
        <v>575</v>
      </c>
      <c r="I972" s="650" t="s">
        <v>3752</v>
      </c>
      <c r="J972" s="650" t="s">
        <v>3753</v>
      </c>
      <c r="K972" s="650" t="s">
        <v>3754</v>
      </c>
      <c r="L972" s="651">
        <v>0</v>
      </c>
      <c r="M972" s="651">
        <v>0</v>
      </c>
      <c r="N972" s="650">
        <v>3</v>
      </c>
      <c r="O972" s="731">
        <v>1</v>
      </c>
      <c r="P972" s="651"/>
      <c r="Q972" s="666"/>
      <c r="R972" s="650"/>
      <c r="S972" s="666">
        <v>0</v>
      </c>
      <c r="T972" s="731"/>
      <c r="U972" s="689">
        <v>0</v>
      </c>
    </row>
    <row r="973" spans="1:21" ht="14.4" customHeight="1" x14ac:dyDescent="0.3">
      <c r="A973" s="649">
        <v>50</v>
      </c>
      <c r="B973" s="650" t="s">
        <v>574</v>
      </c>
      <c r="C973" s="650">
        <v>89301502</v>
      </c>
      <c r="D973" s="729" t="s">
        <v>3863</v>
      </c>
      <c r="E973" s="730" t="s">
        <v>2752</v>
      </c>
      <c r="F973" s="650" t="s">
        <v>2737</v>
      </c>
      <c r="G973" s="650" t="s">
        <v>2779</v>
      </c>
      <c r="H973" s="650" t="s">
        <v>575</v>
      </c>
      <c r="I973" s="650" t="s">
        <v>966</v>
      </c>
      <c r="J973" s="650" t="s">
        <v>2781</v>
      </c>
      <c r="K973" s="650" t="s">
        <v>3160</v>
      </c>
      <c r="L973" s="651">
        <v>12.26</v>
      </c>
      <c r="M973" s="651">
        <v>12.26</v>
      </c>
      <c r="N973" s="650">
        <v>1</v>
      </c>
      <c r="O973" s="731">
        <v>1</v>
      </c>
      <c r="P973" s="651"/>
      <c r="Q973" s="666">
        <v>0</v>
      </c>
      <c r="R973" s="650"/>
      <c r="S973" s="666">
        <v>0</v>
      </c>
      <c r="T973" s="731"/>
      <c r="U973" s="689">
        <v>0</v>
      </c>
    </row>
    <row r="974" spans="1:21" ht="14.4" customHeight="1" x14ac:dyDescent="0.3">
      <c r="A974" s="649">
        <v>50</v>
      </c>
      <c r="B974" s="650" t="s">
        <v>574</v>
      </c>
      <c r="C974" s="650">
        <v>89301502</v>
      </c>
      <c r="D974" s="729" t="s">
        <v>3863</v>
      </c>
      <c r="E974" s="730" t="s">
        <v>2752</v>
      </c>
      <c r="F974" s="650" t="s">
        <v>2737</v>
      </c>
      <c r="G974" s="650" t="s">
        <v>2779</v>
      </c>
      <c r="H974" s="650" t="s">
        <v>575</v>
      </c>
      <c r="I974" s="650" t="s">
        <v>2841</v>
      </c>
      <c r="J974" s="650" t="s">
        <v>2781</v>
      </c>
      <c r="K974" s="650" t="s">
        <v>2842</v>
      </c>
      <c r="L974" s="651">
        <v>34.31</v>
      </c>
      <c r="M974" s="651">
        <v>68.62</v>
      </c>
      <c r="N974" s="650">
        <v>2</v>
      </c>
      <c r="O974" s="731">
        <v>0.5</v>
      </c>
      <c r="P974" s="651"/>
      <c r="Q974" s="666">
        <v>0</v>
      </c>
      <c r="R974" s="650"/>
      <c r="S974" s="666">
        <v>0</v>
      </c>
      <c r="T974" s="731"/>
      <c r="U974" s="689">
        <v>0</v>
      </c>
    </row>
    <row r="975" spans="1:21" ht="14.4" customHeight="1" x14ac:dyDescent="0.3">
      <c r="A975" s="649">
        <v>50</v>
      </c>
      <c r="B975" s="650" t="s">
        <v>574</v>
      </c>
      <c r="C975" s="650">
        <v>89301502</v>
      </c>
      <c r="D975" s="729" t="s">
        <v>3863</v>
      </c>
      <c r="E975" s="730" t="s">
        <v>2752</v>
      </c>
      <c r="F975" s="650" t="s">
        <v>2737</v>
      </c>
      <c r="G975" s="650" t="s">
        <v>3066</v>
      </c>
      <c r="H975" s="650" t="s">
        <v>1428</v>
      </c>
      <c r="I975" s="650" t="s">
        <v>1465</v>
      </c>
      <c r="J975" s="650" t="s">
        <v>2599</v>
      </c>
      <c r="K975" s="650" t="s">
        <v>2601</v>
      </c>
      <c r="L975" s="651">
        <v>195.92</v>
      </c>
      <c r="M975" s="651">
        <v>195.92</v>
      </c>
      <c r="N975" s="650">
        <v>1</v>
      </c>
      <c r="O975" s="731">
        <v>0.5</v>
      </c>
      <c r="P975" s="651"/>
      <c r="Q975" s="666">
        <v>0</v>
      </c>
      <c r="R975" s="650"/>
      <c r="S975" s="666">
        <v>0</v>
      </c>
      <c r="T975" s="731"/>
      <c r="U975" s="689">
        <v>0</v>
      </c>
    </row>
    <row r="976" spans="1:21" ht="14.4" customHeight="1" x14ac:dyDescent="0.3">
      <c r="A976" s="649">
        <v>50</v>
      </c>
      <c r="B976" s="650" t="s">
        <v>574</v>
      </c>
      <c r="C976" s="650">
        <v>89301502</v>
      </c>
      <c r="D976" s="729" t="s">
        <v>3863</v>
      </c>
      <c r="E976" s="730" t="s">
        <v>2752</v>
      </c>
      <c r="F976" s="650" t="s">
        <v>2737</v>
      </c>
      <c r="G976" s="650" t="s">
        <v>3755</v>
      </c>
      <c r="H976" s="650" t="s">
        <v>575</v>
      </c>
      <c r="I976" s="650" t="s">
        <v>1920</v>
      </c>
      <c r="J976" s="650" t="s">
        <v>1921</v>
      </c>
      <c r="K976" s="650" t="s">
        <v>3756</v>
      </c>
      <c r="L976" s="651">
        <v>242.93</v>
      </c>
      <c r="M976" s="651">
        <v>242.93</v>
      </c>
      <c r="N976" s="650">
        <v>1</v>
      </c>
      <c r="O976" s="731">
        <v>1</v>
      </c>
      <c r="P976" s="651"/>
      <c r="Q976" s="666">
        <v>0</v>
      </c>
      <c r="R976" s="650"/>
      <c r="S976" s="666">
        <v>0</v>
      </c>
      <c r="T976" s="731"/>
      <c r="U976" s="689">
        <v>0</v>
      </c>
    </row>
    <row r="977" spans="1:21" ht="14.4" customHeight="1" x14ac:dyDescent="0.3">
      <c r="A977" s="649">
        <v>50</v>
      </c>
      <c r="B977" s="650" t="s">
        <v>574</v>
      </c>
      <c r="C977" s="650">
        <v>89301502</v>
      </c>
      <c r="D977" s="729" t="s">
        <v>3863</v>
      </c>
      <c r="E977" s="730" t="s">
        <v>2752</v>
      </c>
      <c r="F977" s="650" t="s">
        <v>2737</v>
      </c>
      <c r="G977" s="650" t="s">
        <v>2786</v>
      </c>
      <c r="H977" s="650" t="s">
        <v>575</v>
      </c>
      <c r="I977" s="650" t="s">
        <v>3082</v>
      </c>
      <c r="J977" s="650" t="s">
        <v>3080</v>
      </c>
      <c r="K977" s="650" t="s">
        <v>864</v>
      </c>
      <c r="L977" s="651">
        <v>60.02</v>
      </c>
      <c r="M977" s="651">
        <v>60.02</v>
      </c>
      <c r="N977" s="650">
        <v>1</v>
      </c>
      <c r="O977" s="731">
        <v>0.5</v>
      </c>
      <c r="P977" s="651"/>
      <c r="Q977" s="666">
        <v>0</v>
      </c>
      <c r="R977" s="650"/>
      <c r="S977" s="666">
        <v>0</v>
      </c>
      <c r="T977" s="731"/>
      <c r="U977" s="689">
        <v>0</v>
      </c>
    </row>
    <row r="978" spans="1:21" ht="14.4" customHeight="1" x14ac:dyDescent="0.3">
      <c r="A978" s="649">
        <v>50</v>
      </c>
      <c r="B978" s="650" t="s">
        <v>574</v>
      </c>
      <c r="C978" s="650">
        <v>89301502</v>
      </c>
      <c r="D978" s="729" t="s">
        <v>3863</v>
      </c>
      <c r="E978" s="730" t="s">
        <v>2752</v>
      </c>
      <c r="F978" s="650" t="s">
        <v>2737</v>
      </c>
      <c r="G978" s="650" t="s">
        <v>3085</v>
      </c>
      <c r="H978" s="650" t="s">
        <v>575</v>
      </c>
      <c r="I978" s="650" t="s">
        <v>827</v>
      </c>
      <c r="J978" s="650" t="s">
        <v>828</v>
      </c>
      <c r="K978" s="650" t="s">
        <v>3757</v>
      </c>
      <c r="L978" s="651">
        <v>81.03</v>
      </c>
      <c r="M978" s="651">
        <v>81.03</v>
      </c>
      <c r="N978" s="650">
        <v>1</v>
      </c>
      <c r="O978" s="731">
        <v>0.5</v>
      </c>
      <c r="P978" s="651"/>
      <c r="Q978" s="666">
        <v>0</v>
      </c>
      <c r="R978" s="650"/>
      <c r="S978" s="666">
        <v>0</v>
      </c>
      <c r="T978" s="731"/>
      <c r="U978" s="689">
        <v>0</v>
      </c>
    </row>
    <row r="979" spans="1:21" ht="14.4" customHeight="1" x14ac:dyDescent="0.3">
      <c r="A979" s="649">
        <v>50</v>
      </c>
      <c r="B979" s="650" t="s">
        <v>574</v>
      </c>
      <c r="C979" s="650">
        <v>89301502</v>
      </c>
      <c r="D979" s="729" t="s">
        <v>3863</v>
      </c>
      <c r="E979" s="730" t="s">
        <v>2752</v>
      </c>
      <c r="F979" s="650" t="s">
        <v>2737</v>
      </c>
      <c r="G979" s="650" t="s">
        <v>2794</v>
      </c>
      <c r="H979" s="650" t="s">
        <v>1428</v>
      </c>
      <c r="I979" s="650" t="s">
        <v>3086</v>
      </c>
      <c r="J979" s="650" t="s">
        <v>1527</v>
      </c>
      <c r="K979" s="650" t="s">
        <v>3087</v>
      </c>
      <c r="L979" s="651">
        <v>349.94</v>
      </c>
      <c r="M979" s="651">
        <v>699.88</v>
      </c>
      <c r="N979" s="650">
        <v>2</v>
      </c>
      <c r="O979" s="731">
        <v>0.5</v>
      </c>
      <c r="P979" s="651">
        <v>699.88</v>
      </c>
      <c r="Q979" s="666">
        <v>1</v>
      </c>
      <c r="R979" s="650">
        <v>2</v>
      </c>
      <c r="S979" s="666">
        <v>1</v>
      </c>
      <c r="T979" s="731">
        <v>0.5</v>
      </c>
      <c r="U979" s="689">
        <v>1</v>
      </c>
    </row>
    <row r="980" spans="1:21" ht="14.4" customHeight="1" x14ac:dyDescent="0.3">
      <c r="A980" s="649">
        <v>50</v>
      </c>
      <c r="B980" s="650" t="s">
        <v>574</v>
      </c>
      <c r="C980" s="650">
        <v>89301502</v>
      </c>
      <c r="D980" s="729" t="s">
        <v>3863</v>
      </c>
      <c r="E980" s="730" t="s">
        <v>2752</v>
      </c>
      <c r="F980" s="650" t="s">
        <v>2737</v>
      </c>
      <c r="G980" s="650" t="s">
        <v>2854</v>
      </c>
      <c r="H980" s="650" t="s">
        <v>1428</v>
      </c>
      <c r="I980" s="650" t="s">
        <v>3088</v>
      </c>
      <c r="J980" s="650" t="s">
        <v>1641</v>
      </c>
      <c r="K980" s="650" t="s">
        <v>3089</v>
      </c>
      <c r="L980" s="651">
        <v>184.61</v>
      </c>
      <c r="M980" s="651">
        <v>184.61</v>
      </c>
      <c r="N980" s="650">
        <v>1</v>
      </c>
      <c r="O980" s="731">
        <v>0.5</v>
      </c>
      <c r="P980" s="651"/>
      <c r="Q980" s="666">
        <v>0</v>
      </c>
      <c r="R980" s="650"/>
      <c r="S980" s="666">
        <v>0</v>
      </c>
      <c r="T980" s="731"/>
      <c r="U980" s="689">
        <v>0</v>
      </c>
    </row>
    <row r="981" spans="1:21" ht="14.4" customHeight="1" x14ac:dyDescent="0.3">
      <c r="A981" s="649">
        <v>50</v>
      </c>
      <c r="B981" s="650" t="s">
        <v>574</v>
      </c>
      <c r="C981" s="650">
        <v>89301502</v>
      </c>
      <c r="D981" s="729" t="s">
        <v>3863</v>
      </c>
      <c r="E981" s="730" t="s">
        <v>2752</v>
      </c>
      <c r="F981" s="650" t="s">
        <v>2737</v>
      </c>
      <c r="G981" s="650" t="s">
        <v>2940</v>
      </c>
      <c r="H981" s="650" t="s">
        <v>575</v>
      </c>
      <c r="I981" s="650" t="s">
        <v>3093</v>
      </c>
      <c r="J981" s="650" t="s">
        <v>2942</v>
      </c>
      <c r="K981" s="650" t="s">
        <v>772</v>
      </c>
      <c r="L981" s="651">
        <v>314.89999999999998</v>
      </c>
      <c r="M981" s="651">
        <v>314.89999999999998</v>
      </c>
      <c r="N981" s="650">
        <v>1</v>
      </c>
      <c r="O981" s="731">
        <v>0.5</v>
      </c>
      <c r="P981" s="651"/>
      <c r="Q981" s="666">
        <v>0</v>
      </c>
      <c r="R981" s="650"/>
      <c r="S981" s="666">
        <v>0</v>
      </c>
      <c r="T981" s="731"/>
      <c r="U981" s="689">
        <v>0</v>
      </c>
    </row>
    <row r="982" spans="1:21" ht="14.4" customHeight="1" x14ac:dyDescent="0.3">
      <c r="A982" s="649">
        <v>50</v>
      </c>
      <c r="B982" s="650" t="s">
        <v>574</v>
      </c>
      <c r="C982" s="650">
        <v>89301502</v>
      </c>
      <c r="D982" s="729" t="s">
        <v>3863</v>
      </c>
      <c r="E982" s="730" t="s">
        <v>2752</v>
      </c>
      <c r="F982" s="650" t="s">
        <v>2737</v>
      </c>
      <c r="G982" s="650" t="s">
        <v>3111</v>
      </c>
      <c r="H982" s="650" t="s">
        <v>575</v>
      </c>
      <c r="I982" s="650" t="s">
        <v>1260</v>
      </c>
      <c r="J982" s="650" t="s">
        <v>3355</v>
      </c>
      <c r="K982" s="650" t="s">
        <v>3123</v>
      </c>
      <c r="L982" s="651">
        <v>91.52</v>
      </c>
      <c r="M982" s="651">
        <v>183.04</v>
      </c>
      <c r="N982" s="650">
        <v>2</v>
      </c>
      <c r="O982" s="731">
        <v>0.5</v>
      </c>
      <c r="P982" s="651"/>
      <c r="Q982" s="666">
        <v>0</v>
      </c>
      <c r="R982" s="650"/>
      <c r="S982" s="666">
        <v>0</v>
      </c>
      <c r="T982" s="731"/>
      <c r="U982" s="689">
        <v>0</v>
      </c>
    </row>
    <row r="983" spans="1:21" ht="14.4" customHeight="1" x14ac:dyDescent="0.3">
      <c r="A983" s="649">
        <v>50</v>
      </c>
      <c r="B983" s="650" t="s">
        <v>574</v>
      </c>
      <c r="C983" s="650">
        <v>89301502</v>
      </c>
      <c r="D983" s="729" t="s">
        <v>3863</v>
      </c>
      <c r="E983" s="730" t="s">
        <v>2752</v>
      </c>
      <c r="F983" s="650" t="s">
        <v>2737</v>
      </c>
      <c r="G983" s="650" t="s">
        <v>2803</v>
      </c>
      <c r="H983" s="650" t="s">
        <v>1428</v>
      </c>
      <c r="I983" s="650" t="s">
        <v>1458</v>
      </c>
      <c r="J983" s="650" t="s">
        <v>2637</v>
      </c>
      <c r="K983" s="650" t="s">
        <v>1074</v>
      </c>
      <c r="L983" s="651">
        <v>134.83000000000001</v>
      </c>
      <c r="M983" s="651">
        <v>134.83000000000001</v>
      </c>
      <c r="N983" s="650">
        <v>1</v>
      </c>
      <c r="O983" s="731">
        <v>0.5</v>
      </c>
      <c r="P983" s="651"/>
      <c r="Q983" s="666">
        <v>0</v>
      </c>
      <c r="R983" s="650"/>
      <c r="S983" s="666">
        <v>0</v>
      </c>
      <c r="T983" s="731"/>
      <c r="U983" s="689">
        <v>0</v>
      </c>
    </row>
    <row r="984" spans="1:21" ht="14.4" customHeight="1" x14ac:dyDescent="0.3">
      <c r="A984" s="649">
        <v>50</v>
      </c>
      <c r="B984" s="650" t="s">
        <v>574</v>
      </c>
      <c r="C984" s="650">
        <v>89301502</v>
      </c>
      <c r="D984" s="729" t="s">
        <v>3863</v>
      </c>
      <c r="E984" s="730" t="s">
        <v>2752</v>
      </c>
      <c r="F984" s="650" t="s">
        <v>2737</v>
      </c>
      <c r="G984" s="650" t="s">
        <v>2875</v>
      </c>
      <c r="H984" s="650" t="s">
        <v>1428</v>
      </c>
      <c r="I984" s="650" t="s">
        <v>3758</v>
      </c>
      <c r="J984" s="650" t="s">
        <v>3759</v>
      </c>
      <c r="K984" s="650" t="s">
        <v>3760</v>
      </c>
      <c r="L984" s="651">
        <v>269</v>
      </c>
      <c r="M984" s="651">
        <v>807</v>
      </c>
      <c r="N984" s="650">
        <v>3</v>
      </c>
      <c r="O984" s="731">
        <v>0.5</v>
      </c>
      <c r="P984" s="651"/>
      <c r="Q984" s="666">
        <v>0</v>
      </c>
      <c r="R984" s="650"/>
      <c r="S984" s="666">
        <v>0</v>
      </c>
      <c r="T984" s="731"/>
      <c r="U984" s="689">
        <v>0</v>
      </c>
    </row>
    <row r="985" spans="1:21" ht="14.4" customHeight="1" x14ac:dyDescent="0.3">
      <c r="A985" s="649">
        <v>50</v>
      </c>
      <c r="B985" s="650" t="s">
        <v>574</v>
      </c>
      <c r="C985" s="650">
        <v>89301502</v>
      </c>
      <c r="D985" s="729" t="s">
        <v>3863</v>
      </c>
      <c r="E985" s="730" t="s">
        <v>2752</v>
      </c>
      <c r="F985" s="650" t="s">
        <v>2737</v>
      </c>
      <c r="G985" s="650" t="s">
        <v>2876</v>
      </c>
      <c r="H985" s="650" t="s">
        <v>575</v>
      </c>
      <c r="I985" s="650" t="s">
        <v>2878</v>
      </c>
      <c r="J985" s="650" t="s">
        <v>782</v>
      </c>
      <c r="K985" s="650" t="s">
        <v>2879</v>
      </c>
      <c r="L985" s="651">
        <v>43.99</v>
      </c>
      <c r="M985" s="651">
        <v>87.98</v>
      </c>
      <c r="N985" s="650">
        <v>2</v>
      </c>
      <c r="O985" s="731">
        <v>0.5</v>
      </c>
      <c r="P985" s="651"/>
      <c r="Q985" s="666">
        <v>0</v>
      </c>
      <c r="R985" s="650"/>
      <c r="S985" s="666">
        <v>0</v>
      </c>
      <c r="T985" s="731"/>
      <c r="U985" s="689">
        <v>0</v>
      </c>
    </row>
    <row r="986" spans="1:21" ht="14.4" customHeight="1" x14ac:dyDescent="0.3">
      <c r="A986" s="649">
        <v>50</v>
      </c>
      <c r="B986" s="650" t="s">
        <v>574</v>
      </c>
      <c r="C986" s="650">
        <v>89301502</v>
      </c>
      <c r="D986" s="729" t="s">
        <v>3863</v>
      </c>
      <c r="E986" s="730" t="s">
        <v>2752</v>
      </c>
      <c r="F986" s="650" t="s">
        <v>2737</v>
      </c>
      <c r="G986" s="650" t="s">
        <v>2887</v>
      </c>
      <c r="H986" s="650" t="s">
        <v>575</v>
      </c>
      <c r="I986" s="650" t="s">
        <v>3761</v>
      </c>
      <c r="J986" s="650" t="s">
        <v>875</v>
      </c>
      <c r="K986" s="650" t="s">
        <v>876</v>
      </c>
      <c r="L986" s="651">
        <v>45.94</v>
      </c>
      <c r="M986" s="651">
        <v>91.88</v>
      </c>
      <c r="N986" s="650">
        <v>2</v>
      </c>
      <c r="O986" s="731">
        <v>1</v>
      </c>
      <c r="P986" s="651"/>
      <c r="Q986" s="666">
        <v>0</v>
      </c>
      <c r="R986" s="650"/>
      <c r="S986" s="666">
        <v>0</v>
      </c>
      <c r="T986" s="731"/>
      <c r="U986" s="689">
        <v>0</v>
      </c>
    </row>
    <row r="987" spans="1:21" ht="14.4" customHeight="1" x14ac:dyDescent="0.3">
      <c r="A987" s="649">
        <v>50</v>
      </c>
      <c r="B987" s="650" t="s">
        <v>574</v>
      </c>
      <c r="C987" s="650">
        <v>89301502</v>
      </c>
      <c r="D987" s="729" t="s">
        <v>3863</v>
      </c>
      <c r="E987" s="730" t="s">
        <v>2752</v>
      </c>
      <c r="F987" s="650" t="s">
        <v>2737</v>
      </c>
      <c r="G987" s="650" t="s">
        <v>3151</v>
      </c>
      <c r="H987" s="650" t="s">
        <v>575</v>
      </c>
      <c r="I987" s="650" t="s">
        <v>3762</v>
      </c>
      <c r="J987" s="650" t="s">
        <v>3763</v>
      </c>
      <c r="K987" s="650" t="s">
        <v>3764</v>
      </c>
      <c r="L987" s="651">
        <v>165.84</v>
      </c>
      <c r="M987" s="651">
        <v>497.52</v>
      </c>
      <c r="N987" s="650">
        <v>3</v>
      </c>
      <c r="O987" s="731">
        <v>0.5</v>
      </c>
      <c r="P987" s="651"/>
      <c r="Q987" s="666">
        <v>0</v>
      </c>
      <c r="R987" s="650"/>
      <c r="S987" s="666">
        <v>0</v>
      </c>
      <c r="T987" s="731"/>
      <c r="U987" s="689">
        <v>0</v>
      </c>
    </row>
    <row r="988" spans="1:21" ht="14.4" customHeight="1" x14ac:dyDescent="0.3">
      <c r="A988" s="649">
        <v>50</v>
      </c>
      <c r="B988" s="650" t="s">
        <v>574</v>
      </c>
      <c r="C988" s="650">
        <v>89301502</v>
      </c>
      <c r="D988" s="729" t="s">
        <v>3863</v>
      </c>
      <c r="E988" s="730" t="s">
        <v>2752</v>
      </c>
      <c r="F988" s="650" t="s">
        <v>2737</v>
      </c>
      <c r="G988" s="650" t="s">
        <v>2807</v>
      </c>
      <c r="H988" s="650" t="s">
        <v>1428</v>
      </c>
      <c r="I988" s="650" t="s">
        <v>3274</v>
      </c>
      <c r="J988" s="650" t="s">
        <v>2896</v>
      </c>
      <c r="K988" s="650" t="s">
        <v>1971</v>
      </c>
      <c r="L988" s="651">
        <v>193.14</v>
      </c>
      <c r="M988" s="651">
        <v>193.14</v>
      </c>
      <c r="N988" s="650">
        <v>1</v>
      </c>
      <c r="O988" s="731">
        <v>0.5</v>
      </c>
      <c r="P988" s="651">
        <v>193.14</v>
      </c>
      <c r="Q988" s="666">
        <v>1</v>
      </c>
      <c r="R988" s="650">
        <v>1</v>
      </c>
      <c r="S988" s="666">
        <v>1</v>
      </c>
      <c r="T988" s="731">
        <v>0.5</v>
      </c>
      <c r="U988" s="689">
        <v>1</v>
      </c>
    </row>
    <row r="989" spans="1:21" ht="14.4" customHeight="1" x14ac:dyDescent="0.3">
      <c r="A989" s="649">
        <v>50</v>
      </c>
      <c r="B989" s="650" t="s">
        <v>574</v>
      </c>
      <c r="C989" s="650">
        <v>89301502</v>
      </c>
      <c r="D989" s="729" t="s">
        <v>3863</v>
      </c>
      <c r="E989" s="730" t="s">
        <v>2752</v>
      </c>
      <c r="F989" s="650" t="s">
        <v>2737</v>
      </c>
      <c r="G989" s="650" t="s">
        <v>2807</v>
      </c>
      <c r="H989" s="650" t="s">
        <v>1428</v>
      </c>
      <c r="I989" s="650" t="s">
        <v>1561</v>
      </c>
      <c r="J989" s="650" t="s">
        <v>2617</v>
      </c>
      <c r="K989" s="650" t="s">
        <v>1971</v>
      </c>
      <c r="L989" s="651">
        <v>193.14</v>
      </c>
      <c r="M989" s="651">
        <v>193.14</v>
      </c>
      <c r="N989" s="650">
        <v>1</v>
      </c>
      <c r="O989" s="731">
        <v>0.5</v>
      </c>
      <c r="P989" s="651">
        <v>193.14</v>
      </c>
      <c r="Q989" s="666">
        <v>1</v>
      </c>
      <c r="R989" s="650">
        <v>1</v>
      </c>
      <c r="S989" s="666">
        <v>1</v>
      </c>
      <c r="T989" s="731">
        <v>0.5</v>
      </c>
      <c r="U989" s="689">
        <v>1</v>
      </c>
    </row>
    <row r="990" spans="1:21" ht="14.4" customHeight="1" x14ac:dyDescent="0.3">
      <c r="A990" s="649">
        <v>50</v>
      </c>
      <c r="B990" s="650" t="s">
        <v>574</v>
      </c>
      <c r="C990" s="650">
        <v>89301502</v>
      </c>
      <c r="D990" s="729" t="s">
        <v>3863</v>
      </c>
      <c r="E990" s="730" t="s">
        <v>2752</v>
      </c>
      <c r="F990" s="650" t="s">
        <v>2739</v>
      </c>
      <c r="G990" s="650" t="s">
        <v>3395</v>
      </c>
      <c r="H990" s="650" t="s">
        <v>575</v>
      </c>
      <c r="I990" s="650" t="s">
        <v>3396</v>
      </c>
      <c r="J990" s="650" t="s">
        <v>3397</v>
      </c>
      <c r="K990" s="650" t="s">
        <v>3398</v>
      </c>
      <c r="L990" s="651">
        <v>38.97</v>
      </c>
      <c r="M990" s="651">
        <v>4988.1600000000026</v>
      </c>
      <c r="N990" s="650">
        <v>128</v>
      </c>
      <c r="O990" s="731">
        <v>32</v>
      </c>
      <c r="P990" s="651">
        <v>4988.1600000000026</v>
      </c>
      <c r="Q990" s="666">
        <v>1</v>
      </c>
      <c r="R990" s="650">
        <v>128</v>
      </c>
      <c r="S990" s="666">
        <v>1</v>
      </c>
      <c r="T990" s="731">
        <v>32</v>
      </c>
      <c r="U990" s="689">
        <v>1</v>
      </c>
    </row>
    <row r="991" spans="1:21" ht="14.4" customHeight="1" x14ac:dyDescent="0.3">
      <c r="A991" s="649">
        <v>50</v>
      </c>
      <c r="B991" s="650" t="s">
        <v>574</v>
      </c>
      <c r="C991" s="650">
        <v>89301502</v>
      </c>
      <c r="D991" s="729" t="s">
        <v>3863</v>
      </c>
      <c r="E991" s="730" t="s">
        <v>2752</v>
      </c>
      <c r="F991" s="650" t="s">
        <v>2739</v>
      </c>
      <c r="G991" s="650" t="s">
        <v>3399</v>
      </c>
      <c r="H991" s="650" t="s">
        <v>575</v>
      </c>
      <c r="I991" s="650" t="s">
        <v>3400</v>
      </c>
      <c r="J991" s="650" t="s">
        <v>3401</v>
      </c>
      <c r="K991" s="650" t="s">
        <v>3402</v>
      </c>
      <c r="L991" s="651">
        <v>378.48</v>
      </c>
      <c r="M991" s="651">
        <v>3027.84</v>
      </c>
      <c r="N991" s="650">
        <v>8</v>
      </c>
      <c r="O991" s="731">
        <v>8</v>
      </c>
      <c r="P991" s="651">
        <v>3027.84</v>
      </c>
      <c r="Q991" s="666">
        <v>1</v>
      </c>
      <c r="R991" s="650">
        <v>8</v>
      </c>
      <c r="S991" s="666">
        <v>1</v>
      </c>
      <c r="T991" s="731">
        <v>8</v>
      </c>
      <c r="U991" s="689">
        <v>1</v>
      </c>
    </row>
    <row r="992" spans="1:21" ht="14.4" customHeight="1" x14ac:dyDescent="0.3">
      <c r="A992" s="649">
        <v>50</v>
      </c>
      <c r="B992" s="650" t="s">
        <v>574</v>
      </c>
      <c r="C992" s="650">
        <v>89301502</v>
      </c>
      <c r="D992" s="729" t="s">
        <v>3863</v>
      </c>
      <c r="E992" s="730" t="s">
        <v>2752</v>
      </c>
      <c r="F992" s="650" t="s">
        <v>2739</v>
      </c>
      <c r="G992" s="650" t="s">
        <v>3399</v>
      </c>
      <c r="H992" s="650" t="s">
        <v>575</v>
      </c>
      <c r="I992" s="650" t="s">
        <v>3403</v>
      </c>
      <c r="J992" s="650" t="s">
        <v>3404</v>
      </c>
      <c r="K992" s="650" t="s">
        <v>3405</v>
      </c>
      <c r="L992" s="651">
        <v>378.48</v>
      </c>
      <c r="M992" s="651">
        <v>4163.2800000000007</v>
      </c>
      <c r="N992" s="650">
        <v>11</v>
      </c>
      <c r="O992" s="731">
        <v>11</v>
      </c>
      <c r="P992" s="651">
        <v>4163.2800000000007</v>
      </c>
      <c r="Q992" s="666">
        <v>1</v>
      </c>
      <c r="R992" s="650">
        <v>11</v>
      </c>
      <c r="S992" s="666">
        <v>1</v>
      </c>
      <c r="T992" s="731">
        <v>11</v>
      </c>
      <c r="U992" s="689">
        <v>1</v>
      </c>
    </row>
    <row r="993" spans="1:21" ht="14.4" customHeight="1" x14ac:dyDescent="0.3">
      <c r="A993" s="649">
        <v>50</v>
      </c>
      <c r="B993" s="650" t="s">
        <v>574</v>
      </c>
      <c r="C993" s="650">
        <v>89301502</v>
      </c>
      <c r="D993" s="729" t="s">
        <v>3863</v>
      </c>
      <c r="E993" s="730" t="s">
        <v>2753</v>
      </c>
      <c r="F993" s="650" t="s">
        <v>2737</v>
      </c>
      <c r="G993" s="650" t="s">
        <v>2763</v>
      </c>
      <c r="H993" s="650" t="s">
        <v>1428</v>
      </c>
      <c r="I993" s="650" t="s">
        <v>1493</v>
      </c>
      <c r="J993" s="650" t="s">
        <v>1494</v>
      </c>
      <c r="K993" s="650" t="s">
        <v>999</v>
      </c>
      <c r="L993" s="651">
        <v>44.89</v>
      </c>
      <c r="M993" s="651">
        <v>44.89</v>
      </c>
      <c r="N993" s="650">
        <v>1</v>
      </c>
      <c r="O993" s="731">
        <v>0.5</v>
      </c>
      <c r="P993" s="651"/>
      <c r="Q993" s="666">
        <v>0</v>
      </c>
      <c r="R993" s="650"/>
      <c r="S993" s="666">
        <v>0</v>
      </c>
      <c r="T993" s="731"/>
      <c r="U993" s="689">
        <v>0</v>
      </c>
    </row>
    <row r="994" spans="1:21" ht="14.4" customHeight="1" x14ac:dyDescent="0.3">
      <c r="A994" s="649">
        <v>50</v>
      </c>
      <c r="B994" s="650" t="s">
        <v>574</v>
      </c>
      <c r="C994" s="650">
        <v>89301502</v>
      </c>
      <c r="D994" s="729" t="s">
        <v>3863</v>
      </c>
      <c r="E994" s="730" t="s">
        <v>2753</v>
      </c>
      <c r="F994" s="650" t="s">
        <v>2737</v>
      </c>
      <c r="G994" s="650" t="s">
        <v>3444</v>
      </c>
      <c r="H994" s="650" t="s">
        <v>1428</v>
      </c>
      <c r="I994" s="650" t="s">
        <v>1443</v>
      </c>
      <c r="J994" s="650" t="s">
        <v>1444</v>
      </c>
      <c r="K994" s="650" t="s">
        <v>2683</v>
      </c>
      <c r="L994" s="651">
        <v>96.63</v>
      </c>
      <c r="M994" s="651">
        <v>193.26</v>
      </c>
      <c r="N994" s="650">
        <v>2</v>
      </c>
      <c r="O994" s="731">
        <v>1</v>
      </c>
      <c r="P994" s="651">
        <v>193.26</v>
      </c>
      <c r="Q994" s="666">
        <v>1</v>
      </c>
      <c r="R994" s="650">
        <v>2</v>
      </c>
      <c r="S994" s="666">
        <v>1</v>
      </c>
      <c r="T994" s="731">
        <v>1</v>
      </c>
      <c r="U994" s="689">
        <v>1</v>
      </c>
    </row>
    <row r="995" spans="1:21" ht="14.4" customHeight="1" x14ac:dyDescent="0.3">
      <c r="A995" s="649">
        <v>50</v>
      </c>
      <c r="B995" s="650" t="s">
        <v>574</v>
      </c>
      <c r="C995" s="650">
        <v>89301502</v>
      </c>
      <c r="D995" s="729" t="s">
        <v>3863</v>
      </c>
      <c r="E995" s="730" t="s">
        <v>2753</v>
      </c>
      <c r="F995" s="650" t="s">
        <v>2737</v>
      </c>
      <c r="G995" s="650" t="s">
        <v>3110</v>
      </c>
      <c r="H995" s="650" t="s">
        <v>575</v>
      </c>
      <c r="I995" s="650" t="s">
        <v>1076</v>
      </c>
      <c r="J995" s="650" t="s">
        <v>1077</v>
      </c>
      <c r="K995" s="650" t="s">
        <v>1078</v>
      </c>
      <c r="L995" s="651">
        <v>203.38</v>
      </c>
      <c r="M995" s="651">
        <v>203.38</v>
      </c>
      <c r="N995" s="650">
        <v>1</v>
      </c>
      <c r="O995" s="731">
        <v>0.5</v>
      </c>
      <c r="P995" s="651"/>
      <c r="Q995" s="666">
        <v>0</v>
      </c>
      <c r="R995" s="650"/>
      <c r="S995" s="666">
        <v>0</v>
      </c>
      <c r="T995" s="731"/>
      <c r="U995" s="689">
        <v>0</v>
      </c>
    </row>
    <row r="996" spans="1:21" ht="14.4" customHeight="1" x14ac:dyDescent="0.3">
      <c r="A996" s="649">
        <v>50</v>
      </c>
      <c r="B996" s="650" t="s">
        <v>574</v>
      </c>
      <c r="C996" s="650">
        <v>89301502</v>
      </c>
      <c r="D996" s="729" t="s">
        <v>3863</v>
      </c>
      <c r="E996" s="730" t="s">
        <v>2754</v>
      </c>
      <c r="F996" s="650" t="s">
        <v>2737</v>
      </c>
      <c r="G996" s="650" t="s">
        <v>2803</v>
      </c>
      <c r="H996" s="650" t="s">
        <v>1428</v>
      </c>
      <c r="I996" s="650" t="s">
        <v>1518</v>
      </c>
      <c r="J996" s="650" t="s">
        <v>2638</v>
      </c>
      <c r="K996" s="650" t="s">
        <v>995</v>
      </c>
      <c r="L996" s="651">
        <v>67.42</v>
      </c>
      <c r="M996" s="651">
        <v>134.84</v>
      </c>
      <c r="N996" s="650">
        <v>2</v>
      </c>
      <c r="O996" s="731">
        <v>1</v>
      </c>
      <c r="P996" s="651"/>
      <c r="Q996" s="666">
        <v>0</v>
      </c>
      <c r="R996" s="650"/>
      <c r="S996" s="666">
        <v>0</v>
      </c>
      <c r="T996" s="731"/>
      <c r="U996" s="689">
        <v>0</v>
      </c>
    </row>
    <row r="997" spans="1:21" ht="14.4" customHeight="1" x14ac:dyDescent="0.3">
      <c r="A997" s="649">
        <v>50</v>
      </c>
      <c r="B997" s="650" t="s">
        <v>574</v>
      </c>
      <c r="C997" s="650">
        <v>89301502</v>
      </c>
      <c r="D997" s="729" t="s">
        <v>3863</v>
      </c>
      <c r="E997" s="730" t="s">
        <v>2755</v>
      </c>
      <c r="F997" s="650" t="s">
        <v>2737</v>
      </c>
      <c r="G997" s="650" t="s">
        <v>2808</v>
      </c>
      <c r="H997" s="650" t="s">
        <v>575</v>
      </c>
      <c r="I997" s="650" t="s">
        <v>3765</v>
      </c>
      <c r="J997" s="650" t="s">
        <v>3766</v>
      </c>
      <c r="K997" s="650" t="s">
        <v>2690</v>
      </c>
      <c r="L997" s="651">
        <v>6.98</v>
      </c>
      <c r="M997" s="651">
        <v>13.96</v>
      </c>
      <c r="N997" s="650">
        <v>2</v>
      </c>
      <c r="O997" s="731">
        <v>0.5</v>
      </c>
      <c r="P997" s="651"/>
      <c r="Q997" s="666">
        <v>0</v>
      </c>
      <c r="R997" s="650"/>
      <c r="S997" s="666">
        <v>0</v>
      </c>
      <c r="T997" s="731"/>
      <c r="U997" s="689">
        <v>0</v>
      </c>
    </row>
    <row r="998" spans="1:21" ht="14.4" customHeight="1" x14ac:dyDescent="0.3">
      <c r="A998" s="649">
        <v>50</v>
      </c>
      <c r="B998" s="650" t="s">
        <v>574</v>
      </c>
      <c r="C998" s="650">
        <v>89301502</v>
      </c>
      <c r="D998" s="729" t="s">
        <v>3863</v>
      </c>
      <c r="E998" s="730" t="s">
        <v>2755</v>
      </c>
      <c r="F998" s="650" t="s">
        <v>2737</v>
      </c>
      <c r="G998" s="650" t="s">
        <v>3457</v>
      </c>
      <c r="H998" s="650" t="s">
        <v>1428</v>
      </c>
      <c r="I998" s="650" t="s">
        <v>2252</v>
      </c>
      <c r="J998" s="650" t="s">
        <v>1537</v>
      </c>
      <c r="K998" s="650" t="s">
        <v>2724</v>
      </c>
      <c r="L998" s="651">
        <v>0</v>
      </c>
      <c r="M998" s="651">
        <v>0</v>
      </c>
      <c r="N998" s="650">
        <v>1</v>
      </c>
      <c r="O998" s="731">
        <v>0.5</v>
      </c>
      <c r="P998" s="651"/>
      <c r="Q998" s="666"/>
      <c r="R998" s="650"/>
      <c r="S998" s="666">
        <v>0</v>
      </c>
      <c r="T998" s="731"/>
      <c r="U998" s="689">
        <v>0</v>
      </c>
    </row>
    <row r="999" spans="1:21" ht="14.4" customHeight="1" x14ac:dyDescent="0.3">
      <c r="A999" s="649">
        <v>50</v>
      </c>
      <c r="B999" s="650" t="s">
        <v>574</v>
      </c>
      <c r="C999" s="650">
        <v>89301502</v>
      </c>
      <c r="D999" s="729" t="s">
        <v>3863</v>
      </c>
      <c r="E999" s="730" t="s">
        <v>2755</v>
      </c>
      <c r="F999" s="650" t="s">
        <v>2737</v>
      </c>
      <c r="G999" s="650" t="s">
        <v>2764</v>
      </c>
      <c r="H999" s="650" t="s">
        <v>1428</v>
      </c>
      <c r="I999" s="650" t="s">
        <v>1823</v>
      </c>
      <c r="J999" s="650" t="s">
        <v>1824</v>
      </c>
      <c r="K999" s="650" t="s">
        <v>2666</v>
      </c>
      <c r="L999" s="651">
        <v>69.86</v>
      </c>
      <c r="M999" s="651">
        <v>69.86</v>
      </c>
      <c r="N999" s="650">
        <v>1</v>
      </c>
      <c r="O999" s="731">
        <v>1</v>
      </c>
      <c r="P999" s="651">
        <v>69.86</v>
      </c>
      <c r="Q999" s="666">
        <v>1</v>
      </c>
      <c r="R999" s="650">
        <v>1</v>
      </c>
      <c r="S999" s="666">
        <v>1</v>
      </c>
      <c r="T999" s="731">
        <v>1</v>
      </c>
      <c r="U999" s="689">
        <v>1</v>
      </c>
    </row>
    <row r="1000" spans="1:21" ht="14.4" customHeight="1" x14ac:dyDescent="0.3">
      <c r="A1000" s="649">
        <v>50</v>
      </c>
      <c r="B1000" s="650" t="s">
        <v>574</v>
      </c>
      <c r="C1000" s="650">
        <v>89301502</v>
      </c>
      <c r="D1000" s="729" t="s">
        <v>3863</v>
      </c>
      <c r="E1000" s="730" t="s">
        <v>2755</v>
      </c>
      <c r="F1000" s="650" t="s">
        <v>2737</v>
      </c>
      <c r="G1000" s="650" t="s">
        <v>2837</v>
      </c>
      <c r="H1000" s="650" t="s">
        <v>1428</v>
      </c>
      <c r="I1000" s="650" t="s">
        <v>1826</v>
      </c>
      <c r="J1000" s="650" t="s">
        <v>1827</v>
      </c>
      <c r="K1000" s="650" t="s">
        <v>2670</v>
      </c>
      <c r="L1000" s="651">
        <v>116.8</v>
      </c>
      <c r="M1000" s="651">
        <v>116.8</v>
      </c>
      <c r="N1000" s="650">
        <v>1</v>
      </c>
      <c r="O1000" s="731">
        <v>0.5</v>
      </c>
      <c r="P1000" s="651"/>
      <c r="Q1000" s="666">
        <v>0</v>
      </c>
      <c r="R1000" s="650"/>
      <c r="S1000" s="666">
        <v>0</v>
      </c>
      <c r="T1000" s="731"/>
      <c r="U1000" s="689">
        <v>0</v>
      </c>
    </row>
    <row r="1001" spans="1:21" ht="14.4" customHeight="1" x14ac:dyDescent="0.3">
      <c r="A1001" s="649">
        <v>50</v>
      </c>
      <c r="B1001" s="650" t="s">
        <v>574</v>
      </c>
      <c r="C1001" s="650">
        <v>89301502</v>
      </c>
      <c r="D1001" s="729" t="s">
        <v>3863</v>
      </c>
      <c r="E1001" s="730" t="s">
        <v>2755</v>
      </c>
      <c r="F1001" s="650" t="s">
        <v>2737</v>
      </c>
      <c r="G1001" s="650" t="s">
        <v>2786</v>
      </c>
      <c r="H1001" s="650" t="s">
        <v>575</v>
      </c>
      <c r="I1001" s="650" t="s">
        <v>3082</v>
      </c>
      <c r="J1001" s="650" t="s">
        <v>3080</v>
      </c>
      <c r="K1001" s="650" t="s">
        <v>864</v>
      </c>
      <c r="L1001" s="651">
        <v>60.02</v>
      </c>
      <c r="M1001" s="651">
        <v>180.06</v>
      </c>
      <c r="N1001" s="650">
        <v>3</v>
      </c>
      <c r="O1001" s="731">
        <v>0.5</v>
      </c>
      <c r="P1001" s="651"/>
      <c r="Q1001" s="666">
        <v>0</v>
      </c>
      <c r="R1001" s="650"/>
      <c r="S1001" s="666">
        <v>0</v>
      </c>
      <c r="T1001" s="731"/>
      <c r="U1001" s="689">
        <v>0</v>
      </c>
    </row>
    <row r="1002" spans="1:21" ht="14.4" customHeight="1" x14ac:dyDescent="0.3">
      <c r="A1002" s="649">
        <v>50</v>
      </c>
      <c r="B1002" s="650" t="s">
        <v>574</v>
      </c>
      <c r="C1002" s="650">
        <v>89301502</v>
      </c>
      <c r="D1002" s="729" t="s">
        <v>3863</v>
      </c>
      <c r="E1002" s="730" t="s">
        <v>2755</v>
      </c>
      <c r="F1002" s="650" t="s">
        <v>2737</v>
      </c>
      <c r="G1002" s="650" t="s">
        <v>3444</v>
      </c>
      <c r="H1002" s="650" t="s">
        <v>575</v>
      </c>
      <c r="I1002" s="650" t="s">
        <v>3767</v>
      </c>
      <c r="J1002" s="650" t="s">
        <v>1444</v>
      </c>
      <c r="K1002" s="650" t="s">
        <v>3768</v>
      </c>
      <c r="L1002" s="651">
        <v>96.63</v>
      </c>
      <c r="M1002" s="651">
        <v>96.63</v>
      </c>
      <c r="N1002" s="650">
        <v>1</v>
      </c>
      <c r="O1002" s="731">
        <v>1</v>
      </c>
      <c r="P1002" s="651"/>
      <c r="Q1002" s="666">
        <v>0</v>
      </c>
      <c r="R1002" s="650"/>
      <c r="S1002" s="666">
        <v>0</v>
      </c>
      <c r="T1002" s="731"/>
      <c r="U1002" s="689">
        <v>0</v>
      </c>
    </row>
    <row r="1003" spans="1:21" ht="14.4" customHeight="1" x14ac:dyDescent="0.3">
      <c r="A1003" s="649">
        <v>50</v>
      </c>
      <c r="B1003" s="650" t="s">
        <v>574</v>
      </c>
      <c r="C1003" s="650">
        <v>89301502</v>
      </c>
      <c r="D1003" s="729" t="s">
        <v>3863</v>
      </c>
      <c r="E1003" s="730" t="s">
        <v>2755</v>
      </c>
      <c r="F1003" s="650" t="s">
        <v>2737</v>
      </c>
      <c r="G1003" s="650" t="s">
        <v>2795</v>
      </c>
      <c r="H1003" s="650" t="s">
        <v>575</v>
      </c>
      <c r="I1003" s="650" t="s">
        <v>1007</v>
      </c>
      <c r="J1003" s="650" t="s">
        <v>998</v>
      </c>
      <c r="K1003" s="650" t="s">
        <v>1008</v>
      </c>
      <c r="L1003" s="651">
        <v>202.25</v>
      </c>
      <c r="M1003" s="651">
        <v>202.25</v>
      </c>
      <c r="N1003" s="650">
        <v>1</v>
      </c>
      <c r="O1003" s="731">
        <v>0.5</v>
      </c>
      <c r="P1003" s="651"/>
      <c r="Q1003" s="666">
        <v>0</v>
      </c>
      <c r="R1003" s="650"/>
      <c r="S1003" s="666">
        <v>0</v>
      </c>
      <c r="T1003" s="731"/>
      <c r="U1003" s="689">
        <v>0</v>
      </c>
    </row>
    <row r="1004" spans="1:21" ht="14.4" customHeight="1" x14ac:dyDescent="0.3">
      <c r="A1004" s="649">
        <v>50</v>
      </c>
      <c r="B1004" s="650" t="s">
        <v>574</v>
      </c>
      <c r="C1004" s="650">
        <v>89301502</v>
      </c>
      <c r="D1004" s="729" t="s">
        <v>3863</v>
      </c>
      <c r="E1004" s="730" t="s">
        <v>2755</v>
      </c>
      <c r="F1004" s="650" t="s">
        <v>2737</v>
      </c>
      <c r="G1004" s="650" t="s">
        <v>2870</v>
      </c>
      <c r="H1004" s="650" t="s">
        <v>1428</v>
      </c>
      <c r="I1004" s="650" t="s">
        <v>3673</v>
      </c>
      <c r="J1004" s="650" t="s">
        <v>2953</v>
      </c>
      <c r="K1004" s="650" t="s">
        <v>2266</v>
      </c>
      <c r="L1004" s="651">
        <v>391.77</v>
      </c>
      <c r="M1004" s="651">
        <v>1175.31</v>
      </c>
      <c r="N1004" s="650">
        <v>3</v>
      </c>
      <c r="O1004" s="731">
        <v>2.5</v>
      </c>
      <c r="P1004" s="651"/>
      <c r="Q1004" s="666">
        <v>0</v>
      </c>
      <c r="R1004" s="650"/>
      <c r="S1004" s="666">
        <v>0</v>
      </c>
      <c r="T1004" s="731"/>
      <c r="U1004" s="689">
        <v>0</v>
      </c>
    </row>
    <row r="1005" spans="1:21" ht="14.4" customHeight="1" x14ac:dyDescent="0.3">
      <c r="A1005" s="649">
        <v>50</v>
      </c>
      <c r="B1005" s="650" t="s">
        <v>574</v>
      </c>
      <c r="C1005" s="650">
        <v>89301502</v>
      </c>
      <c r="D1005" s="729" t="s">
        <v>3863</v>
      </c>
      <c r="E1005" s="730" t="s">
        <v>2756</v>
      </c>
      <c r="F1005" s="650" t="s">
        <v>2737</v>
      </c>
      <c r="G1005" s="650" t="s">
        <v>2808</v>
      </c>
      <c r="H1005" s="650" t="s">
        <v>1428</v>
      </c>
      <c r="I1005" s="650" t="s">
        <v>1547</v>
      </c>
      <c r="J1005" s="650" t="s">
        <v>2689</v>
      </c>
      <c r="K1005" s="650" t="s">
        <v>2690</v>
      </c>
      <c r="L1005" s="651">
        <v>6.98</v>
      </c>
      <c r="M1005" s="651">
        <v>6.98</v>
      </c>
      <c r="N1005" s="650">
        <v>1</v>
      </c>
      <c r="O1005" s="731">
        <v>0.5</v>
      </c>
      <c r="P1005" s="651">
        <v>6.98</v>
      </c>
      <c r="Q1005" s="666">
        <v>1</v>
      </c>
      <c r="R1005" s="650">
        <v>1</v>
      </c>
      <c r="S1005" s="666">
        <v>1</v>
      </c>
      <c r="T1005" s="731">
        <v>0.5</v>
      </c>
      <c r="U1005" s="689">
        <v>1</v>
      </c>
    </row>
    <row r="1006" spans="1:21" ht="14.4" customHeight="1" x14ac:dyDescent="0.3">
      <c r="A1006" s="649">
        <v>50</v>
      </c>
      <c r="B1006" s="650" t="s">
        <v>574</v>
      </c>
      <c r="C1006" s="650">
        <v>89301502</v>
      </c>
      <c r="D1006" s="729" t="s">
        <v>3863</v>
      </c>
      <c r="E1006" s="730" t="s">
        <v>2756</v>
      </c>
      <c r="F1006" s="650" t="s">
        <v>2737</v>
      </c>
      <c r="G1006" s="650" t="s">
        <v>2808</v>
      </c>
      <c r="H1006" s="650" t="s">
        <v>575</v>
      </c>
      <c r="I1006" s="650" t="s">
        <v>3281</v>
      </c>
      <c r="J1006" s="650" t="s">
        <v>3282</v>
      </c>
      <c r="K1006" s="650" t="s">
        <v>2690</v>
      </c>
      <c r="L1006" s="651">
        <v>5.37</v>
      </c>
      <c r="M1006" s="651">
        <v>5.37</v>
      </c>
      <c r="N1006" s="650">
        <v>1</v>
      </c>
      <c r="O1006" s="731">
        <v>0.5</v>
      </c>
      <c r="P1006" s="651"/>
      <c r="Q1006" s="666">
        <v>0</v>
      </c>
      <c r="R1006" s="650"/>
      <c r="S1006" s="666">
        <v>0</v>
      </c>
      <c r="T1006" s="731"/>
      <c r="U1006" s="689">
        <v>0</v>
      </c>
    </row>
    <row r="1007" spans="1:21" ht="14.4" customHeight="1" x14ac:dyDescent="0.3">
      <c r="A1007" s="649">
        <v>50</v>
      </c>
      <c r="B1007" s="650" t="s">
        <v>574</v>
      </c>
      <c r="C1007" s="650">
        <v>89301502</v>
      </c>
      <c r="D1007" s="729" t="s">
        <v>3863</v>
      </c>
      <c r="E1007" s="730" t="s">
        <v>2756</v>
      </c>
      <c r="F1007" s="650" t="s">
        <v>2737</v>
      </c>
      <c r="G1007" s="650" t="s">
        <v>2759</v>
      </c>
      <c r="H1007" s="650" t="s">
        <v>1428</v>
      </c>
      <c r="I1007" s="650" t="s">
        <v>1447</v>
      </c>
      <c r="J1007" s="650" t="s">
        <v>1448</v>
      </c>
      <c r="K1007" s="650" t="s">
        <v>2625</v>
      </c>
      <c r="L1007" s="651">
        <v>75.28</v>
      </c>
      <c r="M1007" s="651">
        <v>75.28</v>
      </c>
      <c r="N1007" s="650">
        <v>1</v>
      </c>
      <c r="O1007" s="731">
        <v>0.5</v>
      </c>
      <c r="P1007" s="651"/>
      <c r="Q1007" s="666">
        <v>0</v>
      </c>
      <c r="R1007" s="650"/>
      <c r="S1007" s="666">
        <v>0</v>
      </c>
      <c r="T1007" s="731"/>
      <c r="U1007" s="689">
        <v>0</v>
      </c>
    </row>
    <row r="1008" spans="1:21" ht="14.4" customHeight="1" x14ac:dyDescent="0.3">
      <c r="A1008" s="649">
        <v>50</v>
      </c>
      <c r="B1008" s="650" t="s">
        <v>574</v>
      </c>
      <c r="C1008" s="650">
        <v>89301502</v>
      </c>
      <c r="D1008" s="729" t="s">
        <v>3863</v>
      </c>
      <c r="E1008" s="730" t="s">
        <v>2756</v>
      </c>
      <c r="F1008" s="650" t="s">
        <v>2737</v>
      </c>
      <c r="G1008" s="650" t="s">
        <v>2759</v>
      </c>
      <c r="H1008" s="650" t="s">
        <v>1428</v>
      </c>
      <c r="I1008" s="650" t="s">
        <v>1451</v>
      </c>
      <c r="J1008" s="650" t="s">
        <v>1448</v>
      </c>
      <c r="K1008" s="650" t="s">
        <v>2626</v>
      </c>
      <c r="L1008" s="651">
        <v>150.55000000000001</v>
      </c>
      <c r="M1008" s="651">
        <v>150.55000000000001</v>
      </c>
      <c r="N1008" s="650">
        <v>1</v>
      </c>
      <c r="O1008" s="731">
        <v>0.5</v>
      </c>
      <c r="P1008" s="651">
        <v>150.55000000000001</v>
      </c>
      <c r="Q1008" s="666">
        <v>1</v>
      </c>
      <c r="R1008" s="650">
        <v>1</v>
      </c>
      <c r="S1008" s="666">
        <v>1</v>
      </c>
      <c r="T1008" s="731">
        <v>0.5</v>
      </c>
      <c r="U1008" s="689">
        <v>1</v>
      </c>
    </row>
    <row r="1009" spans="1:21" ht="14.4" customHeight="1" x14ac:dyDescent="0.3">
      <c r="A1009" s="649">
        <v>50</v>
      </c>
      <c r="B1009" s="650" t="s">
        <v>574</v>
      </c>
      <c r="C1009" s="650">
        <v>89301502</v>
      </c>
      <c r="D1009" s="729" t="s">
        <v>3863</v>
      </c>
      <c r="E1009" s="730" t="s">
        <v>2756</v>
      </c>
      <c r="F1009" s="650" t="s">
        <v>2737</v>
      </c>
      <c r="G1009" s="650" t="s">
        <v>2759</v>
      </c>
      <c r="H1009" s="650" t="s">
        <v>575</v>
      </c>
      <c r="I1009" s="650" t="s">
        <v>2973</v>
      </c>
      <c r="J1009" s="650" t="s">
        <v>2974</v>
      </c>
      <c r="K1009" s="650" t="s">
        <v>2975</v>
      </c>
      <c r="L1009" s="651">
        <v>125.46</v>
      </c>
      <c r="M1009" s="651">
        <v>125.46</v>
      </c>
      <c r="N1009" s="650">
        <v>1</v>
      </c>
      <c r="O1009" s="731">
        <v>0.5</v>
      </c>
      <c r="P1009" s="651"/>
      <c r="Q1009" s="666">
        <v>0</v>
      </c>
      <c r="R1009" s="650"/>
      <c r="S1009" s="666">
        <v>0</v>
      </c>
      <c r="T1009" s="731"/>
      <c r="U1009" s="689">
        <v>0</v>
      </c>
    </row>
    <row r="1010" spans="1:21" ht="14.4" customHeight="1" x14ac:dyDescent="0.3">
      <c r="A1010" s="649">
        <v>50</v>
      </c>
      <c r="B1010" s="650" t="s">
        <v>574</v>
      </c>
      <c r="C1010" s="650">
        <v>89301502</v>
      </c>
      <c r="D1010" s="729" t="s">
        <v>3863</v>
      </c>
      <c r="E1010" s="730" t="s">
        <v>2756</v>
      </c>
      <c r="F1010" s="650" t="s">
        <v>2737</v>
      </c>
      <c r="G1010" s="650" t="s">
        <v>2760</v>
      </c>
      <c r="H1010" s="650" t="s">
        <v>575</v>
      </c>
      <c r="I1010" s="650" t="s">
        <v>1973</v>
      </c>
      <c r="J1010" s="650" t="s">
        <v>1073</v>
      </c>
      <c r="K1010" s="650" t="s">
        <v>1974</v>
      </c>
      <c r="L1010" s="651">
        <v>270.69</v>
      </c>
      <c r="M1010" s="651">
        <v>270.69</v>
      </c>
      <c r="N1010" s="650">
        <v>1</v>
      </c>
      <c r="O1010" s="731">
        <v>1</v>
      </c>
      <c r="P1010" s="651">
        <v>270.69</v>
      </c>
      <c r="Q1010" s="666">
        <v>1</v>
      </c>
      <c r="R1010" s="650">
        <v>1</v>
      </c>
      <c r="S1010" s="666">
        <v>1</v>
      </c>
      <c r="T1010" s="731">
        <v>1</v>
      </c>
      <c r="U1010" s="689">
        <v>1</v>
      </c>
    </row>
    <row r="1011" spans="1:21" ht="14.4" customHeight="1" x14ac:dyDescent="0.3">
      <c r="A1011" s="649">
        <v>50</v>
      </c>
      <c r="B1011" s="650" t="s">
        <v>574</v>
      </c>
      <c r="C1011" s="650">
        <v>89301502</v>
      </c>
      <c r="D1011" s="729" t="s">
        <v>3863</v>
      </c>
      <c r="E1011" s="730" t="s">
        <v>2756</v>
      </c>
      <c r="F1011" s="650" t="s">
        <v>2737</v>
      </c>
      <c r="G1011" s="650" t="s">
        <v>2760</v>
      </c>
      <c r="H1011" s="650" t="s">
        <v>575</v>
      </c>
      <c r="I1011" s="650" t="s">
        <v>3507</v>
      </c>
      <c r="J1011" s="650" t="s">
        <v>2981</v>
      </c>
      <c r="K1011" s="650" t="s">
        <v>995</v>
      </c>
      <c r="L1011" s="651">
        <v>60.92</v>
      </c>
      <c r="M1011" s="651">
        <v>121.84</v>
      </c>
      <c r="N1011" s="650">
        <v>2</v>
      </c>
      <c r="O1011" s="731">
        <v>0.5</v>
      </c>
      <c r="P1011" s="651"/>
      <c r="Q1011" s="666">
        <v>0</v>
      </c>
      <c r="R1011" s="650"/>
      <c r="S1011" s="666">
        <v>0</v>
      </c>
      <c r="T1011" s="731"/>
      <c r="U1011" s="689">
        <v>0</v>
      </c>
    </row>
    <row r="1012" spans="1:21" ht="14.4" customHeight="1" x14ac:dyDescent="0.3">
      <c r="A1012" s="649">
        <v>50</v>
      </c>
      <c r="B1012" s="650" t="s">
        <v>574</v>
      </c>
      <c r="C1012" s="650">
        <v>89301502</v>
      </c>
      <c r="D1012" s="729" t="s">
        <v>3863</v>
      </c>
      <c r="E1012" s="730" t="s">
        <v>2756</v>
      </c>
      <c r="F1012" s="650" t="s">
        <v>2737</v>
      </c>
      <c r="G1012" s="650" t="s">
        <v>3249</v>
      </c>
      <c r="H1012" s="650" t="s">
        <v>575</v>
      </c>
      <c r="I1012" s="650" t="s">
        <v>3250</v>
      </c>
      <c r="J1012" s="650" t="s">
        <v>1791</v>
      </c>
      <c r="K1012" s="650" t="s">
        <v>3251</v>
      </c>
      <c r="L1012" s="651">
        <v>64.23</v>
      </c>
      <c r="M1012" s="651">
        <v>64.23</v>
      </c>
      <c r="N1012" s="650">
        <v>1</v>
      </c>
      <c r="O1012" s="731">
        <v>1</v>
      </c>
      <c r="P1012" s="651"/>
      <c r="Q1012" s="666">
        <v>0</v>
      </c>
      <c r="R1012" s="650"/>
      <c r="S1012" s="666">
        <v>0</v>
      </c>
      <c r="T1012" s="731"/>
      <c r="U1012" s="689">
        <v>0</v>
      </c>
    </row>
    <row r="1013" spans="1:21" ht="14.4" customHeight="1" x14ac:dyDescent="0.3">
      <c r="A1013" s="649">
        <v>50</v>
      </c>
      <c r="B1013" s="650" t="s">
        <v>574</v>
      </c>
      <c r="C1013" s="650">
        <v>89301502</v>
      </c>
      <c r="D1013" s="729" t="s">
        <v>3863</v>
      </c>
      <c r="E1013" s="730" t="s">
        <v>2756</v>
      </c>
      <c r="F1013" s="650" t="s">
        <v>2737</v>
      </c>
      <c r="G1013" s="650" t="s">
        <v>2812</v>
      </c>
      <c r="H1013" s="650" t="s">
        <v>575</v>
      </c>
      <c r="I1013" s="650" t="s">
        <v>1750</v>
      </c>
      <c r="J1013" s="650" t="s">
        <v>2659</v>
      </c>
      <c r="K1013" s="650" t="s">
        <v>2660</v>
      </c>
      <c r="L1013" s="651">
        <v>156.86000000000001</v>
      </c>
      <c r="M1013" s="651">
        <v>313.72000000000003</v>
      </c>
      <c r="N1013" s="650">
        <v>2</v>
      </c>
      <c r="O1013" s="731">
        <v>2</v>
      </c>
      <c r="P1013" s="651">
        <v>156.86000000000001</v>
      </c>
      <c r="Q1013" s="666">
        <v>0.5</v>
      </c>
      <c r="R1013" s="650">
        <v>1</v>
      </c>
      <c r="S1013" s="666">
        <v>0.5</v>
      </c>
      <c r="T1013" s="731">
        <v>1</v>
      </c>
      <c r="U1013" s="689">
        <v>0.5</v>
      </c>
    </row>
    <row r="1014" spans="1:21" ht="14.4" customHeight="1" x14ac:dyDescent="0.3">
      <c r="A1014" s="649">
        <v>50</v>
      </c>
      <c r="B1014" s="650" t="s">
        <v>574</v>
      </c>
      <c r="C1014" s="650">
        <v>89301502</v>
      </c>
      <c r="D1014" s="729" t="s">
        <v>3863</v>
      </c>
      <c r="E1014" s="730" t="s">
        <v>2756</v>
      </c>
      <c r="F1014" s="650" t="s">
        <v>2737</v>
      </c>
      <c r="G1014" s="650" t="s">
        <v>2762</v>
      </c>
      <c r="H1014" s="650" t="s">
        <v>575</v>
      </c>
      <c r="I1014" s="650" t="s">
        <v>3769</v>
      </c>
      <c r="J1014" s="650" t="s">
        <v>2817</v>
      </c>
      <c r="K1014" s="650" t="s">
        <v>3365</v>
      </c>
      <c r="L1014" s="651">
        <v>391.77</v>
      </c>
      <c r="M1014" s="651">
        <v>391.77</v>
      </c>
      <c r="N1014" s="650">
        <v>1</v>
      </c>
      <c r="O1014" s="731">
        <v>0.5</v>
      </c>
      <c r="P1014" s="651"/>
      <c r="Q1014" s="666">
        <v>0</v>
      </c>
      <c r="R1014" s="650"/>
      <c r="S1014" s="666">
        <v>0</v>
      </c>
      <c r="T1014" s="731"/>
      <c r="U1014" s="689">
        <v>0</v>
      </c>
    </row>
    <row r="1015" spans="1:21" ht="14.4" customHeight="1" x14ac:dyDescent="0.3">
      <c r="A1015" s="649">
        <v>50</v>
      </c>
      <c r="B1015" s="650" t="s">
        <v>574</v>
      </c>
      <c r="C1015" s="650">
        <v>89301502</v>
      </c>
      <c r="D1015" s="729" t="s">
        <v>3863</v>
      </c>
      <c r="E1015" s="730" t="s">
        <v>2756</v>
      </c>
      <c r="F1015" s="650" t="s">
        <v>2737</v>
      </c>
      <c r="G1015" s="650" t="s">
        <v>2901</v>
      </c>
      <c r="H1015" s="650" t="s">
        <v>1428</v>
      </c>
      <c r="I1015" s="650" t="s">
        <v>1507</v>
      </c>
      <c r="J1015" s="650" t="s">
        <v>1504</v>
      </c>
      <c r="K1015" s="650" t="s">
        <v>1508</v>
      </c>
      <c r="L1015" s="651">
        <v>146.63</v>
      </c>
      <c r="M1015" s="651">
        <v>293.26</v>
      </c>
      <c r="N1015" s="650">
        <v>2</v>
      </c>
      <c r="O1015" s="731">
        <v>1</v>
      </c>
      <c r="P1015" s="651"/>
      <c r="Q1015" s="666">
        <v>0</v>
      </c>
      <c r="R1015" s="650"/>
      <c r="S1015" s="666">
        <v>0</v>
      </c>
      <c r="T1015" s="731"/>
      <c r="U1015" s="689">
        <v>0</v>
      </c>
    </row>
    <row r="1016" spans="1:21" ht="14.4" customHeight="1" x14ac:dyDescent="0.3">
      <c r="A1016" s="649">
        <v>50</v>
      </c>
      <c r="B1016" s="650" t="s">
        <v>574</v>
      </c>
      <c r="C1016" s="650">
        <v>89301502</v>
      </c>
      <c r="D1016" s="729" t="s">
        <v>3863</v>
      </c>
      <c r="E1016" s="730" t="s">
        <v>2756</v>
      </c>
      <c r="F1016" s="650" t="s">
        <v>2737</v>
      </c>
      <c r="G1016" s="650" t="s">
        <v>2763</v>
      </c>
      <c r="H1016" s="650" t="s">
        <v>575</v>
      </c>
      <c r="I1016" s="650" t="s">
        <v>3517</v>
      </c>
      <c r="J1016" s="650" t="s">
        <v>1494</v>
      </c>
      <c r="K1016" s="650" t="s">
        <v>1008</v>
      </c>
      <c r="L1016" s="651">
        <v>134.66</v>
      </c>
      <c r="M1016" s="651">
        <v>403.98</v>
      </c>
      <c r="N1016" s="650">
        <v>3</v>
      </c>
      <c r="O1016" s="731">
        <v>2</v>
      </c>
      <c r="P1016" s="651">
        <v>134.66</v>
      </c>
      <c r="Q1016" s="666">
        <v>0.33333333333333331</v>
      </c>
      <c r="R1016" s="650">
        <v>1</v>
      </c>
      <c r="S1016" s="666">
        <v>0.33333333333333331</v>
      </c>
      <c r="T1016" s="731">
        <v>1</v>
      </c>
      <c r="U1016" s="689">
        <v>0.5</v>
      </c>
    </row>
    <row r="1017" spans="1:21" ht="14.4" customHeight="1" x14ac:dyDescent="0.3">
      <c r="A1017" s="649">
        <v>50</v>
      </c>
      <c r="B1017" s="650" t="s">
        <v>574</v>
      </c>
      <c r="C1017" s="650">
        <v>89301502</v>
      </c>
      <c r="D1017" s="729" t="s">
        <v>3863</v>
      </c>
      <c r="E1017" s="730" t="s">
        <v>2756</v>
      </c>
      <c r="F1017" s="650" t="s">
        <v>2737</v>
      </c>
      <c r="G1017" s="650" t="s">
        <v>2763</v>
      </c>
      <c r="H1017" s="650" t="s">
        <v>575</v>
      </c>
      <c r="I1017" s="650" t="s">
        <v>2992</v>
      </c>
      <c r="J1017" s="650" t="s">
        <v>2993</v>
      </c>
      <c r="K1017" s="650" t="s">
        <v>2994</v>
      </c>
      <c r="L1017" s="651">
        <v>31.43</v>
      </c>
      <c r="M1017" s="651">
        <v>31.43</v>
      </c>
      <c r="N1017" s="650">
        <v>1</v>
      </c>
      <c r="O1017" s="731">
        <v>1</v>
      </c>
      <c r="P1017" s="651"/>
      <c r="Q1017" s="666">
        <v>0</v>
      </c>
      <c r="R1017" s="650"/>
      <c r="S1017" s="666">
        <v>0</v>
      </c>
      <c r="T1017" s="731"/>
      <c r="U1017" s="689">
        <v>0</v>
      </c>
    </row>
    <row r="1018" spans="1:21" ht="14.4" customHeight="1" x14ac:dyDescent="0.3">
      <c r="A1018" s="649">
        <v>50</v>
      </c>
      <c r="B1018" s="650" t="s">
        <v>574</v>
      </c>
      <c r="C1018" s="650">
        <v>89301502</v>
      </c>
      <c r="D1018" s="729" t="s">
        <v>3863</v>
      </c>
      <c r="E1018" s="730" t="s">
        <v>2756</v>
      </c>
      <c r="F1018" s="650" t="s">
        <v>2737</v>
      </c>
      <c r="G1018" s="650" t="s">
        <v>2763</v>
      </c>
      <c r="H1018" s="650" t="s">
        <v>1428</v>
      </c>
      <c r="I1018" s="650" t="s">
        <v>1493</v>
      </c>
      <c r="J1018" s="650" t="s">
        <v>1494</v>
      </c>
      <c r="K1018" s="650" t="s">
        <v>999</v>
      </c>
      <c r="L1018" s="651">
        <v>44.89</v>
      </c>
      <c r="M1018" s="651">
        <v>44.89</v>
      </c>
      <c r="N1018" s="650">
        <v>1</v>
      </c>
      <c r="O1018" s="731">
        <v>0.5</v>
      </c>
      <c r="P1018" s="651">
        <v>44.89</v>
      </c>
      <c r="Q1018" s="666">
        <v>1</v>
      </c>
      <c r="R1018" s="650">
        <v>1</v>
      </c>
      <c r="S1018" s="666">
        <v>1</v>
      </c>
      <c r="T1018" s="731">
        <v>0.5</v>
      </c>
      <c r="U1018" s="689">
        <v>1</v>
      </c>
    </row>
    <row r="1019" spans="1:21" ht="14.4" customHeight="1" x14ac:dyDescent="0.3">
      <c r="A1019" s="649">
        <v>50</v>
      </c>
      <c r="B1019" s="650" t="s">
        <v>574</v>
      </c>
      <c r="C1019" s="650">
        <v>89301502</v>
      </c>
      <c r="D1019" s="729" t="s">
        <v>3863</v>
      </c>
      <c r="E1019" s="730" t="s">
        <v>2756</v>
      </c>
      <c r="F1019" s="650" t="s">
        <v>2737</v>
      </c>
      <c r="G1019" s="650" t="s">
        <v>2763</v>
      </c>
      <c r="H1019" s="650" t="s">
        <v>1428</v>
      </c>
      <c r="I1019" s="650" t="s">
        <v>2248</v>
      </c>
      <c r="J1019" s="650" t="s">
        <v>2249</v>
      </c>
      <c r="K1019" s="650" t="s">
        <v>2250</v>
      </c>
      <c r="L1019" s="651">
        <v>60.02</v>
      </c>
      <c r="M1019" s="651">
        <v>120.04</v>
      </c>
      <c r="N1019" s="650">
        <v>2</v>
      </c>
      <c r="O1019" s="731">
        <v>0.5</v>
      </c>
      <c r="P1019" s="651"/>
      <c r="Q1019" s="666">
        <v>0</v>
      </c>
      <c r="R1019" s="650"/>
      <c r="S1019" s="666">
        <v>0</v>
      </c>
      <c r="T1019" s="731"/>
      <c r="U1019" s="689">
        <v>0</v>
      </c>
    </row>
    <row r="1020" spans="1:21" ht="14.4" customHeight="1" x14ac:dyDescent="0.3">
      <c r="A1020" s="649">
        <v>50</v>
      </c>
      <c r="B1020" s="650" t="s">
        <v>574</v>
      </c>
      <c r="C1020" s="650">
        <v>89301502</v>
      </c>
      <c r="D1020" s="729" t="s">
        <v>3863</v>
      </c>
      <c r="E1020" s="730" t="s">
        <v>2756</v>
      </c>
      <c r="F1020" s="650" t="s">
        <v>2737</v>
      </c>
      <c r="G1020" s="650" t="s">
        <v>2763</v>
      </c>
      <c r="H1020" s="650" t="s">
        <v>575</v>
      </c>
      <c r="I1020" s="650" t="s">
        <v>2818</v>
      </c>
      <c r="J1020" s="650" t="s">
        <v>2819</v>
      </c>
      <c r="K1020" s="650" t="s">
        <v>999</v>
      </c>
      <c r="L1020" s="651">
        <v>44.89</v>
      </c>
      <c r="M1020" s="651">
        <v>359.12</v>
      </c>
      <c r="N1020" s="650">
        <v>8</v>
      </c>
      <c r="O1020" s="731">
        <v>2.5</v>
      </c>
      <c r="P1020" s="651"/>
      <c r="Q1020" s="666">
        <v>0</v>
      </c>
      <c r="R1020" s="650"/>
      <c r="S1020" s="666">
        <v>0</v>
      </c>
      <c r="T1020" s="731"/>
      <c r="U1020" s="689">
        <v>0</v>
      </c>
    </row>
    <row r="1021" spans="1:21" ht="14.4" customHeight="1" x14ac:dyDescent="0.3">
      <c r="A1021" s="649">
        <v>50</v>
      </c>
      <c r="B1021" s="650" t="s">
        <v>574</v>
      </c>
      <c r="C1021" s="650">
        <v>89301502</v>
      </c>
      <c r="D1021" s="729" t="s">
        <v>3863</v>
      </c>
      <c r="E1021" s="730" t="s">
        <v>2756</v>
      </c>
      <c r="F1021" s="650" t="s">
        <v>2737</v>
      </c>
      <c r="G1021" s="650" t="s">
        <v>3292</v>
      </c>
      <c r="H1021" s="650" t="s">
        <v>1428</v>
      </c>
      <c r="I1021" s="650" t="s">
        <v>3770</v>
      </c>
      <c r="J1021" s="650" t="s">
        <v>3771</v>
      </c>
      <c r="K1021" s="650" t="s">
        <v>1078</v>
      </c>
      <c r="L1021" s="651">
        <v>73.2</v>
      </c>
      <c r="M1021" s="651">
        <v>146.4</v>
      </c>
      <c r="N1021" s="650">
        <v>2</v>
      </c>
      <c r="O1021" s="731">
        <v>1</v>
      </c>
      <c r="P1021" s="651"/>
      <c r="Q1021" s="666">
        <v>0</v>
      </c>
      <c r="R1021" s="650"/>
      <c r="S1021" s="666">
        <v>0</v>
      </c>
      <c r="T1021" s="731"/>
      <c r="U1021" s="689">
        <v>0</v>
      </c>
    </row>
    <row r="1022" spans="1:21" ht="14.4" customHeight="1" x14ac:dyDescent="0.3">
      <c r="A1022" s="649">
        <v>50</v>
      </c>
      <c r="B1022" s="650" t="s">
        <v>574</v>
      </c>
      <c r="C1022" s="650">
        <v>89301502</v>
      </c>
      <c r="D1022" s="729" t="s">
        <v>3863</v>
      </c>
      <c r="E1022" s="730" t="s">
        <v>2756</v>
      </c>
      <c r="F1022" s="650" t="s">
        <v>2737</v>
      </c>
      <c r="G1022" s="650" t="s">
        <v>3292</v>
      </c>
      <c r="H1022" s="650" t="s">
        <v>575</v>
      </c>
      <c r="I1022" s="650" t="s">
        <v>3293</v>
      </c>
      <c r="J1022" s="650" t="s">
        <v>3294</v>
      </c>
      <c r="K1022" s="650" t="s">
        <v>1196</v>
      </c>
      <c r="L1022" s="651">
        <v>73.19</v>
      </c>
      <c r="M1022" s="651">
        <v>73.19</v>
      </c>
      <c r="N1022" s="650">
        <v>1</v>
      </c>
      <c r="O1022" s="731">
        <v>1</v>
      </c>
      <c r="P1022" s="651"/>
      <c r="Q1022" s="666">
        <v>0</v>
      </c>
      <c r="R1022" s="650"/>
      <c r="S1022" s="666">
        <v>0</v>
      </c>
      <c r="T1022" s="731"/>
      <c r="U1022" s="689">
        <v>0</v>
      </c>
    </row>
    <row r="1023" spans="1:21" ht="14.4" customHeight="1" x14ac:dyDescent="0.3">
      <c r="A1023" s="649">
        <v>50</v>
      </c>
      <c r="B1023" s="650" t="s">
        <v>574</v>
      </c>
      <c r="C1023" s="650">
        <v>89301502</v>
      </c>
      <c r="D1023" s="729" t="s">
        <v>3863</v>
      </c>
      <c r="E1023" s="730" t="s">
        <v>2756</v>
      </c>
      <c r="F1023" s="650" t="s">
        <v>2737</v>
      </c>
      <c r="G1023" s="650" t="s">
        <v>2902</v>
      </c>
      <c r="H1023" s="650" t="s">
        <v>575</v>
      </c>
      <c r="I1023" s="650" t="s">
        <v>906</v>
      </c>
      <c r="J1023" s="650" t="s">
        <v>2903</v>
      </c>
      <c r="K1023" s="650" t="s">
        <v>1581</v>
      </c>
      <c r="L1023" s="651">
        <v>0</v>
      </c>
      <c r="M1023" s="651">
        <v>0</v>
      </c>
      <c r="N1023" s="650">
        <v>1</v>
      </c>
      <c r="O1023" s="731">
        <v>0.5</v>
      </c>
      <c r="P1023" s="651"/>
      <c r="Q1023" s="666"/>
      <c r="R1023" s="650"/>
      <c r="S1023" s="666">
        <v>0</v>
      </c>
      <c r="T1023" s="731"/>
      <c r="U1023" s="689">
        <v>0</v>
      </c>
    </row>
    <row r="1024" spans="1:21" ht="14.4" customHeight="1" x14ac:dyDescent="0.3">
      <c r="A1024" s="649">
        <v>50</v>
      </c>
      <c r="B1024" s="650" t="s">
        <v>574</v>
      </c>
      <c r="C1024" s="650">
        <v>89301502</v>
      </c>
      <c r="D1024" s="729" t="s">
        <v>3863</v>
      </c>
      <c r="E1024" s="730" t="s">
        <v>2756</v>
      </c>
      <c r="F1024" s="650" t="s">
        <v>2737</v>
      </c>
      <c r="G1024" s="650" t="s">
        <v>2902</v>
      </c>
      <c r="H1024" s="650" t="s">
        <v>575</v>
      </c>
      <c r="I1024" s="650" t="s">
        <v>3772</v>
      </c>
      <c r="J1024" s="650" t="s">
        <v>2903</v>
      </c>
      <c r="K1024" s="650" t="s">
        <v>1581</v>
      </c>
      <c r="L1024" s="651">
        <v>0</v>
      </c>
      <c r="M1024" s="651">
        <v>0</v>
      </c>
      <c r="N1024" s="650">
        <v>1</v>
      </c>
      <c r="O1024" s="731">
        <v>1</v>
      </c>
      <c r="P1024" s="651"/>
      <c r="Q1024" s="666"/>
      <c r="R1024" s="650"/>
      <c r="S1024" s="666">
        <v>0</v>
      </c>
      <c r="T1024" s="731"/>
      <c r="U1024" s="689">
        <v>0</v>
      </c>
    </row>
    <row r="1025" spans="1:21" ht="14.4" customHeight="1" x14ac:dyDescent="0.3">
      <c r="A1025" s="649">
        <v>50</v>
      </c>
      <c r="B1025" s="650" t="s">
        <v>574</v>
      </c>
      <c r="C1025" s="650">
        <v>89301502</v>
      </c>
      <c r="D1025" s="729" t="s">
        <v>3863</v>
      </c>
      <c r="E1025" s="730" t="s">
        <v>2756</v>
      </c>
      <c r="F1025" s="650" t="s">
        <v>2737</v>
      </c>
      <c r="G1025" s="650" t="s">
        <v>2902</v>
      </c>
      <c r="H1025" s="650" t="s">
        <v>575</v>
      </c>
      <c r="I1025" s="650" t="s">
        <v>3436</v>
      </c>
      <c r="J1025" s="650" t="s">
        <v>2903</v>
      </c>
      <c r="K1025" s="650" t="s">
        <v>1581</v>
      </c>
      <c r="L1025" s="651">
        <v>0</v>
      </c>
      <c r="M1025" s="651">
        <v>0</v>
      </c>
      <c r="N1025" s="650">
        <v>1</v>
      </c>
      <c r="O1025" s="731">
        <v>1</v>
      </c>
      <c r="P1025" s="651"/>
      <c r="Q1025" s="666"/>
      <c r="R1025" s="650"/>
      <c r="S1025" s="666">
        <v>0</v>
      </c>
      <c r="T1025" s="731"/>
      <c r="U1025" s="689">
        <v>0</v>
      </c>
    </row>
    <row r="1026" spans="1:21" ht="14.4" customHeight="1" x14ac:dyDescent="0.3">
      <c r="A1026" s="649">
        <v>50</v>
      </c>
      <c r="B1026" s="650" t="s">
        <v>574</v>
      </c>
      <c r="C1026" s="650">
        <v>89301502</v>
      </c>
      <c r="D1026" s="729" t="s">
        <v>3863</v>
      </c>
      <c r="E1026" s="730" t="s">
        <v>2756</v>
      </c>
      <c r="F1026" s="650" t="s">
        <v>2737</v>
      </c>
      <c r="G1026" s="650" t="s">
        <v>2904</v>
      </c>
      <c r="H1026" s="650" t="s">
        <v>1428</v>
      </c>
      <c r="I1026" s="650" t="s">
        <v>1565</v>
      </c>
      <c r="J1026" s="650" t="s">
        <v>1566</v>
      </c>
      <c r="K1026" s="650" t="s">
        <v>2621</v>
      </c>
      <c r="L1026" s="651">
        <v>2118.42</v>
      </c>
      <c r="M1026" s="651">
        <v>16947.36</v>
      </c>
      <c r="N1026" s="650">
        <v>8</v>
      </c>
      <c r="O1026" s="731">
        <v>2.5</v>
      </c>
      <c r="P1026" s="651"/>
      <c r="Q1026" s="666">
        <v>0</v>
      </c>
      <c r="R1026" s="650"/>
      <c r="S1026" s="666">
        <v>0</v>
      </c>
      <c r="T1026" s="731"/>
      <c r="U1026" s="689">
        <v>0</v>
      </c>
    </row>
    <row r="1027" spans="1:21" ht="14.4" customHeight="1" x14ac:dyDescent="0.3">
      <c r="A1027" s="649">
        <v>50</v>
      </c>
      <c r="B1027" s="650" t="s">
        <v>574</v>
      </c>
      <c r="C1027" s="650">
        <v>89301502</v>
      </c>
      <c r="D1027" s="729" t="s">
        <v>3863</v>
      </c>
      <c r="E1027" s="730" t="s">
        <v>2756</v>
      </c>
      <c r="F1027" s="650" t="s">
        <v>2737</v>
      </c>
      <c r="G1027" s="650" t="s">
        <v>2904</v>
      </c>
      <c r="H1027" s="650" t="s">
        <v>575</v>
      </c>
      <c r="I1027" s="650" t="s">
        <v>3773</v>
      </c>
      <c r="J1027" s="650" t="s">
        <v>1566</v>
      </c>
      <c r="K1027" s="650" t="s">
        <v>2621</v>
      </c>
      <c r="L1027" s="651">
        <v>0</v>
      </c>
      <c r="M1027" s="651">
        <v>0</v>
      </c>
      <c r="N1027" s="650">
        <v>3</v>
      </c>
      <c r="O1027" s="731">
        <v>0.5</v>
      </c>
      <c r="P1027" s="651"/>
      <c r="Q1027" s="666"/>
      <c r="R1027" s="650"/>
      <c r="S1027" s="666">
        <v>0</v>
      </c>
      <c r="T1027" s="731"/>
      <c r="U1027" s="689">
        <v>0</v>
      </c>
    </row>
    <row r="1028" spans="1:21" ht="14.4" customHeight="1" x14ac:dyDescent="0.3">
      <c r="A1028" s="649">
        <v>50</v>
      </c>
      <c r="B1028" s="650" t="s">
        <v>574</v>
      </c>
      <c r="C1028" s="650">
        <v>89301502</v>
      </c>
      <c r="D1028" s="729" t="s">
        <v>3863</v>
      </c>
      <c r="E1028" s="730" t="s">
        <v>2756</v>
      </c>
      <c r="F1028" s="650" t="s">
        <v>2737</v>
      </c>
      <c r="G1028" s="650" t="s">
        <v>3774</v>
      </c>
      <c r="H1028" s="650" t="s">
        <v>575</v>
      </c>
      <c r="I1028" s="650" t="s">
        <v>3775</v>
      </c>
      <c r="J1028" s="650" t="s">
        <v>3776</v>
      </c>
      <c r="K1028" s="650" t="s">
        <v>3777</v>
      </c>
      <c r="L1028" s="651">
        <v>0</v>
      </c>
      <c r="M1028" s="651">
        <v>0</v>
      </c>
      <c r="N1028" s="650">
        <v>1</v>
      </c>
      <c r="O1028" s="731">
        <v>1</v>
      </c>
      <c r="P1028" s="651"/>
      <c r="Q1028" s="666"/>
      <c r="R1028" s="650"/>
      <c r="S1028" s="666">
        <v>0</v>
      </c>
      <c r="T1028" s="731"/>
      <c r="U1028" s="689">
        <v>0</v>
      </c>
    </row>
    <row r="1029" spans="1:21" ht="14.4" customHeight="1" x14ac:dyDescent="0.3">
      <c r="A1029" s="649">
        <v>50</v>
      </c>
      <c r="B1029" s="650" t="s">
        <v>574</v>
      </c>
      <c r="C1029" s="650">
        <v>89301502</v>
      </c>
      <c r="D1029" s="729" t="s">
        <v>3863</v>
      </c>
      <c r="E1029" s="730" t="s">
        <v>2756</v>
      </c>
      <c r="F1029" s="650" t="s">
        <v>2737</v>
      </c>
      <c r="G1029" s="650" t="s">
        <v>3304</v>
      </c>
      <c r="H1029" s="650" t="s">
        <v>575</v>
      </c>
      <c r="I1029" s="650" t="s">
        <v>3778</v>
      </c>
      <c r="J1029" s="650" t="s">
        <v>3779</v>
      </c>
      <c r="K1029" s="650" t="s">
        <v>3780</v>
      </c>
      <c r="L1029" s="651">
        <v>84.78</v>
      </c>
      <c r="M1029" s="651">
        <v>84.78</v>
      </c>
      <c r="N1029" s="650">
        <v>1</v>
      </c>
      <c r="O1029" s="731">
        <v>0.5</v>
      </c>
      <c r="P1029" s="651"/>
      <c r="Q1029" s="666">
        <v>0</v>
      </c>
      <c r="R1029" s="650"/>
      <c r="S1029" s="666">
        <v>0</v>
      </c>
      <c r="T1029" s="731"/>
      <c r="U1029" s="689">
        <v>0</v>
      </c>
    </row>
    <row r="1030" spans="1:21" ht="14.4" customHeight="1" x14ac:dyDescent="0.3">
      <c r="A1030" s="649">
        <v>50</v>
      </c>
      <c r="B1030" s="650" t="s">
        <v>574</v>
      </c>
      <c r="C1030" s="650">
        <v>89301502</v>
      </c>
      <c r="D1030" s="729" t="s">
        <v>3863</v>
      </c>
      <c r="E1030" s="730" t="s">
        <v>2756</v>
      </c>
      <c r="F1030" s="650" t="s">
        <v>2737</v>
      </c>
      <c r="G1030" s="650" t="s">
        <v>3458</v>
      </c>
      <c r="H1030" s="650" t="s">
        <v>575</v>
      </c>
      <c r="I1030" s="650" t="s">
        <v>755</v>
      </c>
      <c r="J1030" s="650" t="s">
        <v>756</v>
      </c>
      <c r="K1030" s="650" t="s">
        <v>2611</v>
      </c>
      <c r="L1030" s="651">
        <v>115.3</v>
      </c>
      <c r="M1030" s="651">
        <v>691.8</v>
      </c>
      <c r="N1030" s="650">
        <v>6</v>
      </c>
      <c r="O1030" s="731">
        <v>1.5</v>
      </c>
      <c r="P1030" s="651"/>
      <c r="Q1030" s="666">
        <v>0</v>
      </c>
      <c r="R1030" s="650"/>
      <c r="S1030" s="666">
        <v>0</v>
      </c>
      <c r="T1030" s="731"/>
      <c r="U1030" s="689">
        <v>0</v>
      </c>
    </row>
    <row r="1031" spans="1:21" ht="14.4" customHeight="1" x14ac:dyDescent="0.3">
      <c r="A1031" s="649">
        <v>50</v>
      </c>
      <c r="B1031" s="650" t="s">
        <v>574</v>
      </c>
      <c r="C1031" s="650">
        <v>89301502</v>
      </c>
      <c r="D1031" s="729" t="s">
        <v>3863</v>
      </c>
      <c r="E1031" s="730" t="s">
        <v>2756</v>
      </c>
      <c r="F1031" s="650" t="s">
        <v>2737</v>
      </c>
      <c r="G1031" s="650" t="s">
        <v>3458</v>
      </c>
      <c r="H1031" s="650" t="s">
        <v>575</v>
      </c>
      <c r="I1031" s="650" t="s">
        <v>3781</v>
      </c>
      <c r="J1031" s="650" t="s">
        <v>756</v>
      </c>
      <c r="K1031" s="650" t="s">
        <v>3207</v>
      </c>
      <c r="L1031" s="651">
        <v>230.59</v>
      </c>
      <c r="M1031" s="651">
        <v>230.59</v>
      </c>
      <c r="N1031" s="650">
        <v>1</v>
      </c>
      <c r="O1031" s="731">
        <v>0.5</v>
      </c>
      <c r="P1031" s="651"/>
      <c r="Q1031" s="666">
        <v>0</v>
      </c>
      <c r="R1031" s="650"/>
      <c r="S1031" s="666">
        <v>0</v>
      </c>
      <c r="T1031" s="731"/>
      <c r="U1031" s="689">
        <v>0</v>
      </c>
    </row>
    <row r="1032" spans="1:21" ht="14.4" customHeight="1" x14ac:dyDescent="0.3">
      <c r="A1032" s="649">
        <v>50</v>
      </c>
      <c r="B1032" s="650" t="s">
        <v>574</v>
      </c>
      <c r="C1032" s="650">
        <v>89301502</v>
      </c>
      <c r="D1032" s="729" t="s">
        <v>3863</v>
      </c>
      <c r="E1032" s="730" t="s">
        <v>2756</v>
      </c>
      <c r="F1032" s="650" t="s">
        <v>2737</v>
      </c>
      <c r="G1032" s="650" t="s">
        <v>2995</v>
      </c>
      <c r="H1032" s="650" t="s">
        <v>1428</v>
      </c>
      <c r="I1032" s="650" t="s">
        <v>3187</v>
      </c>
      <c r="J1032" s="650" t="s">
        <v>1709</v>
      </c>
      <c r="K1032" s="650" t="s">
        <v>608</v>
      </c>
      <c r="L1032" s="651">
        <v>164.15</v>
      </c>
      <c r="M1032" s="651">
        <v>328.3</v>
      </c>
      <c r="N1032" s="650">
        <v>2</v>
      </c>
      <c r="O1032" s="731">
        <v>1.5</v>
      </c>
      <c r="P1032" s="651">
        <v>328.3</v>
      </c>
      <c r="Q1032" s="666">
        <v>1</v>
      </c>
      <c r="R1032" s="650">
        <v>2</v>
      </c>
      <c r="S1032" s="666">
        <v>1</v>
      </c>
      <c r="T1032" s="731">
        <v>1.5</v>
      </c>
      <c r="U1032" s="689">
        <v>1</v>
      </c>
    </row>
    <row r="1033" spans="1:21" ht="14.4" customHeight="1" x14ac:dyDescent="0.3">
      <c r="A1033" s="649">
        <v>50</v>
      </c>
      <c r="B1033" s="650" t="s">
        <v>574</v>
      </c>
      <c r="C1033" s="650">
        <v>89301502</v>
      </c>
      <c r="D1033" s="729" t="s">
        <v>3863</v>
      </c>
      <c r="E1033" s="730" t="s">
        <v>2756</v>
      </c>
      <c r="F1033" s="650" t="s">
        <v>2737</v>
      </c>
      <c r="G1033" s="650" t="s">
        <v>2995</v>
      </c>
      <c r="H1033" s="650" t="s">
        <v>575</v>
      </c>
      <c r="I1033" s="650" t="s">
        <v>3782</v>
      </c>
      <c r="J1033" s="650" t="s">
        <v>2997</v>
      </c>
      <c r="K1033" s="650" t="s">
        <v>3783</v>
      </c>
      <c r="L1033" s="651">
        <v>0</v>
      </c>
      <c r="M1033" s="651">
        <v>0</v>
      </c>
      <c r="N1033" s="650">
        <v>1</v>
      </c>
      <c r="O1033" s="731">
        <v>0.5</v>
      </c>
      <c r="P1033" s="651">
        <v>0</v>
      </c>
      <c r="Q1033" s="666"/>
      <c r="R1033" s="650">
        <v>1</v>
      </c>
      <c r="S1033" s="666">
        <v>1</v>
      </c>
      <c r="T1033" s="731">
        <v>0.5</v>
      </c>
      <c r="U1033" s="689">
        <v>1</v>
      </c>
    </row>
    <row r="1034" spans="1:21" ht="14.4" customHeight="1" x14ac:dyDescent="0.3">
      <c r="A1034" s="649">
        <v>50</v>
      </c>
      <c r="B1034" s="650" t="s">
        <v>574</v>
      </c>
      <c r="C1034" s="650">
        <v>89301502</v>
      </c>
      <c r="D1034" s="729" t="s">
        <v>3863</v>
      </c>
      <c r="E1034" s="730" t="s">
        <v>2756</v>
      </c>
      <c r="F1034" s="650" t="s">
        <v>2737</v>
      </c>
      <c r="G1034" s="650" t="s">
        <v>3784</v>
      </c>
      <c r="H1034" s="650" t="s">
        <v>575</v>
      </c>
      <c r="I1034" s="650" t="s">
        <v>3785</v>
      </c>
      <c r="J1034" s="650" t="s">
        <v>3786</v>
      </c>
      <c r="K1034" s="650" t="s">
        <v>3390</v>
      </c>
      <c r="L1034" s="651">
        <v>0</v>
      </c>
      <c r="M1034" s="651">
        <v>0</v>
      </c>
      <c r="N1034" s="650">
        <v>2</v>
      </c>
      <c r="O1034" s="731">
        <v>1.5</v>
      </c>
      <c r="P1034" s="651"/>
      <c r="Q1034" s="666"/>
      <c r="R1034" s="650"/>
      <c r="S1034" s="666">
        <v>0</v>
      </c>
      <c r="T1034" s="731"/>
      <c r="U1034" s="689">
        <v>0</v>
      </c>
    </row>
    <row r="1035" spans="1:21" ht="14.4" customHeight="1" x14ac:dyDescent="0.3">
      <c r="A1035" s="649">
        <v>50</v>
      </c>
      <c r="B1035" s="650" t="s">
        <v>574</v>
      </c>
      <c r="C1035" s="650">
        <v>89301502</v>
      </c>
      <c r="D1035" s="729" t="s">
        <v>3863</v>
      </c>
      <c r="E1035" s="730" t="s">
        <v>2756</v>
      </c>
      <c r="F1035" s="650" t="s">
        <v>2737</v>
      </c>
      <c r="G1035" s="650" t="s">
        <v>3787</v>
      </c>
      <c r="H1035" s="650" t="s">
        <v>575</v>
      </c>
      <c r="I1035" s="650" t="s">
        <v>3788</v>
      </c>
      <c r="J1035" s="650" t="s">
        <v>3789</v>
      </c>
      <c r="K1035" s="650" t="s">
        <v>3790</v>
      </c>
      <c r="L1035" s="651">
        <v>0</v>
      </c>
      <c r="M1035" s="651">
        <v>0</v>
      </c>
      <c r="N1035" s="650">
        <v>1</v>
      </c>
      <c r="O1035" s="731">
        <v>1</v>
      </c>
      <c r="P1035" s="651">
        <v>0</v>
      </c>
      <c r="Q1035" s="666"/>
      <c r="R1035" s="650">
        <v>1</v>
      </c>
      <c r="S1035" s="666">
        <v>1</v>
      </c>
      <c r="T1035" s="731">
        <v>1</v>
      </c>
      <c r="U1035" s="689">
        <v>1</v>
      </c>
    </row>
    <row r="1036" spans="1:21" ht="14.4" customHeight="1" x14ac:dyDescent="0.3">
      <c r="A1036" s="649">
        <v>50</v>
      </c>
      <c r="B1036" s="650" t="s">
        <v>574</v>
      </c>
      <c r="C1036" s="650">
        <v>89301502</v>
      </c>
      <c r="D1036" s="729" t="s">
        <v>3863</v>
      </c>
      <c r="E1036" s="730" t="s">
        <v>2756</v>
      </c>
      <c r="F1036" s="650" t="s">
        <v>2737</v>
      </c>
      <c r="G1036" s="650" t="s">
        <v>3787</v>
      </c>
      <c r="H1036" s="650" t="s">
        <v>575</v>
      </c>
      <c r="I1036" s="650" t="s">
        <v>3791</v>
      </c>
      <c r="J1036" s="650" t="s">
        <v>3789</v>
      </c>
      <c r="K1036" s="650" t="s">
        <v>3792</v>
      </c>
      <c r="L1036" s="651">
        <v>65.98</v>
      </c>
      <c r="M1036" s="651">
        <v>197.94</v>
      </c>
      <c r="N1036" s="650">
        <v>3</v>
      </c>
      <c r="O1036" s="731">
        <v>1</v>
      </c>
      <c r="P1036" s="651"/>
      <c r="Q1036" s="666">
        <v>0</v>
      </c>
      <c r="R1036" s="650"/>
      <c r="S1036" s="666">
        <v>0</v>
      </c>
      <c r="T1036" s="731"/>
      <c r="U1036" s="689">
        <v>0</v>
      </c>
    </row>
    <row r="1037" spans="1:21" ht="14.4" customHeight="1" x14ac:dyDescent="0.3">
      <c r="A1037" s="649">
        <v>50</v>
      </c>
      <c r="B1037" s="650" t="s">
        <v>574</v>
      </c>
      <c r="C1037" s="650">
        <v>89301502</v>
      </c>
      <c r="D1037" s="729" t="s">
        <v>3863</v>
      </c>
      <c r="E1037" s="730" t="s">
        <v>2756</v>
      </c>
      <c r="F1037" s="650" t="s">
        <v>2737</v>
      </c>
      <c r="G1037" s="650" t="s">
        <v>3787</v>
      </c>
      <c r="H1037" s="650" t="s">
        <v>575</v>
      </c>
      <c r="I1037" s="650" t="s">
        <v>3793</v>
      </c>
      <c r="J1037" s="650" t="s">
        <v>3794</v>
      </c>
      <c r="K1037" s="650" t="s">
        <v>3795</v>
      </c>
      <c r="L1037" s="651">
        <v>0</v>
      </c>
      <c r="M1037" s="651">
        <v>0</v>
      </c>
      <c r="N1037" s="650">
        <v>3</v>
      </c>
      <c r="O1037" s="731">
        <v>1</v>
      </c>
      <c r="P1037" s="651">
        <v>0</v>
      </c>
      <c r="Q1037" s="666"/>
      <c r="R1037" s="650">
        <v>3</v>
      </c>
      <c r="S1037" s="666">
        <v>1</v>
      </c>
      <c r="T1037" s="731">
        <v>1</v>
      </c>
      <c r="U1037" s="689">
        <v>1</v>
      </c>
    </row>
    <row r="1038" spans="1:21" ht="14.4" customHeight="1" x14ac:dyDescent="0.3">
      <c r="A1038" s="649">
        <v>50</v>
      </c>
      <c r="B1038" s="650" t="s">
        <v>574</v>
      </c>
      <c r="C1038" s="650">
        <v>89301502</v>
      </c>
      <c r="D1038" s="729" t="s">
        <v>3863</v>
      </c>
      <c r="E1038" s="730" t="s">
        <v>2756</v>
      </c>
      <c r="F1038" s="650" t="s">
        <v>2737</v>
      </c>
      <c r="G1038" s="650" t="s">
        <v>2768</v>
      </c>
      <c r="H1038" s="650" t="s">
        <v>575</v>
      </c>
      <c r="I1038" s="650" t="s">
        <v>3796</v>
      </c>
      <c r="J1038" s="650" t="s">
        <v>974</v>
      </c>
      <c r="K1038" s="650" t="s">
        <v>3797</v>
      </c>
      <c r="L1038" s="651">
        <v>75.2</v>
      </c>
      <c r="M1038" s="651">
        <v>75.2</v>
      </c>
      <c r="N1038" s="650">
        <v>1</v>
      </c>
      <c r="O1038" s="731">
        <v>1</v>
      </c>
      <c r="P1038" s="651">
        <v>75.2</v>
      </c>
      <c r="Q1038" s="666">
        <v>1</v>
      </c>
      <c r="R1038" s="650">
        <v>1</v>
      </c>
      <c r="S1038" s="666">
        <v>1</v>
      </c>
      <c r="T1038" s="731">
        <v>1</v>
      </c>
      <c r="U1038" s="689">
        <v>1</v>
      </c>
    </row>
    <row r="1039" spans="1:21" ht="14.4" customHeight="1" x14ac:dyDescent="0.3">
      <c r="A1039" s="649">
        <v>50</v>
      </c>
      <c r="B1039" s="650" t="s">
        <v>574</v>
      </c>
      <c r="C1039" s="650">
        <v>89301502</v>
      </c>
      <c r="D1039" s="729" t="s">
        <v>3863</v>
      </c>
      <c r="E1039" s="730" t="s">
        <v>2756</v>
      </c>
      <c r="F1039" s="650" t="s">
        <v>2737</v>
      </c>
      <c r="G1039" s="650" t="s">
        <v>2823</v>
      </c>
      <c r="H1039" s="650" t="s">
        <v>575</v>
      </c>
      <c r="I1039" s="650" t="s">
        <v>962</v>
      </c>
      <c r="J1039" s="650" t="s">
        <v>2828</v>
      </c>
      <c r="K1039" s="650" t="s">
        <v>2830</v>
      </c>
      <c r="L1039" s="651">
        <v>66.599999999999994</v>
      </c>
      <c r="M1039" s="651">
        <v>333</v>
      </c>
      <c r="N1039" s="650">
        <v>5</v>
      </c>
      <c r="O1039" s="731">
        <v>2.5</v>
      </c>
      <c r="P1039" s="651">
        <v>66.599999999999994</v>
      </c>
      <c r="Q1039" s="666">
        <v>0.19999999999999998</v>
      </c>
      <c r="R1039" s="650">
        <v>1</v>
      </c>
      <c r="S1039" s="666">
        <v>0.2</v>
      </c>
      <c r="T1039" s="731">
        <v>0.5</v>
      </c>
      <c r="U1039" s="689">
        <v>0.2</v>
      </c>
    </row>
    <row r="1040" spans="1:21" ht="14.4" customHeight="1" x14ac:dyDescent="0.3">
      <c r="A1040" s="649">
        <v>50</v>
      </c>
      <c r="B1040" s="650" t="s">
        <v>574</v>
      </c>
      <c r="C1040" s="650">
        <v>89301502</v>
      </c>
      <c r="D1040" s="729" t="s">
        <v>3863</v>
      </c>
      <c r="E1040" s="730" t="s">
        <v>2756</v>
      </c>
      <c r="F1040" s="650" t="s">
        <v>2737</v>
      </c>
      <c r="G1040" s="650" t="s">
        <v>3256</v>
      </c>
      <c r="H1040" s="650" t="s">
        <v>575</v>
      </c>
      <c r="I1040" s="650" t="s">
        <v>3257</v>
      </c>
      <c r="J1040" s="650" t="s">
        <v>3258</v>
      </c>
      <c r="K1040" s="650" t="s">
        <v>3259</v>
      </c>
      <c r="L1040" s="651">
        <v>163.9</v>
      </c>
      <c r="M1040" s="651">
        <v>2130.6999999999998</v>
      </c>
      <c r="N1040" s="650">
        <v>13</v>
      </c>
      <c r="O1040" s="731">
        <v>6.5</v>
      </c>
      <c r="P1040" s="651">
        <v>1311.2</v>
      </c>
      <c r="Q1040" s="666">
        <v>0.61538461538461542</v>
      </c>
      <c r="R1040" s="650">
        <v>8</v>
      </c>
      <c r="S1040" s="666">
        <v>0.61538461538461542</v>
      </c>
      <c r="T1040" s="731">
        <v>3</v>
      </c>
      <c r="U1040" s="689">
        <v>0.46153846153846156</v>
      </c>
    </row>
    <row r="1041" spans="1:21" ht="14.4" customHeight="1" x14ac:dyDescent="0.3">
      <c r="A1041" s="649">
        <v>50</v>
      </c>
      <c r="B1041" s="650" t="s">
        <v>574</v>
      </c>
      <c r="C1041" s="650">
        <v>89301502</v>
      </c>
      <c r="D1041" s="729" t="s">
        <v>3863</v>
      </c>
      <c r="E1041" s="730" t="s">
        <v>2756</v>
      </c>
      <c r="F1041" s="650" t="s">
        <v>2737</v>
      </c>
      <c r="G1041" s="650" t="s">
        <v>2835</v>
      </c>
      <c r="H1041" s="650" t="s">
        <v>575</v>
      </c>
      <c r="I1041" s="650" t="s">
        <v>1014</v>
      </c>
      <c r="J1041" s="650" t="s">
        <v>1015</v>
      </c>
      <c r="K1041" s="650" t="s">
        <v>1016</v>
      </c>
      <c r="L1041" s="651">
        <v>24.22</v>
      </c>
      <c r="M1041" s="651">
        <v>24.22</v>
      </c>
      <c r="N1041" s="650">
        <v>1</v>
      </c>
      <c r="O1041" s="731">
        <v>0.5</v>
      </c>
      <c r="P1041" s="651"/>
      <c r="Q1041" s="666">
        <v>0</v>
      </c>
      <c r="R1041" s="650"/>
      <c r="S1041" s="666">
        <v>0</v>
      </c>
      <c r="T1041" s="731"/>
      <c r="U1041" s="689">
        <v>0</v>
      </c>
    </row>
    <row r="1042" spans="1:21" ht="14.4" customHeight="1" x14ac:dyDescent="0.3">
      <c r="A1042" s="649">
        <v>50</v>
      </c>
      <c r="B1042" s="650" t="s">
        <v>574</v>
      </c>
      <c r="C1042" s="650">
        <v>89301502</v>
      </c>
      <c r="D1042" s="729" t="s">
        <v>3863</v>
      </c>
      <c r="E1042" s="730" t="s">
        <v>2756</v>
      </c>
      <c r="F1042" s="650" t="s">
        <v>2737</v>
      </c>
      <c r="G1042" s="650" t="s">
        <v>3464</v>
      </c>
      <c r="H1042" s="650" t="s">
        <v>575</v>
      </c>
      <c r="I1042" s="650" t="s">
        <v>1801</v>
      </c>
      <c r="J1042" s="650" t="s">
        <v>3798</v>
      </c>
      <c r="K1042" s="650" t="s">
        <v>3799</v>
      </c>
      <c r="L1042" s="651">
        <v>93.99</v>
      </c>
      <c r="M1042" s="651">
        <v>187.98</v>
      </c>
      <c r="N1042" s="650">
        <v>2</v>
      </c>
      <c r="O1042" s="731">
        <v>1.5</v>
      </c>
      <c r="P1042" s="651">
        <v>187.98</v>
      </c>
      <c r="Q1042" s="666">
        <v>1</v>
      </c>
      <c r="R1042" s="650">
        <v>2</v>
      </c>
      <c r="S1042" s="666">
        <v>1</v>
      </c>
      <c r="T1042" s="731">
        <v>1.5</v>
      </c>
      <c r="U1042" s="689">
        <v>1</v>
      </c>
    </row>
    <row r="1043" spans="1:21" ht="14.4" customHeight="1" x14ac:dyDescent="0.3">
      <c r="A1043" s="649">
        <v>50</v>
      </c>
      <c r="B1043" s="650" t="s">
        <v>574</v>
      </c>
      <c r="C1043" s="650">
        <v>89301502</v>
      </c>
      <c r="D1043" s="729" t="s">
        <v>3863</v>
      </c>
      <c r="E1043" s="730" t="s">
        <v>2756</v>
      </c>
      <c r="F1043" s="650" t="s">
        <v>2737</v>
      </c>
      <c r="G1043" s="650" t="s">
        <v>2836</v>
      </c>
      <c r="H1043" s="650" t="s">
        <v>575</v>
      </c>
      <c r="I1043" s="650" t="s">
        <v>3800</v>
      </c>
      <c r="J1043" s="650" t="s">
        <v>3610</v>
      </c>
      <c r="K1043" s="650" t="s">
        <v>3801</v>
      </c>
      <c r="L1043" s="651">
        <v>0</v>
      </c>
      <c r="M1043" s="651">
        <v>0</v>
      </c>
      <c r="N1043" s="650">
        <v>1</v>
      </c>
      <c r="O1043" s="731">
        <v>0.5</v>
      </c>
      <c r="P1043" s="651">
        <v>0</v>
      </c>
      <c r="Q1043" s="666"/>
      <c r="R1043" s="650">
        <v>1</v>
      </c>
      <c r="S1043" s="666">
        <v>1</v>
      </c>
      <c r="T1043" s="731">
        <v>0.5</v>
      </c>
      <c r="U1043" s="689">
        <v>1</v>
      </c>
    </row>
    <row r="1044" spans="1:21" ht="14.4" customHeight="1" x14ac:dyDescent="0.3">
      <c r="A1044" s="649">
        <v>50</v>
      </c>
      <c r="B1044" s="650" t="s">
        <v>574</v>
      </c>
      <c r="C1044" s="650">
        <v>89301502</v>
      </c>
      <c r="D1044" s="729" t="s">
        <v>3863</v>
      </c>
      <c r="E1044" s="730" t="s">
        <v>2756</v>
      </c>
      <c r="F1044" s="650" t="s">
        <v>2737</v>
      </c>
      <c r="G1044" s="650" t="s">
        <v>2836</v>
      </c>
      <c r="H1044" s="650" t="s">
        <v>575</v>
      </c>
      <c r="I1044" s="650" t="s">
        <v>3802</v>
      </c>
      <c r="J1044" s="650" t="s">
        <v>3034</v>
      </c>
      <c r="K1044" s="650" t="s">
        <v>3803</v>
      </c>
      <c r="L1044" s="651">
        <v>0</v>
      </c>
      <c r="M1044" s="651">
        <v>0</v>
      </c>
      <c r="N1044" s="650">
        <v>1</v>
      </c>
      <c r="O1044" s="731">
        <v>0.5</v>
      </c>
      <c r="P1044" s="651">
        <v>0</v>
      </c>
      <c r="Q1044" s="666"/>
      <c r="R1044" s="650">
        <v>1</v>
      </c>
      <c r="S1044" s="666">
        <v>1</v>
      </c>
      <c r="T1044" s="731">
        <v>0.5</v>
      </c>
      <c r="U1044" s="689">
        <v>1</v>
      </c>
    </row>
    <row r="1045" spans="1:21" ht="14.4" customHeight="1" x14ac:dyDescent="0.3">
      <c r="A1045" s="649">
        <v>50</v>
      </c>
      <c r="B1045" s="650" t="s">
        <v>574</v>
      </c>
      <c r="C1045" s="650">
        <v>89301502</v>
      </c>
      <c r="D1045" s="729" t="s">
        <v>3863</v>
      </c>
      <c r="E1045" s="730" t="s">
        <v>2756</v>
      </c>
      <c r="F1045" s="650" t="s">
        <v>2737</v>
      </c>
      <c r="G1045" s="650" t="s">
        <v>2837</v>
      </c>
      <c r="H1045" s="650" t="s">
        <v>1428</v>
      </c>
      <c r="I1045" s="650" t="s">
        <v>3804</v>
      </c>
      <c r="J1045" s="650" t="s">
        <v>3805</v>
      </c>
      <c r="K1045" s="650" t="s">
        <v>3806</v>
      </c>
      <c r="L1045" s="651">
        <v>137.66</v>
      </c>
      <c r="M1045" s="651">
        <v>137.66</v>
      </c>
      <c r="N1045" s="650">
        <v>1</v>
      </c>
      <c r="O1045" s="731">
        <v>1</v>
      </c>
      <c r="P1045" s="651"/>
      <c r="Q1045" s="666">
        <v>0</v>
      </c>
      <c r="R1045" s="650"/>
      <c r="S1045" s="666">
        <v>0</v>
      </c>
      <c r="T1045" s="731"/>
      <c r="U1045" s="689">
        <v>0</v>
      </c>
    </row>
    <row r="1046" spans="1:21" ht="14.4" customHeight="1" x14ac:dyDescent="0.3">
      <c r="A1046" s="649">
        <v>50</v>
      </c>
      <c r="B1046" s="650" t="s">
        <v>574</v>
      </c>
      <c r="C1046" s="650">
        <v>89301502</v>
      </c>
      <c r="D1046" s="729" t="s">
        <v>3863</v>
      </c>
      <c r="E1046" s="730" t="s">
        <v>2756</v>
      </c>
      <c r="F1046" s="650" t="s">
        <v>2737</v>
      </c>
      <c r="G1046" s="650" t="s">
        <v>2837</v>
      </c>
      <c r="H1046" s="650" t="s">
        <v>1428</v>
      </c>
      <c r="I1046" s="650" t="s">
        <v>1826</v>
      </c>
      <c r="J1046" s="650" t="s">
        <v>1827</v>
      </c>
      <c r="K1046" s="650" t="s">
        <v>2670</v>
      </c>
      <c r="L1046" s="651">
        <v>116.8</v>
      </c>
      <c r="M1046" s="651">
        <v>116.8</v>
      </c>
      <c r="N1046" s="650">
        <v>1</v>
      </c>
      <c r="O1046" s="731">
        <v>0.5</v>
      </c>
      <c r="P1046" s="651"/>
      <c r="Q1046" s="666">
        <v>0</v>
      </c>
      <c r="R1046" s="650"/>
      <c r="S1046" s="666">
        <v>0</v>
      </c>
      <c r="T1046" s="731"/>
      <c r="U1046" s="689">
        <v>0</v>
      </c>
    </row>
    <row r="1047" spans="1:21" ht="14.4" customHeight="1" x14ac:dyDescent="0.3">
      <c r="A1047" s="649">
        <v>50</v>
      </c>
      <c r="B1047" s="650" t="s">
        <v>574</v>
      </c>
      <c r="C1047" s="650">
        <v>89301502</v>
      </c>
      <c r="D1047" s="729" t="s">
        <v>3863</v>
      </c>
      <c r="E1047" s="730" t="s">
        <v>2756</v>
      </c>
      <c r="F1047" s="650" t="s">
        <v>2737</v>
      </c>
      <c r="G1047" s="650" t="s">
        <v>2778</v>
      </c>
      <c r="H1047" s="650" t="s">
        <v>575</v>
      </c>
      <c r="I1047" s="650" t="s">
        <v>598</v>
      </c>
      <c r="J1047" s="650" t="s">
        <v>599</v>
      </c>
      <c r="K1047" s="650" t="s">
        <v>600</v>
      </c>
      <c r="L1047" s="651">
        <v>104.66</v>
      </c>
      <c r="M1047" s="651">
        <v>104.66</v>
      </c>
      <c r="N1047" s="650">
        <v>1</v>
      </c>
      <c r="O1047" s="731">
        <v>0.5</v>
      </c>
      <c r="P1047" s="651">
        <v>104.66</v>
      </c>
      <c r="Q1047" s="666">
        <v>1</v>
      </c>
      <c r="R1047" s="650">
        <v>1</v>
      </c>
      <c r="S1047" s="666">
        <v>1</v>
      </c>
      <c r="T1047" s="731">
        <v>0.5</v>
      </c>
      <c r="U1047" s="689">
        <v>1</v>
      </c>
    </row>
    <row r="1048" spans="1:21" ht="14.4" customHeight="1" x14ac:dyDescent="0.3">
      <c r="A1048" s="649">
        <v>50</v>
      </c>
      <c r="B1048" s="650" t="s">
        <v>574</v>
      </c>
      <c r="C1048" s="650">
        <v>89301502</v>
      </c>
      <c r="D1048" s="729" t="s">
        <v>3863</v>
      </c>
      <c r="E1048" s="730" t="s">
        <v>2756</v>
      </c>
      <c r="F1048" s="650" t="s">
        <v>2737</v>
      </c>
      <c r="G1048" s="650" t="s">
        <v>3053</v>
      </c>
      <c r="H1048" s="650" t="s">
        <v>575</v>
      </c>
      <c r="I1048" s="650" t="s">
        <v>850</v>
      </c>
      <c r="J1048" s="650" t="s">
        <v>3055</v>
      </c>
      <c r="K1048" s="650" t="s">
        <v>3056</v>
      </c>
      <c r="L1048" s="651">
        <v>72.05</v>
      </c>
      <c r="M1048" s="651">
        <v>72.05</v>
      </c>
      <c r="N1048" s="650">
        <v>1</v>
      </c>
      <c r="O1048" s="731">
        <v>1</v>
      </c>
      <c r="P1048" s="651"/>
      <c r="Q1048" s="666">
        <v>0</v>
      </c>
      <c r="R1048" s="650"/>
      <c r="S1048" s="666">
        <v>0</v>
      </c>
      <c r="T1048" s="731"/>
      <c r="U1048" s="689">
        <v>0</v>
      </c>
    </row>
    <row r="1049" spans="1:21" ht="14.4" customHeight="1" x14ac:dyDescent="0.3">
      <c r="A1049" s="649">
        <v>50</v>
      </c>
      <c r="B1049" s="650" t="s">
        <v>574</v>
      </c>
      <c r="C1049" s="650">
        <v>89301502</v>
      </c>
      <c r="D1049" s="729" t="s">
        <v>3863</v>
      </c>
      <c r="E1049" s="730" t="s">
        <v>2756</v>
      </c>
      <c r="F1049" s="650" t="s">
        <v>2737</v>
      </c>
      <c r="G1049" s="650" t="s">
        <v>2779</v>
      </c>
      <c r="H1049" s="650" t="s">
        <v>575</v>
      </c>
      <c r="I1049" s="650" t="s">
        <v>2840</v>
      </c>
      <c r="J1049" s="650" t="s">
        <v>2781</v>
      </c>
      <c r="K1049" s="650" t="s">
        <v>2683</v>
      </c>
      <c r="L1049" s="651">
        <v>0</v>
      </c>
      <c r="M1049" s="651">
        <v>0</v>
      </c>
      <c r="N1049" s="650">
        <v>2</v>
      </c>
      <c r="O1049" s="731">
        <v>0.5</v>
      </c>
      <c r="P1049" s="651"/>
      <c r="Q1049" s="666"/>
      <c r="R1049" s="650"/>
      <c r="S1049" s="666">
        <v>0</v>
      </c>
      <c r="T1049" s="731"/>
      <c r="U1049" s="689">
        <v>0</v>
      </c>
    </row>
    <row r="1050" spans="1:21" ht="14.4" customHeight="1" x14ac:dyDescent="0.3">
      <c r="A1050" s="649">
        <v>50</v>
      </c>
      <c r="B1050" s="650" t="s">
        <v>574</v>
      </c>
      <c r="C1050" s="650">
        <v>89301502</v>
      </c>
      <c r="D1050" s="729" t="s">
        <v>3863</v>
      </c>
      <c r="E1050" s="730" t="s">
        <v>2756</v>
      </c>
      <c r="F1050" s="650" t="s">
        <v>2737</v>
      </c>
      <c r="G1050" s="650" t="s">
        <v>2779</v>
      </c>
      <c r="H1050" s="650" t="s">
        <v>575</v>
      </c>
      <c r="I1050" s="650" t="s">
        <v>1064</v>
      </c>
      <c r="J1050" s="650" t="s">
        <v>1053</v>
      </c>
      <c r="K1050" s="650" t="s">
        <v>817</v>
      </c>
      <c r="L1050" s="651">
        <v>30.65</v>
      </c>
      <c r="M1050" s="651">
        <v>30.65</v>
      </c>
      <c r="N1050" s="650">
        <v>1</v>
      </c>
      <c r="O1050" s="731">
        <v>0.5</v>
      </c>
      <c r="P1050" s="651">
        <v>30.65</v>
      </c>
      <c r="Q1050" s="666">
        <v>1</v>
      </c>
      <c r="R1050" s="650">
        <v>1</v>
      </c>
      <c r="S1050" s="666">
        <v>1</v>
      </c>
      <c r="T1050" s="731">
        <v>0.5</v>
      </c>
      <c r="U1050" s="689">
        <v>1</v>
      </c>
    </row>
    <row r="1051" spans="1:21" ht="14.4" customHeight="1" x14ac:dyDescent="0.3">
      <c r="A1051" s="649">
        <v>50</v>
      </c>
      <c r="B1051" s="650" t="s">
        <v>574</v>
      </c>
      <c r="C1051" s="650">
        <v>89301502</v>
      </c>
      <c r="D1051" s="729" t="s">
        <v>3863</v>
      </c>
      <c r="E1051" s="730" t="s">
        <v>2756</v>
      </c>
      <c r="F1051" s="650" t="s">
        <v>2737</v>
      </c>
      <c r="G1051" s="650" t="s">
        <v>2779</v>
      </c>
      <c r="H1051" s="650" t="s">
        <v>575</v>
      </c>
      <c r="I1051" s="650" t="s">
        <v>1052</v>
      </c>
      <c r="J1051" s="650" t="s">
        <v>1053</v>
      </c>
      <c r="K1051" s="650" t="s">
        <v>1054</v>
      </c>
      <c r="L1051" s="651">
        <v>61.29</v>
      </c>
      <c r="M1051" s="651">
        <v>61.29</v>
      </c>
      <c r="N1051" s="650">
        <v>1</v>
      </c>
      <c r="O1051" s="731">
        <v>0.5</v>
      </c>
      <c r="P1051" s="651"/>
      <c r="Q1051" s="666">
        <v>0</v>
      </c>
      <c r="R1051" s="650"/>
      <c r="S1051" s="666">
        <v>0</v>
      </c>
      <c r="T1051" s="731"/>
      <c r="U1051" s="689">
        <v>0</v>
      </c>
    </row>
    <row r="1052" spans="1:21" ht="14.4" customHeight="1" x14ac:dyDescent="0.3">
      <c r="A1052" s="649">
        <v>50</v>
      </c>
      <c r="B1052" s="650" t="s">
        <v>574</v>
      </c>
      <c r="C1052" s="650">
        <v>89301502</v>
      </c>
      <c r="D1052" s="729" t="s">
        <v>3863</v>
      </c>
      <c r="E1052" s="730" t="s">
        <v>2756</v>
      </c>
      <c r="F1052" s="650" t="s">
        <v>2737</v>
      </c>
      <c r="G1052" s="650" t="s">
        <v>2779</v>
      </c>
      <c r="H1052" s="650" t="s">
        <v>575</v>
      </c>
      <c r="I1052" s="650" t="s">
        <v>2841</v>
      </c>
      <c r="J1052" s="650" t="s">
        <v>2781</v>
      </c>
      <c r="K1052" s="650" t="s">
        <v>2842</v>
      </c>
      <c r="L1052" s="651">
        <v>34.31</v>
      </c>
      <c r="M1052" s="651">
        <v>137.24</v>
      </c>
      <c r="N1052" s="650">
        <v>4</v>
      </c>
      <c r="O1052" s="731">
        <v>2</v>
      </c>
      <c r="P1052" s="651"/>
      <c r="Q1052" s="666">
        <v>0</v>
      </c>
      <c r="R1052" s="650"/>
      <c r="S1052" s="666">
        <v>0</v>
      </c>
      <c r="T1052" s="731"/>
      <c r="U1052" s="689">
        <v>0</v>
      </c>
    </row>
    <row r="1053" spans="1:21" ht="14.4" customHeight="1" x14ac:dyDescent="0.3">
      <c r="A1053" s="649">
        <v>50</v>
      </c>
      <c r="B1053" s="650" t="s">
        <v>574</v>
      </c>
      <c r="C1053" s="650">
        <v>89301502</v>
      </c>
      <c r="D1053" s="729" t="s">
        <v>3863</v>
      </c>
      <c r="E1053" s="730" t="s">
        <v>2756</v>
      </c>
      <c r="F1053" s="650" t="s">
        <v>2737</v>
      </c>
      <c r="G1053" s="650" t="s">
        <v>3066</v>
      </c>
      <c r="H1053" s="650" t="s">
        <v>1428</v>
      </c>
      <c r="I1053" s="650" t="s">
        <v>1461</v>
      </c>
      <c r="J1053" s="650" t="s">
        <v>2599</v>
      </c>
      <c r="K1053" s="650" t="s">
        <v>2600</v>
      </c>
      <c r="L1053" s="651">
        <v>97.97</v>
      </c>
      <c r="M1053" s="651">
        <v>881.7299999999999</v>
      </c>
      <c r="N1053" s="650">
        <v>9</v>
      </c>
      <c r="O1053" s="731">
        <v>2</v>
      </c>
      <c r="P1053" s="651"/>
      <c r="Q1053" s="666">
        <v>0</v>
      </c>
      <c r="R1053" s="650"/>
      <c r="S1053" s="666">
        <v>0</v>
      </c>
      <c r="T1053" s="731"/>
      <c r="U1053" s="689">
        <v>0</v>
      </c>
    </row>
    <row r="1054" spans="1:21" ht="14.4" customHeight="1" x14ac:dyDescent="0.3">
      <c r="A1054" s="649">
        <v>50</v>
      </c>
      <c r="B1054" s="650" t="s">
        <v>574</v>
      </c>
      <c r="C1054" s="650">
        <v>89301502</v>
      </c>
      <c r="D1054" s="729" t="s">
        <v>3863</v>
      </c>
      <c r="E1054" s="730" t="s">
        <v>2756</v>
      </c>
      <c r="F1054" s="650" t="s">
        <v>2737</v>
      </c>
      <c r="G1054" s="650" t="s">
        <v>2843</v>
      </c>
      <c r="H1054" s="650" t="s">
        <v>1428</v>
      </c>
      <c r="I1054" s="650" t="s">
        <v>2242</v>
      </c>
      <c r="J1054" s="650" t="s">
        <v>610</v>
      </c>
      <c r="K1054" s="650" t="s">
        <v>2712</v>
      </c>
      <c r="L1054" s="651">
        <v>65.069999999999993</v>
      </c>
      <c r="M1054" s="651">
        <v>130.13999999999999</v>
      </c>
      <c r="N1054" s="650">
        <v>2</v>
      </c>
      <c r="O1054" s="731">
        <v>1.5</v>
      </c>
      <c r="P1054" s="651">
        <v>65.069999999999993</v>
      </c>
      <c r="Q1054" s="666">
        <v>0.5</v>
      </c>
      <c r="R1054" s="650">
        <v>1</v>
      </c>
      <c r="S1054" s="666">
        <v>0.5</v>
      </c>
      <c r="T1054" s="731">
        <v>1</v>
      </c>
      <c r="U1054" s="689">
        <v>0.66666666666666663</v>
      </c>
    </row>
    <row r="1055" spans="1:21" ht="14.4" customHeight="1" x14ac:dyDescent="0.3">
      <c r="A1055" s="649">
        <v>50</v>
      </c>
      <c r="B1055" s="650" t="s">
        <v>574</v>
      </c>
      <c r="C1055" s="650">
        <v>89301502</v>
      </c>
      <c r="D1055" s="729" t="s">
        <v>3863</v>
      </c>
      <c r="E1055" s="730" t="s">
        <v>2756</v>
      </c>
      <c r="F1055" s="650" t="s">
        <v>2737</v>
      </c>
      <c r="G1055" s="650" t="s">
        <v>2843</v>
      </c>
      <c r="H1055" s="650" t="s">
        <v>1428</v>
      </c>
      <c r="I1055" s="650" t="s">
        <v>2844</v>
      </c>
      <c r="J1055" s="650" t="s">
        <v>2845</v>
      </c>
      <c r="K1055" s="650" t="s">
        <v>2846</v>
      </c>
      <c r="L1055" s="651">
        <v>50.57</v>
      </c>
      <c r="M1055" s="651">
        <v>101.14</v>
      </c>
      <c r="N1055" s="650">
        <v>2</v>
      </c>
      <c r="O1055" s="731">
        <v>1</v>
      </c>
      <c r="P1055" s="651">
        <v>101.14</v>
      </c>
      <c r="Q1055" s="666">
        <v>1</v>
      </c>
      <c r="R1055" s="650">
        <v>2</v>
      </c>
      <c r="S1055" s="666">
        <v>1</v>
      </c>
      <c r="T1055" s="731">
        <v>1</v>
      </c>
      <c r="U1055" s="689">
        <v>1</v>
      </c>
    </row>
    <row r="1056" spans="1:21" ht="14.4" customHeight="1" x14ac:dyDescent="0.3">
      <c r="A1056" s="649">
        <v>50</v>
      </c>
      <c r="B1056" s="650" t="s">
        <v>574</v>
      </c>
      <c r="C1056" s="650">
        <v>89301502</v>
      </c>
      <c r="D1056" s="729" t="s">
        <v>3863</v>
      </c>
      <c r="E1056" s="730" t="s">
        <v>2756</v>
      </c>
      <c r="F1056" s="650" t="s">
        <v>2737</v>
      </c>
      <c r="G1056" s="650" t="s">
        <v>2935</v>
      </c>
      <c r="H1056" s="650" t="s">
        <v>1428</v>
      </c>
      <c r="I1056" s="650" t="s">
        <v>3631</v>
      </c>
      <c r="J1056" s="650" t="s">
        <v>1570</v>
      </c>
      <c r="K1056" s="650" t="s">
        <v>3632</v>
      </c>
      <c r="L1056" s="651">
        <v>0</v>
      </c>
      <c r="M1056" s="651">
        <v>0</v>
      </c>
      <c r="N1056" s="650">
        <v>1</v>
      </c>
      <c r="O1056" s="731">
        <v>0.5</v>
      </c>
      <c r="P1056" s="651"/>
      <c r="Q1056" s="666"/>
      <c r="R1056" s="650"/>
      <c r="S1056" s="666">
        <v>0</v>
      </c>
      <c r="T1056" s="731"/>
      <c r="U1056" s="689">
        <v>0</v>
      </c>
    </row>
    <row r="1057" spans="1:21" ht="14.4" customHeight="1" x14ac:dyDescent="0.3">
      <c r="A1057" s="649">
        <v>50</v>
      </c>
      <c r="B1057" s="650" t="s">
        <v>574</v>
      </c>
      <c r="C1057" s="650">
        <v>89301502</v>
      </c>
      <c r="D1057" s="729" t="s">
        <v>3863</v>
      </c>
      <c r="E1057" s="730" t="s">
        <v>2756</v>
      </c>
      <c r="F1057" s="650" t="s">
        <v>2737</v>
      </c>
      <c r="G1057" s="650" t="s">
        <v>3807</v>
      </c>
      <c r="H1057" s="650" t="s">
        <v>575</v>
      </c>
      <c r="I1057" s="650" t="s">
        <v>3808</v>
      </c>
      <c r="J1057" s="650" t="s">
        <v>3809</v>
      </c>
      <c r="K1057" s="650" t="s">
        <v>3810</v>
      </c>
      <c r="L1057" s="651">
        <v>0</v>
      </c>
      <c r="M1057" s="651">
        <v>0</v>
      </c>
      <c r="N1057" s="650">
        <v>1</v>
      </c>
      <c r="O1057" s="731">
        <v>0.5</v>
      </c>
      <c r="P1057" s="651"/>
      <c r="Q1057" s="666"/>
      <c r="R1057" s="650"/>
      <c r="S1057" s="666">
        <v>0</v>
      </c>
      <c r="T1057" s="731"/>
      <c r="U1057" s="689">
        <v>0</v>
      </c>
    </row>
    <row r="1058" spans="1:21" ht="14.4" customHeight="1" x14ac:dyDescent="0.3">
      <c r="A1058" s="649">
        <v>50</v>
      </c>
      <c r="B1058" s="650" t="s">
        <v>574</v>
      </c>
      <c r="C1058" s="650">
        <v>89301502</v>
      </c>
      <c r="D1058" s="729" t="s">
        <v>3863</v>
      </c>
      <c r="E1058" s="730" t="s">
        <v>2756</v>
      </c>
      <c r="F1058" s="650" t="s">
        <v>2737</v>
      </c>
      <c r="G1058" s="650" t="s">
        <v>3811</v>
      </c>
      <c r="H1058" s="650" t="s">
        <v>575</v>
      </c>
      <c r="I1058" s="650" t="s">
        <v>3812</v>
      </c>
      <c r="J1058" s="650" t="s">
        <v>1307</v>
      </c>
      <c r="K1058" s="650" t="s">
        <v>1308</v>
      </c>
      <c r="L1058" s="651">
        <v>98.31</v>
      </c>
      <c r="M1058" s="651">
        <v>98.31</v>
      </c>
      <c r="N1058" s="650">
        <v>1</v>
      </c>
      <c r="O1058" s="731">
        <v>0.5</v>
      </c>
      <c r="P1058" s="651"/>
      <c r="Q1058" s="666">
        <v>0</v>
      </c>
      <c r="R1058" s="650"/>
      <c r="S1058" s="666">
        <v>0</v>
      </c>
      <c r="T1058" s="731"/>
      <c r="U1058" s="689">
        <v>0</v>
      </c>
    </row>
    <row r="1059" spans="1:21" ht="14.4" customHeight="1" x14ac:dyDescent="0.3">
      <c r="A1059" s="649">
        <v>50</v>
      </c>
      <c r="B1059" s="650" t="s">
        <v>574</v>
      </c>
      <c r="C1059" s="650">
        <v>89301502</v>
      </c>
      <c r="D1059" s="729" t="s">
        <v>3863</v>
      </c>
      <c r="E1059" s="730" t="s">
        <v>2756</v>
      </c>
      <c r="F1059" s="650" t="s">
        <v>2737</v>
      </c>
      <c r="G1059" s="650" t="s">
        <v>2783</v>
      </c>
      <c r="H1059" s="650" t="s">
        <v>575</v>
      </c>
      <c r="I1059" s="650" t="s">
        <v>3813</v>
      </c>
      <c r="J1059" s="650" t="s">
        <v>3814</v>
      </c>
      <c r="K1059" s="650" t="s">
        <v>3815</v>
      </c>
      <c r="L1059" s="651">
        <v>0</v>
      </c>
      <c r="M1059" s="651">
        <v>0</v>
      </c>
      <c r="N1059" s="650">
        <v>1</v>
      </c>
      <c r="O1059" s="731">
        <v>0.5</v>
      </c>
      <c r="P1059" s="651"/>
      <c r="Q1059" s="666"/>
      <c r="R1059" s="650"/>
      <c r="S1059" s="666">
        <v>0</v>
      </c>
      <c r="T1059" s="731"/>
      <c r="U1059" s="689">
        <v>0</v>
      </c>
    </row>
    <row r="1060" spans="1:21" ht="14.4" customHeight="1" x14ac:dyDescent="0.3">
      <c r="A1060" s="649">
        <v>50</v>
      </c>
      <c r="B1060" s="650" t="s">
        <v>574</v>
      </c>
      <c r="C1060" s="650">
        <v>89301502</v>
      </c>
      <c r="D1060" s="729" t="s">
        <v>3863</v>
      </c>
      <c r="E1060" s="730" t="s">
        <v>2756</v>
      </c>
      <c r="F1060" s="650" t="s">
        <v>2737</v>
      </c>
      <c r="G1060" s="650" t="s">
        <v>3816</v>
      </c>
      <c r="H1060" s="650" t="s">
        <v>575</v>
      </c>
      <c r="I1060" s="650" t="s">
        <v>3817</v>
      </c>
      <c r="J1060" s="650" t="s">
        <v>3818</v>
      </c>
      <c r="K1060" s="650" t="s">
        <v>2406</v>
      </c>
      <c r="L1060" s="651">
        <v>49.57</v>
      </c>
      <c r="M1060" s="651">
        <v>49.57</v>
      </c>
      <c r="N1060" s="650">
        <v>1</v>
      </c>
      <c r="O1060" s="731">
        <v>0.5</v>
      </c>
      <c r="P1060" s="651">
        <v>49.57</v>
      </c>
      <c r="Q1060" s="666">
        <v>1</v>
      </c>
      <c r="R1060" s="650">
        <v>1</v>
      </c>
      <c r="S1060" s="666">
        <v>1</v>
      </c>
      <c r="T1060" s="731">
        <v>0.5</v>
      </c>
      <c r="U1060" s="689">
        <v>1</v>
      </c>
    </row>
    <row r="1061" spans="1:21" ht="14.4" customHeight="1" x14ac:dyDescent="0.3">
      <c r="A1061" s="649">
        <v>50</v>
      </c>
      <c r="B1061" s="650" t="s">
        <v>574</v>
      </c>
      <c r="C1061" s="650">
        <v>89301502</v>
      </c>
      <c r="D1061" s="729" t="s">
        <v>3863</v>
      </c>
      <c r="E1061" s="730" t="s">
        <v>2756</v>
      </c>
      <c r="F1061" s="650" t="s">
        <v>2737</v>
      </c>
      <c r="G1061" s="650" t="s">
        <v>2786</v>
      </c>
      <c r="H1061" s="650" t="s">
        <v>575</v>
      </c>
      <c r="I1061" s="650" t="s">
        <v>2937</v>
      </c>
      <c r="J1061" s="650" t="s">
        <v>2790</v>
      </c>
      <c r="K1061" s="650" t="s">
        <v>2938</v>
      </c>
      <c r="L1061" s="651">
        <v>149.62</v>
      </c>
      <c r="M1061" s="651">
        <v>149.62</v>
      </c>
      <c r="N1061" s="650">
        <v>1</v>
      </c>
      <c r="O1061" s="731">
        <v>0.5</v>
      </c>
      <c r="P1061" s="651">
        <v>149.62</v>
      </c>
      <c r="Q1061" s="666">
        <v>1</v>
      </c>
      <c r="R1061" s="650">
        <v>1</v>
      </c>
      <c r="S1061" s="666">
        <v>1</v>
      </c>
      <c r="T1061" s="731">
        <v>0.5</v>
      </c>
      <c r="U1061" s="689">
        <v>1</v>
      </c>
    </row>
    <row r="1062" spans="1:21" ht="14.4" customHeight="1" x14ac:dyDescent="0.3">
      <c r="A1062" s="649">
        <v>50</v>
      </c>
      <c r="B1062" s="650" t="s">
        <v>574</v>
      </c>
      <c r="C1062" s="650">
        <v>89301502</v>
      </c>
      <c r="D1062" s="729" t="s">
        <v>3863</v>
      </c>
      <c r="E1062" s="730" t="s">
        <v>2756</v>
      </c>
      <c r="F1062" s="650" t="s">
        <v>2737</v>
      </c>
      <c r="G1062" s="650" t="s">
        <v>3440</v>
      </c>
      <c r="H1062" s="650" t="s">
        <v>575</v>
      </c>
      <c r="I1062" s="650" t="s">
        <v>3819</v>
      </c>
      <c r="J1062" s="650" t="s">
        <v>3820</v>
      </c>
      <c r="K1062" s="650" t="s">
        <v>3821</v>
      </c>
      <c r="L1062" s="651">
        <v>0</v>
      </c>
      <c r="M1062" s="651">
        <v>0</v>
      </c>
      <c r="N1062" s="650">
        <v>1</v>
      </c>
      <c r="O1062" s="731">
        <v>1</v>
      </c>
      <c r="P1062" s="651"/>
      <c r="Q1062" s="666"/>
      <c r="R1062" s="650"/>
      <c r="S1062" s="666">
        <v>0</v>
      </c>
      <c r="T1062" s="731"/>
      <c r="U1062" s="689">
        <v>0</v>
      </c>
    </row>
    <row r="1063" spans="1:21" ht="14.4" customHeight="1" x14ac:dyDescent="0.3">
      <c r="A1063" s="649">
        <v>50</v>
      </c>
      <c r="B1063" s="650" t="s">
        <v>574</v>
      </c>
      <c r="C1063" s="650">
        <v>89301502</v>
      </c>
      <c r="D1063" s="729" t="s">
        <v>3863</v>
      </c>
      <c r="E1063" s="730" t="s">
        <v>2756</v>
      </c>
      <c r="F1063" s="650" t="s">
        <v>2737</v>
      </c>
      <c r="G1063" s="650" t="s">
        <v>2794</v>
      </c>
      <c r="H1063" s="650" t="s">
        <v>1428</v>
      </c>
      <c r="I1063" s="650" t="s">
        <v>1526</v>
      </c>
      <c r="J1063" s="650" t="s">
        <v>1527</v>
      </c>
      <c r="K1063" s="650" t="s">
        <v>1482</v>
      </c>
      <c r="L1063" s="651">
        <v>1749.69</v>
      </c>
      <c r="M1063" s="651">
        <v>1749.69</v>
      </c>
      <c r="N1063" s="650">
        <v>1</v>
      </c>
      <c r="O1063" s="731">
        <v>1</v>
      </c>
      <c r="P1063" s="651">
        <v>1749.69</v>
      </c>
      <c r="Q1063" s="666">
        <v>1</v>
      </c>
      <c r="R1063" s="650">
        <v>1</v>
      </c>
      <c r="S1063" s="666">
        <v>1</v>
      </c>
      <c r="T1063" s="731">
        <v>1</v>
      </c>
      <c r="U1063" s="689">
        <v>1</v>
      </c>
    </row>
    <row r="1064" spans="1:21" ht="14.4" customHeight="1" x14ac:dyDescent="0.3">
      <c r="A1064" s="649">
        <v>50</v>
      </c>
      <c r="B1064" s="650" t="s">
        <v>574</v>
      </c>
      <c r="C1064" s="650">
        <v>89301502</v>
      </c>
      <c r="D1064" s="729" t="s">
        <v>3863</v>
      </c>
      <c r="E1064" s="730" t="s">
        <v>2756</v>
      </c>
      <c r="F1064" s="650" t="s">
        <v>2737</v>
      </c>
      <c r="G1064" s="650" t="s">
        <v>2794</v>
      </c>
      <c r="H1064" s="650" t="s">
        <v>575</v>
      </c>
      <c r="I1064" s="650" t="s">
        <v>3822</v>
      </c>
      <c r="J1064" s="650" t="s">
        <v>1527</v>
      </c>
      <c r="K1064" s="650" t="s">
        <v>3823</v>
      </c>
      <c r="L1064" s="651">
        <v>0</v>
      </c>
      <c r="M1064" s="651">
        <v>0</v>
      </c>
      <c r="N1064" s="650">
        <v>1</v>
      </c>
      <c r="O1064" s="731">
        <v>1</v>
      </c>
      <c r="P1064" s="651">
        <v>0</v>
      </c>
      <c r="Q1064" s="666"/>
      <c r="R1064" s="650">
        <v>1</v>
      </c>
      <c r="S1064" s="666">
        <v>1</v>
      </c>
      <c r="T1064" s="731">
        <v>1</v>
      </c>
      <c r="U1064" s="689">
        <v>1</v>
      </c>
    </row>
    <row r="1065" spans="1:21" ht="14.4" customHeight="1" x14ac:dyDescent="0.3">
      <c r="A1065" s="649">
        <v>50</v>
      </c>
      <c r="B1065" s="650" t="s">
        <v>574</v>
      </c>
      <c r="C1065" s="650">
        <v>89301502</v>
      </c>
      <c r="D1065" s="729" t="s">
        <v>3863</v>
      </c>
      <c r="E1065" s="730" t="s">
        <v>2756</v>
      </c>
      <c r="F1065" s="650" t="s">
        <v>2737</v>
      </c>
      <c r="G1065" s="650" t="s">
        <v>2854</v>
      </c>
      <c r="H1065" s="650" t="s">
        <v>1428</v>
      </c>
      <c r="I1065" s="650" t="s">
        <v>3824</v>
      </c>
      <c r="J1065" s="650" t="s">
        <v>3209</v>
      </c>
      <c r="K1065" s="650" t="s">
        <v>1974</v>
      </c>
      <c r="L1065" s="651">
        <v>138.46</v>
      </c>
      <c r="M1065" s="651">
        <v>138.46</v>
      </c>
      <c r="N1065" s="650">
        <v>1</v>
      </c>
      <c r="O1065" s="731">
        <v>0.5</v>
      </c>
      <c r="P1065" s="651"/>
      <c r="Q1065" s="666">
        <v>0</v>
      </c>
      <c r="R1065" s="650"/>
      <c r="S1065" s="666">
        <v>0</v>
      </c>
      <c r="T1065" s="731"/>
      <c r="U1065" s="689">
        <v>0</v>
      </c>
    </row>
    <row r="1066" spans="1:21" ht="14.4" customHeight="1" x14ac:dyDescent="0.3">
      <c r="A1066" s="649">
        <v>50</v>
      </c>
      <c r="B1066" s="650" t="s">
        <v>574</v>
      </c>
      <c r="C1066" s="650">
        <v>89301502</v>
      </c>
      <c r="D1066" s="729" t="s">
        <v>3863</v>
      </c>
      <c r="E1066" s="730" t="s">
        <v>2756</v>
      </c>
      <c r="F1066" s="650" t="s">
        <v>2737</v>
      </c>
      <c r="G1066" s="650" t="s">
        <v>2854</v>
      </c>
      <c r="H1066" s="650" t="s">
        <v>575</v>
      </c>
      <c r="I1066" s="650" t="s">
        <v>3090</v>
      </c>
      <c r="J1066" s="650" t="s">
        <v>3091</v>
      </c>
      <c r="K1066" s="650" t="s">
        <v>3092</v>
      </c>
      <c r="L1066" s="651">
        <v>51.69</v>
      </c>
      <c r="M1066" s="651">
        <v>51.69</v>
      </c>
      <c r="N1066" s="650">
        <v>1</v>
      </c>
      <c r="O1066" s="731">
        <v>0.5</v>
      </c>
      <c r="P1066" s="651"/>
      <c r="Q1066" s="666">
        <v>0</v>
      </c>
      <c r="R1066" s="650"/>
      <c r="S1066" s="666">
        <v>0</v>
      </c>
      <c r="T1066" s="731"/>
      <c r="U1066" s="689">
        <v>0</v>
      </c>
    </row>
    <row r="1067" spans="1:21" ht="14.4" customHeight="1" x14ac:dyDescent="0.3">
      <c r="A1067" s="649">
        <v>50</v>
      </c>
      <c r="B1067" s="650" t="s">
        <v>574</v>
      </c>
      <c r="C1067" s="650">
        <v>89301502</v>
      </c>
      <c r="D1067" s="729" t="s">
        <v>3863</v>
      </c>
      <c r="E1067" s="730" t="s">
        <v>2756</v>
      </c>
      <c r="F1067" s="650" t="s">
        <v>2737</v>
      </c>
      <c r="G1067" s="650" t="s">
        <v>2940</v>
      </c>
      <c r="H1067" s="650" t="s">
        <v>575</v>
      </c>
      <c r="I1067" s="650" t="s">
        <v>3825</v>
      </c>
      <c r="J1067" s="650" t="s">
        <v>3826</v>
      </c>
      <c r="K1067" s="650" t="s">
        <v>2943</v>
      </c>
      <c r="L1067" s="651">
        <v>97.97</v>
      </c>
      <c r="M1067" s="651">
        <v>97.97</v>
      </c>
      <c r="N1067" s="650">
        <v>1</v>
      </c>
      <c r="O1067" s="731">
        <v>0.5</v>
      </c>
      <c r="P1067" s="651"/>
      <c r="Q1067" s="666">
        <v>0</v>
      </c>
      <c r="R1067" s="650"/>
      <c r="S1067" s="666">
        <v>0</v>
      </c>
      <c r="T1067" s="731"/>
      <c r="U1067" s="689">
        <v>0</v>
      </c>
    </row>
    <row r="1068" spans="1:21" ht="14.4" customHeight="1" x14ac:dyDescent="0.3">
      <c r="A1068" s="649">
        <v>50</v>
      </c>
      <c r="B1068" s="650" t="s">
        <v>574</v>
      </c>
      <c r="C1068" s="650">
        <v>89301502</v>
      </c>
      <c r="D1068" s="729" t="s">
        <v>3863</v>
      </c>
      <c r="E1068" s="730" t="s">
        <v>2756</v>
      </c>
      <c r="F1068" s="650" t="s">
        <v>2737</v>
      </c>
      <c r="G1068" s="650" t="s">
        <v>2940</v>
      </c>
      <c r="H1068" s="650" t="s">
        <v>575</v>
      </c>
      <c r="I1068" s="650" t="s">
        <v>3093</v>
      </c>
      <c r="J1068" s="650" t="s">
        <v>2942</v>
      </c>
      <c r="K1068" s="650" t="s">
        <v>772</v>
      </c>
      <c r="L1068" s="651">
        <v>314.89999999999998</v>
      </c>
      <c r="M1068" s="651">
        <v>629.79999999999995</v>
      </c>
      <c r="N1068" s="650">
        <v>2</v>
      </c>
      <c r="O1068" s="731">
        <v>1</v>
      </c>
      <c r="P1068" s="651">
        <v>314.89999999999998</v>
      </c>
      <c r="Q1068" s="666">
        <v>0.5</v>
      </c>
      <c r="R1068" s="650">
        <v>1</v>
      </c>
      <c r="S1068" s="666">
        <v>0.5</v>
      </c>
      <c r="T1068" s="731">
        <v>0.5</v>
      </c>
      <c r="U1068" s="689">
        <v>0.5</v>
      </c>
    </row>
    <row r="1069" spans="1:21" ht="14.4" customHeight="1" x14ac:dyDescent="0.3">
      <c r="A1069" s="649">
        <v>50</v>
      </c>
      <c r="B1069" s="650" t="s">
        <v>574</v>
      </c>
      <c r="C1069" s="650">
        <v>89301502</v>
      </c>
      <c r="D1069" s="729" t="s">
        <v>3863</v>
      </c>
      <c r="E1069" s="730" t="s">
        <v>2756</v>
      </c>
      <c r="F1069" s="650" t="s">
        <v>2737</v>
      </c>
      <c r="G1069" s="650" t="s">
        <v>2940</v>
      </c>
      <c r="H1069" s="650" t="s">
        <v>575</v>
      </c>
      <c r="I1069" s="650" t="s">
        <v>770</v>
      </c>
      <c r="J1069" s="650" t="s">
        <v>771</v>
      </c>
      <c r="K1069" s="650" t="s">
        <v>3648</v>
      </c>
      <c r="L1069" s="651">
        <v>314.89999999999998</v>
      </c>
      <c r="M1069" s="651">
        <v>629.79999999999995</v>
      </c>
      <c r="N1069" s="650">
        <v>2</v>
      </c>
      <c r="O1069" s="731">
        <v>0.5</v>
      </c>
      <c r="P1069" s="651"/>
      <c r="Q1069" s="666">
        <v>0</v>
      </c>
      <c r="R1069" s="650"/>
      <c r="S1069" s="666">
        <v>0</v>
      </c>
      <c r="T1069" s="731"/>
      <c r="U1069" s="689">
        <v>0</v>
      </c>
    </row>
    <row r="1070" spans="1:21" ht="14.4" customHeight="1" x14ac:dyDescent="0.3">
      <c r="A1070" s="649">
        <v>50</v>
      </c>
      <c r="B1070" s="650" t="s">
        <v>574</v>
      </c>
      <c r="C1070" s="650">
        <v>89301502</v>
      </c>
      <c r="D1070" s="729" t="s">
        <v>3863</v>
      </c>
      <c r="E1070" s="730" t="s">
        <v>2756</v>
      </c>
      <c r="F1070" s="650" t="s">
        <v>2737</v>
      </c>
      <c r="G1070" s="650" t="s">
        <v>3649</v>
      </c>
      <c r="H1070" s="650" t="s">
        <v>575</v>
      </c>
      <c r="I1070" s="650" t="s">
        <v>3827</v>
      </c>
      <c r="J1070" s="650" t="s">
        <v>3828</v>
      </c>
      <c r="K1070" s="650" t="s">
        <v>3829</v>
      </c>
      <c r="L1070" s="651">
        <v>257.22000000000003</v>
      </c>
      <c r="M1070" s="651">
        <v>257.22000000000003</v>
      </c>
      <c r="N1070" s="650">
        <v>1</v>
      </c>
      <c r="O1070" s="731">
        <v>0.5</v>
      </c>
      <c r="P1070" s="651"/>
      <c r="Q1070" s="666">
        <v>0</v>
      </c>
      <c r="R1070" s="650"/>
      <c r="S1070" s="666">
        <v>0</v>
      </c>
      <c r="T1070" s="731"/>
      <c r="U1070" s="689">
        <v>0</v>
      </c>
    </row>
    <row r="1071" spans="1:21" ht="14.4" customHeight="1" x14ac:dyDescent="0.3">
      <c r="A1071" s="649">
        <v>50</v>
      </c>
      <c r="B1071" s="650" t="s">
        <v>574</v>
      </c>
      <c r="C1071" s="650">
        <v>89301502</v>
      </c>
      <c r="D1071" s="729" t="s">
        <v>3863</v>
      </c>
      <c r="E1071" s="730" t="s">
        <v>2756</v>
      </c>
      <c r="F1071" s="650" t="s">
        <v>2737</v>
      </c>
      <c r="G1071" s="650" t="s">
        <v>2795</v>
      </c>
      <c r="H1071" s="650" t="s">
        <v>575</v>
      </c>
      <c r="I1071" s="650" t="s">
        <v>997</v>
      </c>
      <c r="J1071" s="650" t="s">
        <v>998</v>
      </c>
      <c r="K1071" s="650" t="s">
        <v>999</v>
      </c>
      <c r="L1071" s="651">
        <v>67.42</v>
      </c>
      <c r="M1071" s="651">
        <v>67.42</v>
      </c>
      <c r="N1071" s="650">
        <v>1</v>
      </c>
      <c r="O1071" s="731">
        <v>0.5</v>
      </c>
      <c r="P1071" s="651">
        <v>67.42</v>
      </c>
      <c r="Q1071" s="666">
        <v>1</v>
      </c>
      <c r="R1071" s="650">
        <v>1</v>
      </c>
      <c r="S1071" s="666">
        <v>1</v>
      </c>
      <c r="T1071" s="731">
        <v>0.5</v>
      </c>
      <c r="U1071" s="689">
        <v>1</v>
      </c>
    </row>
    <row r="1072" spans="1:21" ht="14.4" customHeight="1" x14ac:dyDescent="0.3">
      <c r="A1072" s="649">
        <v>50</v>
      </c>
      <c r="B1072" s="650" t="s">
        <v>574</v>
      </c>
      <c r="C1072" s="650">
        <v>89301502</v>
      </c>
      <c r="D1072" s="729" t="s">
        <v>3863</v>
      </c>
      <c r="E1072" s="730" t="s">
        <v>2756</v>
      </c>
      <c r="F1072" s="650" t="s">
        <v>2737</v>
      </c>
      <c r="G1072" s="650" t="s">
        <v>2795</v>
      </c>
      <c r="H1072" s="650" t="s">
        <v>575</v>
      </c>
      <c r="I1072" s="650" t="s">
        <v>1007</v>
      </c>
      <c r="J1072" s="650" t="s">
        <v>998</v>
      </c>
      <c r="K1072" s="650" t="s">
        <v>1008</v>
      </c>
      <c r="L1072" s="651">
        <v>202.25</v>
      </c>
      <c r="M1072" s="651">
        <v>202.25</v>
      </c>
      <c r="N1072" s="650">
        <v>1</v>
      </c>
      <c r="O1072" s="731">
        <v>1</v>
      </c>
      <c r="P1072" s="651"/>
      <c r="Q1072" s="666">
        <v>0</v>
      </c>
      <c r="R1072" s="650"/>
      <c r="S1072" s="666">
        <v>0</v>
      </c>
      <c r="T1072" s="731"/>
      <c r="U1072" s="689">
        <v>0</v>
      </c>
    </row>
    <row r="1073" spans="1:21" ht="14.4" customHeight="1" x14ac:dyDescent="0.3">
      <c r="A1073" s="649">
        <v>50</v>
      </c>
      <c r="B1073" s="650" t="s">
        <v>574</v>
      </c>
      <c r="C1073" s="650">
        <v>89301502</v>
      </c>
      <c r="D1073" s="729" t="s">
        <v>3863</v>
      </c>
      <c r="E1073" s="730" t="s">
        <v>2756</v>
      </c>
      <c r="F1073" s="650" t="s">
        <v>2737</v>
      </c>
      <c r="G1073" s="650" t="s">
        <v>2795</v>
      </c>
      <c r="H1073" s="650" t="s">
        <v>575</v>
      </c>
      <c r="I1073" s="650" t="s">
        <v>2860</v>
      </c>
      <c r="J1073" s="650" t="s">
        <v>2797</v>
      </c>
      <c r="K1073" s="650" t="s">
        <v>2694</v>
      </c>
      <c r="L1073" s="651">
        <v>134.83000000000001</v>
      </c>
      <c r="M1073" s="651">
        <v>134.83000000000001</v>
      </c>
      <c r="N1073" s="650">
        <v>1</v>
      </c>
      <c r="O1073" s="731">
        <v>0.5</v>
      </c>
      <c r="P1073" s="651"/>
      <c r="Q1073" s="666">
        <v>0</v>
      </c>
      <c r="R1073" s="650"/>
      <c r="S1073" s="666">
        <v>0</v>
      </c>
      <c r="T1073" s="731"/>
      <c r="U1073" s="689">
        <v>0</v>
      </c>
    </row>
    <row r="1074" spans="1:21" ht="14.4" customHeight="1" x14ac:dyDescent="0.3">
      <c r="A1074" s="649">
        <v>50</v>
      </c>
      <c r="B1074" s="650" t="s">
        <v>574</v>
      </c>
      <c r="C1074" s="650">
        <v>89301502</v>
      </c>
      <c r="D1074" s="729" t="s">
        <v>3863</v>
      </c>
      <c r="E1074" s="730" t="s">
        <v>2756</v>
      </c>
      <c r="F1074" s="650" t="s">
        <v>2737</v>
      </c>
      <c r="G1074" s="650" t="s">
        <v>2795</v>
      </c>
      <c r="H1074" s="650" t="s">
        <v>575</v>
      </c>
      <c r="I1074" s="650" t="s">
        <v>2860</v>
      </c>
      <c r="J1074" s="650" t="s">
        <v>2797</v>
      </c>
      <c r="K1074" s="650" t="s">
        <v>2694</v>
      </c>
      <c r="L1074" s="651">
        <v>100.92</v>
      </c>
      <c r="M1074" s="651">
        <v>100.92</v>
      </c>
      <c r="N1074" s="650">
        <v>1</v>
      </c>
      <c r="O1074" s="731">
        <v>0.5</v>
      </c>
      <c r="P1074" s="651"/>
      <c r="Q1074" s="666">
        <v>0</v>
      </c>
      <c r="R1074" s="650"/>
      <c r="S1074" s="666">
        <v>0</v>
      </c>
      <c r="T1074" s="731"/>
      <c r="U1074" s="689">
        <v>0</v>
      </c>
    </row>
    <row r="1075" spans="1:21" ht="14.4" customHeight="1" x14ac:dyDescent="0.3">
      <c r="A1075" s="649">
        <v>50</v>
      </c>
      <c r="B1075" s="650" t="s">
        <v>574</v>
      </c>
      <c r="C1075" s="650">
        <v>89301502</v>
      </c>
      <c r="D1075" s="729" t="s">
        <v>3863</v>
      </c>
      <c r="E1075" s="730" t="s">
        <v>2756</v>
      </c>
      <c r="F1075" s="650" t="s">
        <v>2737</v>
      </c>
      <c r="G1075" s="650" t="s">
        <v>2803</v>
      </c>
      <c r="H1075" s="650" t="s">
        <v>1428</v>
      </c>
      <c r="I1075" s="650" t="s">
        <v>1458</v>
      </c>
      <c r="J1075" s="650" t="s">
        <v>2637</v>
      </c>
      <c r="K1075" s="650" t="s">
        <v>1074</v>
      </c>
      <c r="L1075" s="651">
        <v>134.83000000000001</v>
      </c>
      <c r="M1075" s="651">
        <v>539.32000000000005</v>
      </c>
      <c r="N1075" s="650">
        <v>4</v>
      </c>
      <c r="O1075" s="731">
        <v>1.5</v>
      </c>
      <c r="P1075" s="651"/>
      <c r="Q1075" s="666">
        <v>0</v>
      </c>
      <c r="R1075" s="650"/>
      <c r="S1075" s="666">
        <v>0</v>
      </c>
      <c r="T1075" s="731"/>
      <c r="U1075" s="689">
        <v>0</v>
      </c>
    </row>
    <row r="1076" spans="1:21" ht="14.4" customHeight="1" x14ac:dyDescent="0.3">
      <c r="A1076" s="649">
        <v>50</v>
      </c>
      <c r="B1076" s="650" t="s">
        <v>574</v>
      </c>
      <c r="C1076" s="650">
        <v>89301502</v>
      </c>
      <c r="D1076" s="729" t="s">
        <v>3863</v>
      </c>
      <c r="E1076" s="730" t="s">
        <v>2756</v>
      </c>
      <c r="F1076" s="650" t="s">
        <v>2737</v>
      </c>
      <c r="G1076" s="650" t="s">
        <v>3361</v>
      </c>
      <c r="H1076" s="650" t="s">
        <v>575</v>
      </c>
      <c r="I1076" s="650" t="s">
        <v>3830</v>
      </c>
      <c r="J1076" s="650" t="s">
        <v>3363</v>
      </c>
      <c r="K1076" s="650" t="s">
        <v>1508</v>
      </c>
      <c r="L1076" s="651">
        <v>6668.83</v>
      </c>
      <c r="M1076" s="651">
        <v>26675.32</v>
      </c>
      <c r="N1076" s="650">
        <v>4</v>
      </c>
      <c r="O1076" s="731">
        <v>3</v>
      </c>
      <c r="P1076" s="651">
        <v>6668.83</v>
      </c>
      <c r="Q1076" s="666">
        <v>0.25</v>
      </c>
      <c r="R1076" s="650">
        <v>1</v>
      </c>
      <c r="S1076" s="666">
        <v>0.25</v>
      </c>
      <c r="T1076" s="731">
        <v>1</v>
      </c>
      <c r="U1076" s="689">
        <v>0.33333333333333331</v>
      </c>
    </row>
    <row r="1077" spans="1:21" ht="14.4" customHeight="1" x14ac:dyDescent="0.3">
      <c r="A1077" s="649">
        <v>50</v>
      </c>
      <c r="B1077" s="650" t="s">
        <v>574</v>
      </c>
      <c r="C1077" s="650">
        <v>89301502</v>
      </c>
      <c r="D1077" s="729" t="s">
        <v>3863</v>
      </c>
      <c r="E1077" s="730" t="s">
        <v>2756</v>
      </c>
      <c r="F1077" s="650" t="s">
        <v>2737</v>
      </c>
      <c r="G1077" s="650" t="s">
        <v>3361</v>
      </c>
      <c r="H1077" s="650" t="s">
        <v>575</v>
      </c>
      <c r="I1077" s="650" t="s">
        <v>3831</v>
      </c>
      <c r="J1077" s="650" t="s">
        <v>3363</v>
      </c>
      <c r="K1077" s="650" t="s">
        <v>3832</v>
      </c>
      <c r="L1077" s="651">
        <v>0</v>
      </c>
      <c r="M1077" s="651">
        <v>0</v>
      </c>
      <c r="N1077" s="650">
        <v>1</v>
      </c>
      <c r="O1077" s="731">
        <v>0.5</v>
      </c>
      <c r="P1077" s="651">
        <v>0</v>
      </c>
      <c r="Q1077" s="666"/>
      <c r="R1077" s="650">
        <v>1</v>
      </c>
      <c r="S1077" s="666">
        <v>1</v>
      </c>
      <c r="T1077" s="731">
        <v>0.5</v>
      </c>
      <c r="U1077" s="689">
        <v>1</v>
      </c>
    </row>
    <row r="1078" spans="1:21" ht="14.4" customHeight="1" x14ac:dyDescent="0.3">
      <c r="A1078" s="649">
        <v>50</v>
      </c>
      <c r="B1078" s="650" t="s">
        <v>574</v>
      </c>
      <c r="C1078" s="650">
        <v>89301502</v>
      </c>
      <c r="D1078" s="729" t="s">
        <v>3863</v>
      </c>
      <c r="E1078" s="730" t="s">
        <v>2756</v>
      </c>
      <c r="F1078" s="650" t="s">
        <v>2737</v>
      </c>
      <c r="G1078" s="650" t="s">
        <v>2870</v>
      </c>
      <c r="H1078" s="650" t="s">
        <v>1428</v>
      </c>
      <c r="I1078" s="650" t="s">
        <v>2954</v>
      </c>
      <c r="J1078" s="650" t="s">
        <v>2955</v>
      </c>
      <c r="K1078" s="650" t="s">
        <v>1597</v>
      </c>
      <c r="L1078" s="651">
        <v>201.88</v>
      </c>
      <c r="M1078" s="651">
        <v>605.64</v>
      </c>
      <c r="N1078" s="650">
        <v>3</v>
      </c>
      <c r="O1078" s="731">
        <v>1</v>
      </c>
      <c r="P1078" s="651">
        <v>605.64</v>
      </c>
      <c r="Q1078" s="666">
        <v>1</v>
      </c>
      <c r="R1078" s="650">
        <v>3</v>
      </c>
      <c r="S1078" s="666">
        <v>1</v>
      </c>
      <c r="T1078" s="731">
        <v>1</v>
      </c>
      <c r="U1078" s="689">
        <v>1</v>
      </c>
    </row>
    <row r="1079" spans="1:21" ht="14.4" customHeight="1" x14ac:dyDescent="0.3">
      <c r="A1079" s="649">
        <v>50</v>
      </c>
      <c r="B1079" s="650" t="s">
        <v>574</v>
      </c>
      <c r="C1079" s="650">
        <v>89301502</v>
      </c>
      <c r="D1079" s="729" t="s">
        <v>3863</v>
      </c>
      <c r="E1079" s="730" t="s">
        <v>2756</v>
      </c>
      <c r="F1079" s="650" t="s">
        <v>2737</v>
      </c>
      <c r="G1079" s="650" t="s">
        <v>2870</v>
      </c>
      <c r="H1079" s="650" t="s">
        <v>1428</v>
      </c>
      <c r="I1079" s="650" t="s">
        <v>3364</v>
      </c>
      <c r="J1079" s="650" t="s">
        <v>2955</v>
      </c>
      <c r="K1079" s="650" t="s">
        <v>3365</v>
      </c>
      <c r="L1079" s="651">
        <v>605.65</v>
      </c>
      <c r="M1079" s="651">
        <v>605.65</v>
      </c>
      <c r="N1079" s="650">
        <v>1</v>
      </c>
      <c r="O1079" s="731">
        <v>0.5</v>
      </c>
      <c r="P1079" s="651">
        <v>605.65</v>
      </c>
      <c r="Q1079" s="666">
        <v>1</v>
      </c>
      <c r="R1079" s="650">
        <v>1</v>
      </c>
      <c r="S1079" s="666">
        <v>1</v>
      </c>
      <c r="T1079" s="731">
        <v>0.5</v>
      </c>
      <c r="U1079" s="689">
        <v>1</v>
      </c>
    </row>
    <row r="1080" spans="1:21" ht="14.4" customHeight="1" x14ac:dyDescent="0.3">
      <c r="A1080" s="649">
        <v>50</v>
      </c>
      <c r="B1080" s="650" t="s">
        <v>574</v>
      </c>
      <c r="C1080" s="650">
        <v>89301502</v>
      </c>
      <c r="D1080" s="729" t="s">
        <v>3863</v>
      </c>
      <c r="E1080" s="730" t="s">
        <v>2756</v>
      </c>
      <c r="F1080" s="650" t="s">
        <v>2737</v>
      </c>
      <c r="G1080" s="650" t="s">
        <v>2870</v>
      </c>
      <c r="H1080" s="650" t="s">
        <v>575</v>
      </c>
      <c r="I1080" s="650" t="s">
        <v>3833</v>
      </c>
      <c r="J1080" s="650" t="s">
        <v>2955</v>
      </c>
      <c r="K1080" s="650" t="s">
        <v>3365</v>
      </c>
      <c r="L1080" s="651">
        <v>605.65</v>
      </c>
      <c r="M1080" s="651">
        <v>605.65</v>
      </c>
      <c r="N1080" s="650">
        <v>1</v>
      </c>
      <c r="O1080" s="731">
        <v>0.5</v>
      </c>
      <c r="P1080" s="651"/>
      <c r="Q1080" s="666">
        <v>0</v>
      </c>
      <c r="R1080" s="650"/>
      <c r="S1080" s="666">
        <v>0</v>
      </c>
      <c r="T1080" s="731"/>
      <c r="U1080" s="689">
        <v>0</v>
      </c>
    </row>
    <row r="1081" spans="1:21" ht="14.4" customHeight="1" x14ac:dyDescent="0.3">
      <c r="A1081" s="649">
        <v>50</v>
      </c>
      <c r="B1081" s="650" t="s">
        <v>574</v>
      </c>
      <c r="C1081" s="650">
        <v>89301502</v>
      </c>
      <c r="D1081" s="729" t="s">
        <v>3863</v>
      </c>
      <c r="E1081" s="730" t="s">
        <v>2756</v>
      </c>
      <c r="F1081" s="650" t="s">
        <v>2737</v>
      </c>
      <c r="G1081" s="650" t="s">
        <v>2870</v>
      </c>
      <c r="H1081" s="650" t="s">
        <v>575</v>
      </c>
      <c r="I1081" s="650" t="s">
        <v>3834</v>
      </c>
      <c r="J1081" s="650" t="s">
        <v>3133</v>
      </c>
      <c r="K1081" s="650" t="s">
        <v>1505</v>
      </c>
      <c r="L1081" s="651">
        <v>188.43</v>
      </c>
      <c r="M1081" s="651">
        <v>565.29</v>
      </c>
      <c r="N1081" s="650">
        <v>3</v>
      </c>
      <c r="O1081" s="731">
        <v>0.5</v>
      </c>
      <c r="P1081" s="651"/>
      <c r="Q1081" s="666">
        <v>0</v>
      </c>
      <c r="R1081" s="650"/>
      <c r="S1081" s="666">
        <v>0</v>
      </c>
      <c r="T1081" s="731"/>
      <c r="U1081" s="689">
        <v>0</v>
      </c>
    </row>
    <row r="1082" spans="1:21" ht="14.4" customHeight="1" x14ac:dyDescent="0.3">
      <c r="A1082" s="649">
        <v>50</v>
      </c>
      <c r="B1082" s="650" t="s">
        <v>574</v>
      </c>
      <c r="C1082" s="650">
        <v>89301502</v>
      </c>
      <c r="D1082" s="729" t="s">
        <v>3863</v>
      </c>
      <c r="E1082" s="730" t="s">
        <v>2756</v>
      </c>
      <c r="F1082" s="650" t="s">
        <v>2737</v>
      </c>
      <c r="G1082" s="650" t="s">
        <v>2870</v>
      </c>
      <c r="H1082" s="650" t="s">
        <v>575</v>
      </c>
      <c r="I1082" s="650" t="s">
        <v>3132</v>
      </c>
      <c r="J1082" s="650" t="s">
        <v>3133</v>
      </c>
      <c r="K1082" s="650" t="s">
        <v>1505</v>
      </c>
      <c r="L1082" s="651">
        <v>188.43</v>
      </c>
      <c r="M1082" s="651">
        <v>565.29</v>
      </c>
      <c r="N1082" s="650">
        <v>3</v>
      </c>
      <c r="O1082" s="731">
        <v>0.5</v>
      </c>
      <c r="P1082" s="651"/>
      <c r="Q1082" s="666">
        <v>0</v>
      </c>
      <c r="R1082" s="650"/>
      <c r="S1082" s="666">
        <v>0</v>
      </c>
      <c r="T1082" s="731"/>
      <c r="U1082" s="689">
        <v>0</v>
      </c>
    </row>
    <row r="1083" spans="1:21" ht="14.4" customHeight="1" x14ac:dyDescent="0.3">
      <c r="A1083" s="649">
        <v>50</v>
      </c>
      <c r="B1083" s="650" t="s">
        <v>574</v>
      </c>
      <c r="C1083" s="650">
        <v>89301502</v>
      </c>
      <c r="D1083" s="729" t="s">
        <v>3863</v>
      </c>
      <c r="E1083" s="730" t="s">
        <v>2756</v>
      </c>
      <c r="F1083" s="650" t="s">
        <v>2737</v>
      </c>
      <c r="G1083" s="650" t="s">
        <v>3835</v>
      </c>
      <c r="H1083" s="650" t="s">
        <v>575</v>
      </c>
      <c r="I1083" s="650" t="s">
        <v>1957</v>
      </c>
      <c r="J1083" s="650" t="s">
        <v>3836</v>
      </c>
      <c r="K1083" s="650" t="s">
        <v>3837</v>
      </c>
      <c r="L1083" s="651">
        <v>0</v>
      </c>
      <c r="M1083" s="651">
        <v>0</v>
      </c>
      <c r="N1083" s="650">
        <v>2</v>
      </c>
      <c r="O1083" s="731">
        <v>0.5</v>
      </c>
      <c r="P1083" s="651"/>
      <c r="Q1083" s="666"/>
      <c r="R1083" s="650"/>
      <c r="S1083" s="666">
        <v>0</v>
      </c>
      <c r="T1083" s="731"/>
      <c r="U1083" s="689">
        <v>0</v>
      </c>
    </row>
    <row r="1084" spans="1:21" ht="14.4" customHeight="1" x14ac:dyDescent="0.3">
      <c r="A1084" s="649">
        <v>50</v>
      </c>
      <c r="B1084" s="650" t="s">
        <v>574</v>
      </c>
      <c r="C1084" s="650">
        <v>89301502</v>
      </c>
      <c r="D1084" s="729" t="s">
        <v>3863</v>
      </c>
      <c r="E1084" s="730" t="s">
        <v>2756</v>
      </c>
      <c r="F1084" s="650" t="s">
        <v>2737</v>
      </c>
      <c r="G1084" s="650" t="s">
        <v>3431</v>
      </c>
      <c r="H1084" s="650" t="s">
        <v>575</v>
      </c>
      <c r="I1084" s="650" t="s">
        <v>3838</v>
      </c>
      <c r="J1084" s="650" t="s">
        <v>3678</v>
      </c>
      <c r="K1084" s="650" t="s">
        <v>3839</v>
      </c>
      <c r="L1084" s="651">
        <v>0</v>
      </c>
      <c r="M1084" s="651">
        <v>0</v>
      </c>
      <c r="N1084" s="650">
        <v>2</v>
      </c>
      <c r="O1084" s="731">
        <v>1.5</v>
      </c>
      <c r="P1084" s="651">
        <v>0</v>
      </c>
      <c r="Q1084" s="666"/>
      <c r="R1084" s="650">
        <v>1</v>
      </c>
      <c r="S1084" s="666">
        <v>0.5</v>
      </c>
      <c r="T1084" s="731">
        <v>0.5</v>
      </c>
      <c r="U1084" s="689">
        <v>0.33333333333333331</v>
      </c>
    </row>
    <row r="1085" spans="1:21" ht="14.4" customHeight="1" x14ac:dyDescent="0.3">
      <c r="A1085" s="649">
        <v>50</v>
      </c>
      <c r="B1085" s="650" t="s">
        <v>574</v>
      </c>
      <c r="C1085" s="650">
        <v>89301502</v>
      </c>
      <c r="D1085" s="729" t="s">
        <v>3863</v>
      </c>
      <c r="E1085" s="730" t="s">
        <v>2756</v>
      </c>
      <c r="F1085" s="650" t="s">
        <v>2737</v>
      </c>
      <c r="G1085" s="650" t="s">
        <v>3840</v>
      </c>
      <c r="H1085" s="650" t="s">
        <v>575</v>
      </c>
      <c r="I1085" s="650" t="s">
        <v>747</v>
      </c>
      <c r="J1085" s="650" t="s">
        <v>748</v>
      </c>
      <c r="K1085" s="650" t="s">
        <v>3841</v>
      </c>
      <c r="L1085" s="651">
        <v>127.5</v>
      </c>
      <c r="M1085" s="651">
        <v>127.5</v>
      </c>
      <c r="N1085" s="650">
        <v>1</v>
      </c>
      <c r="O1085" s="731">
        <v>1</v>
      </c>
      <c r="P1085" s="651">
        <v>127.5</v>
      </c>
      <c r="Q1085" s="666">
        <v>1</v>
      </c>
      <c r="R1085" s="650">
        <v>1</v>
      </c>
      <c r="S1085" s="666">
        <v>1</v>
      </c>
      <c r="T1085" s="731">
        <v>1</v>
      </c>
      <c r="U1085" s="689">
        <v>1</v>
      </c>
    </row>
    <row r="1086" spans="1:21" ht="14.4" customHeight="1" x14ac:dyDescent="0.3">
      <c r="A1086" s="649">
        <v>50</v>
      </c>
      <c r="B1086" s="650" t="s">
        <v>574</v>
      </c>
      <c r="C1086" s="650">
        <v>89301502</v>
      </c>
      <c r="D1086" s="729" t="s">
        <v>3863</v>
      </c>
      <c r="E1086" s="730" t="s">
        <v>2756</v>
      </c>
      <c r="F1086" s="650" t="s">
        <v>2737</v>
      </c>
      <c r="G1086" s="650" t="s">
        <v>2876</v>
      </c>
      <c r="H1086" s="650" t="s">
        <v>575</v>
      </c>
      <c r="I1086" s="650" t="s">
        <v>781</v>
      </c>
      <c r="J1086" s="650" t="s">
        <v>782</v>
      </c>
      <c r="K1086" s="650" t="s">
        <v>2877</v>
      </c>
      <c r="L1086" s="651">
        <v>219.94</v>
      </c>
      <c r="M1086" s="651">
        <v>1319.64</v>
      </c>
      <c r="N1086" s="650">
        <v>6</v>
      </c>
      <c r="O1086" s="731">
        <v>4</v>
      </c>
      <c r="P1086" s="651">
        <v>219.94</v>
      </c>
      <c r="Q1086" s="666">
        <v>0.16666666666666666</v>
      </c>
      <c r="R1086" s="650">
        <v>1</v>
      </c>
      <c r="S1086" s="666">
        <v>0.16666666666666666</v>
      </c>
      <c r="T1086" s="731">
        <v>0.5</v>
      </c>
      <c r="U1086" s="689">
        <v>0.125</v>
      </c>
    </row>
    <row r="1087" spans="1:21" ht="14.4" customHeight="1" x14ac:dyDescent="0.3">
      <c r="A1087" s="649">
        <v>50</v>
      </c>
      <c r="B1087" s="650" t="s">
        <v>574</v>
      </c>
      <c r="C1087" s="650">
        <v>89301502</v>
      </c>
      <c r="D1087" s="729" t="s">
        <v>3863</v>
      </c>
      <c r="E1087" s="730" t="s">
        <v>2756</v>
      </c>
      <c r="F1087" s="650" t="s">
        <v>2737</v>
      </c>
      <c r="G1087" s="650" t="s">
        <v>2956</v>
      </c>
      <c r="H1087" s="650" t="s">
        <v>1428</v>
      </c>
      <c r="I1087" s="650" t="s">
        <v>1621</v>
      </c>
      <c r="J1087" s="650" t="s">
        <v>1622</v>
      </c>
      <c r="K1087" s="650" t="s">
        <v>1623</v>
      </c>
      <c r="L1087" s="651">
        <v>143.71</v>
      </c>
      <c r="M1087" s="651">
        <v>431.13</v>
      </c>
      <c r="N1087" s="650">
        <v>3</v>
      </c>
      <c r="O1087" s="731">
        <v>0.5</v>
      </c>
      <c r="P1087" s="651"/>
      <c r="Q1087" s="666">
        <v>0</v>
      </c>
      <c r="R1087" s="650"/>
      <c r="S1087" s="666">
        <v>0</v>
      </c>
      <c r="T1087" s="731"/>
      <c r="U1087" s="689">
        <v>0</v>
      </c>
    </row>
    <row r="1088" spans="1:21" ht="14.4" customHeight="1" x14ac:dyDescent="0.3">
      <c r="A1088" s="649">
        <v>50</v>
      </c>
      <c r="B1088" s="650" t="s">
        <v>574</v>
      </c>
      <c r="C1088" s="650">
        <v>89301502</v>
      </c>
      <c r="D1088" s="729" t="s">
        <v>3863</v>
      </c>
      <c r="E1088" s="730" t="s">
        <v>2756</v>
      </c>
      <c r="F1088" s="650" t="s">
        <v>2737</v>
      </c>
      <c r="G1088" s="650" t="s">
        <v>2956</v>
      </c>
      <c r="H1088" s="650" t="s">
        <v>575</v>
      </c>
      <c r="I1088" s="650" t="s">
        <v>3842</v>
      </c>
      <c r="J1088" s="650" t="s">
        <v>3695</v>
      </c>
      <c r="K1088" s="650" t="s">
        <v>3224</v>
      </c>
      <c r="L1088" s="651">
        <v>134.12</v>
      </c>
      <c r="M1088" s="651">
        <v>134.12</v>
      </c>
      <c r="N1088" s="650">
        <v>1</v>
      </c>
      <c r="O1088" s="731">
        <v>0.5</v>
      </c>
      <c r="P1088" s="651"/>
      <c r="Q1088" s="666">
        <v>0</v>
      </c>
      <c r="R1088" s="650"/>
      <c r="S1088" s="666">
        <v>0</v>
      </c>
      <c r="T1088" s="731"/>
      <c r="U1088" s="689">
        <v>0</v>
      </c>
    </row>
    <row r="1089" spans="1:21" ht="14.4" customHeight="1" x14ac:dyDescent="0.3">
      <c r="A1089" s="649">
        <v>50</v>
      </c>
      <c r="B1089" s="650" t="s">
        <v>574</v>
      </c>
      <c r="C1089" s="650">
        <v>89301502</v>
      </c>
      <c r="D1089" s="729" t="s">
        <v>3863</v>
      </c>
      <c r="E1089" s="730" t="s">
        <v>2756</v>
      </c>
      <c r="F1089" s="650" t="s">
        <v>2737</v>
      </c>
      <c r="G1089" s="650" t="s">
        <v>2956</v>
      </c>
      <c r="H1089" s="650" t="s">
        <v>575</v>
      </c>
      <c r="I1089" s="650" t="s">
        <v>3694</v>
      </c>
      <c r="J1089" s="650" t="s">
        <v>3695</v>
      </c>
      <c r="K1089" s="650" t="s">
        <v>3696</v>
      </c>
      <c r="L1089" s="651">
        <v>469.47</v>
      </c>
      <c r="M1089" s="651">
        <v>469.47</v>
      </c>
      <c r="N1089" s="650">
        <v>1</v>
      </c>
      <c r="O1089" s="731">
        <v>0.5</v>
      </c>
      <c r="P1089" s="651"/>
      <c r="Q1089" s="666">
        <v>0</v>
      </c>
      <c r="R1089" s="650"/>
      <c r="S1089" s="666">
        <v>0</v>
      </c>
      <c r="T1089" s="731"/>
      <c r="U1089" s="689">
        <v>0</v>
      </c>
    </row>
    <row r="1090" spans="1:21" ht="14.4" customHeight="1" x14ac:dyDescent="0.3">
      <c r="A1090" s="649">
        <v>50</v>
      </c>
      <c r="B1090" s="650" t="s">
        <v>574</v>
      </c>
      <c r="C1090" s="650">
        <v>89301502</v>
      </c>
      <c r="D1090" s="729" t="s">
        <v>3863</v>
      </c>
      <c r="E1090" s="730" t="s">
        <v>2756</v>
      </c>
      <c r="F1090" s="650" t="s">
        <v>2737</v>
      </c>
      <c r="G1090" s="650" t="s">
        <v>3240</v>
      </c>
      <c r="H1090" s="650" t="s">
        <v>575</v>
      </c>
      <c r="I1090" s="650" t="s">
        <v>3843</v>
      </c>
      <c r="J1090" s="650" t="s">
        <v>3242</v>
      </c>
      <c r="K1090" s="650" t="s">
        <v>2963</v>
      </c>
      <c r="L1090" s="651">
        <v>0</v>
      </c>
      <c r="M1090" s="651">
        <v>0</v>
      </c>
      <c r="N1090" s="650">
        <v>2</v>
      </c>
      <c r="O1090" s="731">
        <v>1.5</v>
      </c>
      <c r="P1090" s="651"/>
      <c r="Q1090" s="666"/>
      <c r="R1090" s="650"/>
      <c r="S1090" s="666">
        <v>0</v>
      </c>
      <c r="T1090" s="731"/>
      <c r="U1090" s="689">
        <v>0</v>
      </c>
    </row>
    <row r="1091" spans="1:21" ht="14.4" customHeight="1" x14ac:dyDescent="0.3">
      <c r="A1091" s="649">
        <v>50</v>
      </c>
      <c r="B1091" s="650" t="s">
        <v>574</v>
      </c>
      <c r="C1091" s="650">
        <v>89301502</v>
      </c>
      <c r="D1091" s="729" t="s">
        <v>3863</v>
      </c>
      <c r="E1091" s="730" t="s">
        <v>2756</v>
      </c>
      <c r="F1091" s="650" t="s">
        <v>2737</v>
      </c>
      <c r="G1091" s="650" t="s">
        <v>3240</v>
      </c>
      <c r="H1091" s="650" t="s">
        <v>575</v>
      </c>
      <c r="I1091" s="650" t="s">
        <v>3844</v>
      </c>
      <c r="J1091" s="650" t="s">
        <v>3272</v>
      </c>
      <c r="K1091" s="650" t="s">
        <v>3845</v>
      </c>
      <c r="L1091" s="651">
        <v>0</v>
      </c>
      <c r="M1091" s="651">
        <v>0</v>
      </c>
      <c r="N1091" s="650">
        <v>1</v>
      </c>
      <c r="O1091" s="731">
        <v>0.5</v>
      </c>
      <c r="P1091" s="651">
        <v>0</v>
      </c>
      <c r="Q1091" s="666"/>
      <c r="R1091" s="650">
        <v>1</v>
      </c>
      <c r="S1091" s="666">
        <v>1</v>
      </c>
      <c r="T1091" s="731">
        <v>0.5</v>
      </c>
      <c r="U1091" s="689">
        <v>1</v>
      </c>
    </row>
    <row r="1092" spans="1:21" ht="14.4" customHeight="1" x14ac:dyDescent="0.3">
      <c r="A1092" s="649">
        <v>50</v>
      </c>
      <c r="B1092" s="650" t="s">
        <v>574</v>
      </c>
      <c r="C1092" s="650">
        <v>89301502</v>
      </c>
      <c r="D1092" s="729" t="s">
        <v>3863</v>
      </c>
      <c r="E1092" s="730" t="s">
        <v>2756</v>
      </c>
      <c r="F1092" s="650" t="s">
        <v>2737</v>
      </c>
      <c r="G1092" s="650" t="s">
        <v>2960</v>
      </c>
      <c r="H1092" s="650" t="s">
        <v>575</v>
      </c>
      <c r="I1092" s="650" t="s">
        <v>2961</v>
      </c>
      <c r="J1092" s="650" t="s">
        <v>2962</v>
      </c>
      <c r="K1092" s="650" t="s">
        <v>2963</v>
      </c>
      <c r="L1092" s="651">
        <v>0</v>
      </c>
      <c r="M1092" s="651">
        <v>0</v>
      </c>
      <c r="N1092" s="650">
        <v>1</v>
      </c>
      <c r="O1092" s="731">
        <v>0.5</v>
      </c>
      <c r="P1092" s="651"/>
      <c r="Q1092" s="666"/>
      <c r="R1092" s="650"/>
      <c r="S1092" s="666">
        <v>0</v>
      </c>
      <c r="T1092" s="731"/>
      <c r="U1092" s="689">
        <v>0</v>
      </c>
    </row>
    <row r="1093" spans="1:21" ht="14.4" customHeight="1" x14ac:dyDescent="0.3">
      <c r="A1093" s="649">
        <v>50</v>
      </c>
      <c r="B1093" s="650" t="s">
        <v>574</v>
      </c>
      <c r="C1093" s="650">
        <v>89301502</v>
      </c>
      <c r="D1093" s="729" t="s">
        <v>3863</v>
      </c>
      <c r="E1093" s="730" t="s">
        <v>2756</v>
      </c>
      <c r="F1093" s="650" t="s">
        <v>2737</v>
      </c>
      <c r="G1093" s="650" t="s">
        <v>2960</v>
      </c>
      <c r="H1093" s="650" t="s">
        <v>575</v>
      </c>
      <c r="I1093" s="650" t="s">
        <v>3697</v>
      </c>
      <c r="J1093" s="650" t="s">
        <v>2962</v>
      </c>
      <c r="K1093" s="650" t="s">
        <v>3698</v>
      </c>
      <c r="L1093" s="651">
        <v>0</v>
      </c>
      <c r="M1093" s="651">
        <v>0</v>
      </c>
      <c r="N1093" s="650">
        <v>1</v>
      </c>
      <c r="O1093" s="731">
        <v>1</v>
      </c>
      <c r="P1093" s="651">
        <v>0</v>
      </c>
      <c r="Q1093" s="666"/>
      <c r="R1093" s="650">
        <v>1</v>
      </c>
      <c r="S1093" s="666">
        <v>1</v>
      </c>
      <c r="T1093" s="731">
        <v>1</v>
      </c>
      <c r="U1093" s="689">
        <v>1</v>
      </c>
    </row>
    <row r="1094" spans="1:21" ht="14.4" customHeight="1" x14ac:dyDescent="0.3">
      <c r="A1094" s="649">
        <v>50</v>
      </c>
      <c r="B1094" s="650" t="s">
        <v>574</v>
      </c>
      <c r="C1094" s="650">
        <v>89301502</v>
      </c>
      <c r="D1094" s="729" t="s">
        <v>3863</v>
      </c>
      <c r="E1094" s="730" t="s">
        <v>2756</v>
      </c>
      <c r="F1094" s="650" t="s">
        <v>2737</v>
      </c>
      <c r="G1094" s="650" t="s">
        <v>2960</v>
      </c>
      <c r="H1094" s="650" t="s">
        <v>575</v>
      </c>
      <c r="I1094" s="650" t="s">
        <v>774</v>
      </c>
      <c r="J1094" s="650" t="s">
        <v>2962</v>
      </c>
      <c r="K1094" s="650" t="s">
        <v>776</v>
      </c>
      <c r="L1094" s="651">
        <v>129.94999999999999</v>
      </c>
      <c r="M1094" s="651">
        <v>649.75</v>
      </c>
      <c r="N1094" s="650">
        <v>5</v>
      </c>
      <c r="O1094" s="731">
        <v>2</v>
      </c>
      <c r="P1094" s="651">
        <v>129.94999999999999</v>
      </c>
      <c r="Q1094" s="666">
        <v>0.19999999999999998</v>
      </c>
      <c r="R1094" s="650">
        <v>1</v>
      </c>
      <c r="S1094" s="666">
        <v>0.2</v>
      </c>
      <c r="T1094" s="731">
        <v>1</v>
      </c>
      <c r="U1094" s="689">
        <v>0.5</v>
      </c>
    </row>
    <row r="1095" spans="1:21" ht="14.4" customHeight="1" x14ac:dyDescent="0.3">
      <c r="A1095" s="649">
        <v>50</v>
      </c>
      <c r="B1095" s="650" t="s">
        <v>574</v>
      </c>
      <c r="C1095" s="650">
        <v>89301502</v>
      </c>
      <c r="D1095" s="729" t="s">
        <v>3863</v>
      </c>
      <c r="E1095" s="730" t="s">
        <v>2756</v>
      </c>
      <c r="F1095" s="650" t="s">
        <v>2737</v>
      </c>
      <c r="G1095" s="650" t="s">
        <v>2960</v>
      </c>
      <c r="H1095" s="650" t="s">
        <v>575</v>
      </c>
      <c r="I1095" s="650" t="s">
        <v>3846</v>
      </c>
      <c r="J1095" s="650" t="s">
        <v>3700</v>
      </c>
      <c r="K1095" s="650" t="s">
        <v>2963</v>
      </c>
      <c r="L1095" s="651">
        <v>0</v>
      </c>
      <c r="M1095" s="651">
        <v>0</v>
      </c>
      <c r="N1095" s="650">
        <v>1</v>
      </c>
      <c r="O1095" s="731">
        <v>0.5</v>
      </c>
      <c r="P1095" s="651"/>
      <c r="Q1095" s="666"/>
      <c r="R1095" s="650"/>
      <c r="S1095" s="666">
        <v>0</v>
      </c>
      <c r="T1095" s="731"/>
      <c r="U1095" s="689">
        <v>0</v>
      </c>
    </row>
    <row r="1096" spans="1:21" ht="14.4" customHeight="1" x14ac:dyDescent="0.3">
      <c r="A1096" s="649">
        <v>50</v>
      </c>
      <c r="B1096" s="650" t="s">
        <v>574</v>
      </c>
      <c r="C1096" s="650">
        <v>89301502</v>
      </c>
      <c r="D1096" s="729" t="s">
        <v>3863</v>
      </c>
      <c r="E1096" s="730" t="s">
        <v>2756</v>
      </c>
      <c r="F1096" s="650" t="s">
        <v>2737</v>
      </c>
      <c r="G1096" s="650" t="s">
        <v>3847</v>
      </c>
      <c r="H1096" s="650" t="s">
        <v>575</v>
      </c>
      <c r="I1096" s="650" t="s">
        <v>2404</v>
      </c>
      <c r="J1096" s="650" t="s">
        <v>2405</v>
      </c>
      <c r="K1096" s="650" t="s">
        <v>3848</v>
      </c>
      <c r="L1096" s="651">
        <v>0</v>
      </c>
      <c r="M1096" s="651">
        <v>0</v>
      </c>
      <c r="N1096" s="650">
        <v>1</v>
      </c>
      <c r="O1096" s="731">
        <v>1</v>
      </c>
      <c r="P1096" s="651">
        <v>0</v>
      </c>
      <c r="Q1096" s="666"/>
      <c r="R1096" s="650">
        <v>1</v>
      </c>
      <c r="S1096" s="666">
        <v>1</v>
      </c>
      <c r="T1096" s="731">
        <v>1</v>
      </c>
      <c r="U1096" s="689">
        <v>1</v>
      </c>
    </row>
    <row r="1097" spans="1:21" ht="14.4" customHeight="1" x14ac:dyDescent="0.3">
      <c r="A1097" s="649">
        <v>50</v>
      </c>
      <c r="B1097" s="650" t="s">
        <v>574</v>
      </c>
      <c r="C1097" s="650">
        <v>89301502</v>
      </c>
      <c r="D1097" s="729" t="s">
        <v>3863</v>
      </c>
      <c r="E1097" s="730" t="s">
        <v>2756</v>
      </c>
      <c r="F1097" s="650" t="s">
        <v>2737</v>
      </c>
      <c r="G1097" s="650" t="s">
        <v>2886</v>
      </c>
      <c r="H1097" s="650" t="s">
        <v>575</v>
      </c>
      <c r="I1097" s="650" t="s">
        <v>1209</v>
      </c>
      <c r="J1097" s="650" t="s">
        <v>1138</v>
      </c>
      <c r="K1097" s="650" t="s">
        <v>1210</v>
      </c>
      <c r="L1097" s="651">
        <v>40.64</v>
      </c>
      <c r="M1097" s="651">
        <v>81.28</v>
      </c>
      <c r="N1097" s="650">
        <v>2</v>
      </c>
      <c r="O1097" s="731">
        <v>1</v>
      </c>
      <c r="P1097" s="651"/>
      <c r="Q1097" s="666">
        <v>0</v>
      </c>
      <c r="R1097" s="650"/>
      <c r="S1097" s="666">
        <v>0</v>
      </c>
      <c r="T1097" s="731"/>
      <c r="U1097" s="689">
        <v>0</v>
      </c>
    </row>
    <row r="1098" spans="1:21" ht="14.4" customHeight="1" x14ac:dyDescent="0.3">
      <c r="A1098" s="649">
        <v>50</v>
      </c>
      <c r="B1098" s="650" t="s">
        <v>574</v>
      </c>
      <c r="C1098" s="650">
        <v>89301502</v>
      </c>
      <c r="D1098" s="729" t="s">
        <v>3863</v>
      </c>
      <c r="E1098" s="730" t="s">
        <v>2756</v>
      </c>
      <c r="F1098" s="650" t="s">
        <v>2737</v>
      </c>
      <c r="G1098" s="650" t="s">
        <v>2886</v>
      </c>
      <c r="H1098" s="650" t="s">
        <v>575</v>
      </c>
      <c r="I1098" s="650" t="s">
        <v>1207</v>
      </c>
      <c r="J1098" s="650" t="s">
        <v>1138</v>
      </c>
      <c r="K1098" s="650" t="s">
        <v>1078</v>
      </c>
      <c r="L1098" s="651">
        <v>60.97</v>
      </c>
      <c r="M1098" s="651">
        <v>60.97</v>
      </c>
      <c r="N1098" s="650">
        <v>1</v>
      </c>
      <c r="O1098" s="731">
        <v>0.5</v>
      </c>
      <c r="P1098" s="651"/>
      <c r="Q1098" s="666">
        <v>0</v>
      </c>
      <c r="R1098" s="650"/>
      <c r="S1098" s="666">
        <v>0</v>
      </c>
      <c r="T1098" s="731"/>
      <c r="U1098" s="689">
        <v>0</v>
      </c>
    </row>
    <row r="1099" spans="1:21" ht="14.4" customHeight="1" x14ac:dyDescent="0.3">
      <c r="A1099" s="649">
        <v>50</v>
      </c>
      <c r="B1099" s="650" t="s">
        <v>574</v>
      </c>
      <c r="C1099" s="650">
        <v>89301502</v>
      </c>
      <c r="D1099" s="729" t="s">
        <v>3863</v>
      </c>
      <c r="E1099" s="730" t="s">
        <v>2756</v>
      </c>
      <c r="F1099" s="650" t="s">
        <v>2737</v>
      </c>
      <c r="G1099" s="650" t="s">
        <v>2886</v>
      </c>
      <c r="H1099" s="650" t="s">
        <v>575</v>
      </c>
      <c r="I1099" s="650" t="s">
        <v>3849</v>
      </c>
      <c r="J1099" s="650" t="s">
        <v>1138</v>
      </c>
      <c r="K1099" s="650" t="s">
        <v>1192</v>
      </c>
      <c r="L1099" s="651">
        <v>0</v>
      </c>
      <c r="M1099" s="651">
        <v>0</v>
      </c>
      <c r="N1099" s="650">
        <v>1</v>
      </c>
      <c r="O1099" s="731">
        <v>0.5</v>
      </c>
      <c r="P1099" s="651"/>
      <c r="Q1099" s="666"/>
      <c r="R1099" s="650"/>
      <c r="S1099" s="666">
        <v>0</v>
      </c>
      <c r="T1099" s="731"/>
      <c r="U1099" s="689">
        <v>0</v>
      </c>
    </row>
    <row r="1100" spans="1:21" ht="14.4" customHeight="1" x14ac:dyDescent="0.3">
      <c r="A1100" s="649">
        <v>50</v>
      </c>
      <c r="B1100" s="650" t="s">
        <v>574</v>
      </c>
      <c r="C1100" s="650">
        <v>89301502</v>
      </c>
      <c r="D1100" s="729" t="s">
        <v>3863</v>
      </c>
      <c r="E1100" s="730" t="s">
        <v>2756</v>
      </c>
      <c r="F1100" s="650" t="s">
        <v>2737</v>
      </c>
      <c r="G1100" s="650" t="s">
        <v>2889</v>
      </c>
      <c r="H1100" s="650" t="s">
        <v>575</v>
      </c>
      <c r="I1100" s="650" t="s">
        <v>3230</v>
      </c>
      <c r="J1100" s="650" t="s">
        <v>3231</v>
      </c>
      <c r="K1100" s="650" t="s">
        <v>3232</v>
      </c>
      <c r="L1100" s="651">
        <v>157.76</v>
      </c>
      <c r="M1100" s="651">
        <v>157.76</v>
      </c>
      <c r="N1100" s="650">
        <v>1</v>
      </c>
      <c r="O1100" s="731">
        <v>0.5</v>
      </c>
      <c r="P1100" s="651">
        <v>157.76</v>
      </c>
      <c r="Q1100" s="666">
        <v>1</v>
      </c>
      <c r="R1100" s="650">
        <v>1</v>
      </c>
      <c r="S1100" s="666">
        <v>1</v>
      </c>
      <c r="T1100" s="731">
        <v>0.5</v>
      </c>
      <c r="U1100" s="689">
        <v>1</v>
      </c>
    </row>
    <row r="1101" spans="1:21" ht="14.4" customHeight="1" x14ac:dyDescent="0.3">
      <c r="A1101" s="649">
        <v>50</v>
      </c>
      <c r="B1101" s="650" t="s">
        <v>574</v>
      </c>
      <c r="C1101" s="650">
        <v>89301502</v>
      </c>
      <c r="D1101" s="729" t="s">
        <v>3863</v>
      </c>
      <c r="E1101" s="730" t="s">
        <v>2756</v>
      </c>
      <c r="F1101" s="650" t="s">
        <v>2737</v>
      </c>
      <c r="G1101" s="650" t="s">
        <v>2889</v>
      </c>
      <c r="H1101" s="650" t="s">
        <v>575</v>
      </c>
      <c r="I1101" s="650" t="s">
        <v>3719</v>
      </c>
      <c r="J1101" s="650" t="s">
        <v>3231</v>
      </c>
      <c r="K1101" s="650" t="s">
        <v>3720</v>
      </c>
      <c r="L1101" s="651">
        <v>525.88</v>
      </c>
      <c r="M1101" s="651">
        <v>525.88</v>
      </c>
      <c r="N1101" s="650">
        <v>1</v>
      </c>
      <c r="O1101" s="731">
        <v>0.5</v>
      </c>
      <c r="P1101" s="651">
        <v>525.88</v>
      </c>
      <c r="Q1101" s="666">
        <v>1</v>
      </c>
      <c r="R1101" s="650">
        <v>1</v>
      </c>
      <c r="S1101" s="666">
        <v>1</v>
      </c>
      <c r="T1101" s="731">
        <v>0.5</v>
      </c>
      <c r="U1101" s="689">
        <v>1</v>
      </c>
    </row>
    <row r="1102" spans="1:21" ht="14.4" customHeight="1" x14ac:dyDescent="0.3">
      <c r="A1102" s="649">
        <v>50</v>
      </c>
      <c r="B1102" s="650" t="s">
        <v>574</v>
      </c>
      <c r="C1102" s="650">
        <v>89301502</v>
      </c>
      <c r="D1102" s="729" t="s">
        <v>3863</v>
      </c>
      <c r="E1102" s="730" t="s">
        <v>2756</v>
      </c>
      <c r="F1102" s="650" t="s">
        <v>2737</v>
      </c>
      <c r="G1102" s="650" t="s">
        <v>2807</v>
      </c>
      <c r="H1102" s="650" t="s">
        <v>1428</v>
      </c>
      <c r="I1102" s="650" t="s">
        <v>3274</v>
      </c>
      <c r="J1102" s="650" t="s">
        <v>2896</v>
      </c>
      <c r="K1102" s="650" t="s">
        <v>1971</v>
      </c>
      <c r="L1102" s="651">
        <v>193.14</v>
      </c>
      <c r="M1102" s="651">
        <v>386.28</v>
      </c>
      <c r="N1102" s="650">
        <v>2</v>
      </c>
      <c r="O1102" s="731">
        <v>1</v>
      </c>
      <c r="P1102" s="651"/>
      <c r="Q1102" s="666">
        <v>0</v>
      </c>
      <c r="R1102" s="650"/>
      <c r="S1102" s="666">
        <v>0</v>
      </c>
      <c r="T1102" s="731"/>
      <c r="U1102" s="689">
        <v>0</v>
      </c>
    </row>
    <row r="1103" spans="1:21" ht="14.4" customHeight="1" x14ac:dyDescent="0.3">
      <c r="A1103" s="649">
        <v>50</v>
      </c>
      <c r="B1103" s="650" t="s">
        <v>574</v>
      </c>
      <c r="C1103" s="650">
        <v>89301502</v>
      </c>
      <c r="D1103" s="729" t="s">
        <v>3863</v>
      </c>
      <c r="E1103" s="730" t="s">
        <v>2756</v>
      </c>
      <c r="F1103" s="650" t="s">
        <v>2737</v>
      </c>
      <c r="G1103" s="650" t="s">
        <v>2807</v>
      </c>
      <c r="H1103" s="650" t="s">
        <v>1428</v>
      </c>
      <c r="I1103" s="650" t="s">
        <v>1633</v>
      </c>
      <c r="J1103" s="650" t="s">
        <v>2615</v>
      </c>
      <c r="K1103" s="650" t="s">
        <v>2616</v>
      </c>
      <c r="L1103" s="651">
        <v>126.09</v>
      </c>
      <c r="M1103" s="651">
        <v>126.09</v>
      </c>
      <c r="N1103" s="650">
        <v>1</v>
      </c>
      <c r="O1103" s="731">
        <v>1</v>
      </c>
      <c r="P1103" s="651"/>
      <c r="Q1103" s="666">
        <v>0</v>
      </c>
      <c r="R1103" s="650"/>
      <c r="S1103" s="666">
        <v>0</v>
      </c>
      <c r="T1103" s="731"/>
      <c r="U1103" s="689">
        <v>0</v>
      </c>
    </row>
    <row r="1104" spans="1:21" ht="14.4" customHeight="1" x14ac:dyDescent="0.3">
      <c r="A1104" s="649">
        <v>50</v>
      </c>
      <c r="B1104" s="650" t="s">
        <v>574</v>
      </c>
      <c r="C1104" s="650">
        <v>89301502</v>
      </c>
      <c r="D1104" s="729" t="s">
        <v>3863</v>
      </c>
      <c r="E1104" s="730" t="s">
        <v>2756</v>
      </c>
      <c r="F1104" s="650" t="s">
        <v>2737</v>
      </c>
      <c r="G1104" s="650" t="s">
        <v>3275</v>
      </c>
      <c r="H1104" s="650" t="s">
        <v>575</v>
      </c>
      <c r="I1104" s="650" t="s">
        <v>3850</v>
      </c>
      <c r="J1104" s="650" t="s">
        <v>3851</v>
      </c>
      <c r="K1104" s="650" t="s">
        <v>2291</v>
      </c>
      <c r="L1104" s="651">
        <v>0</v>
      </c>
      <c r="M1104" s="651">
        <v>0</v>
      </c>
      <c r="N1104" s="650">
        <v>2</v>
      </c>
      <c r="O1104" s="731">
        <v>1</v>
      </c>
      <c r="P1104" s="651">
        <v>0</v>
      </c>
      <c r="Q1104" s="666"/>
      <c r="R1104" s="650">
        <v>2</v>
      </c>
      <c r="S1104" s="666">
        <v>1</v>
      </c>
      <c r="T1104" s="731">
        <v>1</v>
      </c>
      <c r="U1104" s="689">
        <v>1</v>
      </c>
    </row>
    <row r="1105" spans="1:21" ht="14.4" customHeight="1" x14ac:dyDescent="0.3">
      <c r="A1105" s="649">
        <v>50</v>
      </c>
      <c r="B1105" s="650" t="s">
        <v>574</v>
      </c>
      <c r="C1105" s="650">
        <v>89301502</v>
      </c>
      <c r="D1105" s="729" t="s">
        <v>3863</v>
      </c>
      <c r="E1105" s="730" t="s">
        <v>2756</v>
      </c>
      <c r="F1105" s="650" t="s">
        <v>2739</v>
      </c>
      <c r="G1105" s="650" t="s">
        <v>3391</v>
      </c>
      <c r="H1105" s="650" t="s">
        <v>575</v>
      </c>
      <c r="I1105" s="650" t="s">
        <v>3852</v>
      </c>
      <c r="J1105" s="650" t="s">
        <v>3853</v>
      </c>
      <c r="K1105" s="650" t="s">
        <v>3854</v>
      </c>
      <c r="L1105" s="651">
        <v>410</v>
      </c>
      <c r="M1105" s="651">
        <v>820</v>
      </c>
      <c r="N1105" s="650">
        <v>2</v>
      </c>
      <c r="O1105" s="731">
        <v>2</v>
      </c>
      <c r="P1105" s="651">
        <v>410</v>
      </c>
      <c r="Q1105" s="666">
        <v>0.5</v>
      </c>
      <c r="R1105" s="650">
        <v>1</v>
      </c>
      <c r="S1105" s="666">
        <v>0.5</v>
      </c>
      <c r="T1105" s="731">
        <v>1</v>
      </c>
      <c r="U1105" s="689">
        <v>0.5</v>
      </c>
    </row>
    <row r="1106" spans="1:21" ht="14.4" customHeight="1" x14ac:dyDescent="0.3">
      <c r="A1106" s="649">
        <v>50</v>
      </c>
      <c r="B1106" s="650" t="s">
        <v>574</v>
      </c>
      <c r="C1106" s="650">
        <v>89301502</v>
      </c>
      <c r="D1106" s="729" t="s">
        <v>3863</v>
      </c>
      <c r="E1106" s="730" t="s">
        <v>2756</v>
      </c>
      <c r="F1106" s="650" t="s">
        <v>2739</v>
      </c>
      <c r="G1106" s="650" t="s">
        <v>3395</v>
      </c>
      <c r="H1106" s="650" t="s">
        <v>575</v>
      </c>
      <c r="I1106" s="650" t="s">
        <v>3396</v>
      </c>
      <c r="J1106" s="650" t="s">
        <v>3397</v>
      </c>
      <c r="K1106" s="650" t="s">
        <v>3398</v>
      </c>
      <c r="L1106" s="651">
        <v>38.97</v>
      </c>
      <c r="M1106" s="651">
        <v>5299.9200000000028</v>
      </c>
      <c r="N1106" s="650">
        <v>136</v>
      </c>
      <c r="O1106" s="731">
        <v>34</v>
      </c>
      <c r="P1106" s="651">
        <v>5299.9200000000028</v>
      </c>
      <c r="Q1106" s="666">
        <v>1</v>
      </c>
      <c r="R1106" s="650">
        <v>136</v>
      </c>
      <c r="S1106" s="666">
        <v>1</v>
      </c>
      <c r="T1106" s="731">
        <v>34</v>
      </c>
      <c r="U1106" s="689">
        <v>1</v>
      </c>
    </row>
    <row r="1107" spans="1:21" ht="14.4" customHeight="1" x14ac:dyDescent="0.3">
      <c r="A1107" s="649">
        <v>50</v>
      </c>
      <c r="B1107" s="650" t="s">
        <v>574</v>
      </c>
      <c r="C1107" s="650">
        <v>89301502</v>
      </c>
      <c r="D1107" s="729" t="s">
        <v>3863</v>
      </c>
      <c r="E1107" s="730" t="s">
        <v>2756</v>
      </c>
      <c r="F1107" s="650" t="s">
        <v>2739</v>
      </c>
      <c r="G1107" s="650" t="s">
        <v>3399</v>
      </c>
      <c r="H1107" s="650" t="s">
        <v>575</v>
      </c>
      <c r="I1107" s="650" t="s">
        <v>3400</v>
      </c>
      <c r="J1107" s="650" t="s">
        <v>3401</v>
      </c>
      <c r="K1107" s="650" t="s">
        <v>3402</v>
      </c>
      <c r="L1107" s="651">
        <v>378.48</v>
      </c>
      <c r="M1107" s="651">
        <v>4920.24</v>
      </c>
      <c r="N1107" s="650">
        <v>13</v>
      </c>
      <c r="O1107" s="731">
        <v>13</v>
      </c>
      <c r="P1107" s="651">
        <v>4541.76</v>
      </c>
      <c r="Q1107" s="666">
        <v>0.92307692307692313</v>
      </c>
      <c r="R1107" s="650">
        <v>12</v>
      </c>
      <c r="S1107" s="666">
        <v>0.92307692307692313</v>
      </c>
      <c r="T1107" s="731">
        <v>12</v>
      </c>
      <c r="U1107" s="689">
        <v>0.92307692307692313</v>
      </c>
    </row>
    <row r="1108" spans="1:21" ht="14.4" customHeight="1" x14ac:dyDescent="0.3">
      <c r="A1108" s="649">
        <v>50</v>
      </c>
      <c r="B1108" s="650" t="s">
        <v>574</v>
      </c>
      <c r="C1108" s="650">
        <v>89301502</v>
      </c>
      <c r="D1108" s="729" t="s">
        <v>3863</v>
      </c>
      <c r="E1108" s="730" t="s">
        <v>2756</v>
      </c>
      <c r="F1108" s="650" t="s">
        <v>2739</v>
      </c>
      <c r="G1108" s="650" t="s">
        <v>3399</v>
      </c>
      <c r="H1108" s="650" t="s">
        <v>575</v>
      </c>
      <c r="I1108" s="650" t="s">
        <v>3403</v>
      </c>
      <c r="J1108" s="650" t="s">
        <v>3404</v>
      </c>
      <c r="K1108" s="650" t="s">
        <v>3405</v>
      </c>
      <c r="L1108" s="651">
        <v>378.48</v>
      </c>
      <c r="M1108" s="651">
        <v>3784.8</v>
      </c>
      <c r="N1108" s="650">
        <v>10</v>
      </c>
      <c r="O1108" s="731">
        <v>10</v>
      </c>
      <c r="P1108" s="651">
        <v>3406.32</v>
      </c>
      <c r="Q1108" s="666">
        <v>0.9</v>
      </c>
      <c r="R1108" s="650">
        <v>9</v>
      </c>
      <c r="S1108" s="666">
        <v>0.9</v>
      </c>
      <c r="T1108" s="731">
        <v>9</v>
      </c>
      <c r="U1108" s="689">
        <v>0.9</v>
      </c>
    </row>
    <row r="1109" spans="1:21" ht="14.4" customHeight="1" x14ac:dyDescent="0.3">
      <c r="A1109" s="649">
        <v>50</v>
      </c>
      <c r="B1109" s="650" t="s">
        <v>574</v>
      </c>
      <c r="C1109" s="650">
        <v>89301502</v>
      </c>
      <c r="D1109" s="729" t="s">
        <v>3863</v>
      </c>
      <c r="E1109" s="730" t="s">
        <v>2757</v>
      </c>
      <c r="F1109" s="650" t="s">
        <v>2737</v>
      </c>
      <c r="G1109" s="650" t="s">
        <v>3286</v>
      </c>
      <c r="H1109" s="650" t="s">
        <v>575</v>
      </c>
      <c r="I1109" s="650" t="s">
        <v>3855</v>
      </c>
      <c r="J1109" s="650" t="s">
        <v>3856</v>
      </c>
      <c r="K1109" s="650" t="s">
        <v>2388</v>
      </c>
      <c r="L1109" s="651">
        <v>222.25</v>
      </c>
      <c r="M1109" s="651">
        <v>222.25</v>
      </c>
      <c r="N1109" s="650">
        <v>1</v>
      </c>
      <c r="O1109" s="731">
        <v>0.5</v>
      </c>
      <c r="P1109" s="651">
        <v>222.25</v>
      </c>
      <c r="Q1109" s="666">
        <v>1</v>
      </c>
      <c r="R1109" s="650">
        <v>1</v>
      </c>
      <c r="S1109" s="666">
        <v>1</v>
      </c>
      <c r="T1109" s="731">
        <v>0.5</v>
      </c>
      <c r="U1109" s="689">
        <v>1</v>
      </c>
    </row>
    <row r="1110" spans="1:21" ht="14.4" customHeight="1" x14ac:dyDescent="0.3">
      <c r="A1110" s="649">
        <v>50</v>
      </c>
      <c r="B1110" s="650" t="s">
        <v>574</v>
      </c>
      <c r="C1110" s="650">
        <v>89301502</v>
      </c>
      <c r="D1110" s="729" t="s">
        <v>3863</v>
      </c>
      <c r="E1110" s="730" t="s">
        <v>2757</v>
      </c>
      <c r="F1110" s="650" t="s">
        <v>2737</v>
      </c>
      <c r="G1110" s="650" t="s">
        <v>3286</v>
      </c>
      <c r="H1110" s="650" t="s">
        <v>1428</v>
      </c>
      <c r="I1110" s="650" t="s">
        <v>2386</v>
      </c>
      <c r="J1110" s="650" t="s">
        <v>2387</v>
      </c>
      <c r="K1110" s="650" t="s">
        <v>2388</v>
      </c>
      <c r="L1110" s="651">
        <v>222.25</v>
      </c>
      <c r="M1110" s="651">
        <v>444.5</v>
      </c>
      <c r="N1110" s="650">
        <v>2</v>
      </c>
      <c r="O1110" s="731">
        <v>1.5</v>
      </c>
      <c r="P1110" s="651">
        <v>444.5</v>
      </c>
      <c r="Q1110" s="666">
        <v>1</v>
      </c>
      <c r="R1110" s="650">
        <v>2</v>
      </c>
      <c r="S1110" s="666">
        <v>1</v>
      </c>
      <c r="T1110" s="731">
        <v>1.5</v>
      </c>
      <c r="U1110" s="689">
        <v>1</v>
      </c>
    </row>
    <row r="1111" spans="1:21" ht="14.4" customHeight="1" x14ac:dyDescent="0.3">
      <c r="A1111" s="649">
        <v>50</v>
      </c>
      <c r="B1111" s="650" t="s">
        <v>574</v>
      </c>
      <c r="C1111" s="650">
        <v>89301502</v>
      </c>
      <c r="D1111" s="729" t="s">
        <v>3863</v>
      </c>
      <c r="E1111" s="730" t="s">
        <v>2757</v>
      </c>
      <c r="F1111" s="650" t="s">
        <v>2737</v>
      </c>
      <c r="G1111" s="650" t="s">
        <v>3481</v>
      </c>
      <c r="H1111" s="650" t="s">
        <v>575</v>
      </c>
      <c r="I1111" s="650" t="s">
        <v>3482</v>
      </c>
      <c r="J1111" s="650" t="s">
        <v>3483</v>
      </c>
      <c r="K1111" s="650" t="s">
        <v>3484</v>
      </c>
      <c r="L1111" s="651">
        <v>0</v>
      </c>
      <c r="M1111" s="651">
        <v>0</v>
      </c>
      <c r="N1111" s="650">
        <v>4</v>
      </c>
      <c r="O1111" s="731">
        <v>1</v>
      </c>
      <c r="P1111" s="651">
        <v>0</v>
      </c>
      <c r="Q1111" s="666"/>
      <c r="R1111" s="650">
        <v>4</v>
      </c>
      <c r="S1111" s="666">
        <v>1</v>
      </c>
      <c r="T1111" s="731">
        <v>1</v>
      </c>
      <c r="U1111" s="689">
        <v>1</v>
      </c>
    </row>
    <row r="1112" spans="1:21" ht="14.4" customHeight="1" x14ac:dyDescent="0.3">
      <c r="A1112" s="649">
        <v>50</v>
      </c>
      <c r="B1112" s="650" t="s">
        <v>574</v>
      </c>
      <c r="C1112" s="650">
        <v>89301502</v>
      </c>
      <c r="D1112" s="729" t="s">
        <v>3863</v>
      </c>
      <c r="E1112" s="730" t="s">
        <v>2758</v>
      </c>
      <c r="F1112" s="650" t="s">
        <v>2737</v>
      </c>
      <c r="G1112" s="650" t="s">
        <v>3544</v>
      </c>
      <c r="H1112" s="650" t="s">
        <v>575</v>
      </c>
      <c r="I1112" s="650" t="s">
        <v>3857</v>
      </c>
      <c r="J1112" s="650" t="s">
        <v>3858</v>
      </c>
      <c r="K1112" s="650" t="s">
        <v>1008</v>
      </c>
      <c r="L1112" s="651">
        <v>356.47</v>
      </c>
      <c r="M1112" s="651">
        <v>356.47</v>
      </c>
      <c r="N1112" s="650">
        <v>1</v>
      </c>
      <c r="O1112" s="731">
        <v>1</v>
      </c>
      <c r="P1112" s="651">
        <v>356.47</v>
      </c>
      <c r="Q1112" s="666">
        <v>1</v>
      </c>
      <c r="R1112" s="650">
        <v>1</v>
      </c>
      <c r="S1112" s="666">
        <v>1</v>
      </c>
      <c r="T1112" s="731">
        <v>1</v>
      </c>
      <c r="U1112" s="689">
        <v>1</v>
      </c>
    </row>
    <row r="1113" spans="1:21" ht="14.4" customHeight="1" thickBot="1" x14ac:dyDescent="0.35">
      <c r="A1113" s="655">
        <v>50</v>
      </c>
      <c r="B1113" s="656" t="s">
        <v>574</v>
      </c>
      <c r="C1113" s="656">
        <v>89301502</v>
      </c>
      <c r="D1113" s="732" t="s">
        <v>3863</v>
      </c>
      <c r="E1113" s="733" t="s">
        <v>2758</v>
      </c>
      <c r="F1113" s="656" t="s">
        <v>2737</v>
      </c>
      <c r="G1113" s="656" t="s">
        <v>3346</v>
      </c>
      <c r="H1113" s="656" t="s">
        <v>575</v>
      </c>
      <c r="I1113" s="656" t="s">
        <v>3859</v>
      </c>
      <c r="J1113" s="656" t="s">
        <v>3860</v>
      </c>
      <c r="K1113" s="656" t="s">
        <v>3861</v>
      </c>
      <c r="L1113" s="657">
        <v>43.09</v>
      </c>
      <c r="M1113" s="657">
        <v>43.09</v>
      </c>
      <c r="N1113" s="656">
        <v>1</v>
      </c>
      <c r="O1113" s="734">
        <v>1</v>
      </c>
      <c r="P1113" s="657"/>
      <c r="Q1113" s="667">
        <v>0</v>
      </c>
      <c r="R1113" s="656"/>
      <c r="S1113" s="667">
        <v>0</v>
      </c>
      <c r="T1113" s="734"/>
      <c r="U1113" s="69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3865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5" t="s">
        <v>235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737" t="s">
        <v>2751</v>
      </c>
      <c r="B5" s="229">
        <v>15329.169999999998</v>
      </c>
      <c r="C5" s="728">
        <v>0.11814136992990593</v>
      </c>
      <c r="D5" s="229">
        <v>114423.59999999999</v>
      </c>
      <c r="E5" s="728">
        <v>0.88185863007009413</v>
      </c>
      <c r="F5" s="736">
        <v>129752.76999999999</v>
      </c>
    </row>
    <row r="6" spans="1:6" ht="14.4" customHeight="1" x14ac:dyDescent="0.3">
      <c r="A6" s="676" t="s">
        <v>2756</v>
      </c>
      <c r="B6" s="653">
        <v>5508.5300000000007</v>
      </c>
      <c r="C6" s="666">
        <v>0.15533302446428937</v>
      </c>
      <c r="D6" s="653">
        <v>29954.180000000004</v>
      </c>
      <c r="E6" s="666">
        <v>0.84466697553571057</v>
      </c>
      <c r="F6" s="654">
        <v>35462.710000000006</v>
      </c>
    </row>
    <row r="7" spans="1:6" ht="14.4" customHeight="1" x14ac:dyDescent="0.3">
      <c r="A7" s="676" t="s">
        <v>2748</v>
      </c>
      <c r="B7" s="653">
        <v>4381.4299999999994</v>
      </c>
      <c r="C7" s="666">
        <v>0.15807957755295479</v>
      </c>
      <c r="D7" s="653">
        <v>23335.179999999982</v>
      </c>
      <c r="E7" s="666">
        <v>0.84192042244704524</v>
      </c>
      <c r="F7" s="654">
        <v>27716.609999999982</v>
      </c>
    </row>
    <row r="8" spans="1:6" ht="14.4" customHeight="1" x14ac:dyDescent="0.3">
      <c r="A8" s="676" t="s">
        <v>2746</v>
      </c>
      <c r="B8" s="653">
        <v>1955.15</v>
      </c>
      <c r="C8" s="666">
        <v>1.4841848889838966E-2</v>
      </c>
      <c r="D8" s="653">
        <v>129777.08999999998</v>
      </c>
      <c r="E8" s="666">
        <v>0.98515815111016092</v>
      </c>
      <c r="F8" s="654">
        <v>131732.24</v>
      </c>
    </row>
    <row r="9" spans="1:6" ht="14.4" customHeight="1" x14ac:dyDescent="0.3">
      <c r="A9" s="676" t="s">
        <v>2747</v>
      </c>
      <c r="B9" s="653">
        <v>1143.7</v>
      </c>
      <c r="C9" s="666">
        <v>5.2946132622261728E-2</v>
      </c>
      <c r="D9" s="653">
        <v>20457.5</v>
      </c>
      <c r="E9" s="666">
        <v>0.94705386737773822</v>
      </c>
      <c r="F9" s="654">
        <v>21601.200000000001</v>
      </c>
    </row>
    <row r="10" spans="1:6" ht="14.4" customHeight="1" x14ac:dyDescent="0.3">
      <c r="A10" s="676" t="s">
        <v>2753</v>
      </c>
      <c r="B10" s="653">
        <v>866.86</v>
      </c>
      <c r="C10" s="666">
        <v>8.9407474104259546E-2</v>
      </c>
      <c r="D10" s="653">
        <v>8828.75</v>
      </c>
      <c r="E10" s="666">
        <v>0.91059252589574036</v>
      </c>
      <c r="F10" s="654">
        <v>9695.61</v>
      </c>
    </row>
    <row r="11" spans="1:6" ht="14.4" customHeight="1" x14ac:dyDescent="0.3">
      <c r="A11" s="676" t="s">
        <v>2755</v>
      </c>
      <c r="B11" s="653">
        <v>330.11</v>
      </c>
      <c r="C11" s="666">
        <v>5.2078666220727349E-2</v>
      </c>
      <c r="D11" s="653">
        <v>6008.57</v>
      </c>
      <c r="E11" s="666">
        <v>0.94792133377927268</v>
      </c>
      <c r="F11" s="654">
        <v>6338.6799999999994</v>
      </c>
    </row>
    <row r="12" spans="1:6" ht="14.4" customHeight="1" x14ac:dyDescent="0.3">
      <c r="A12" s="676" t="s">
        <v>2757</v>
      </c>
      <c r="B12" s="653">
        <v>222.25</v>
      </c>
      <c r="C12" s="666">
        <v>0.33333333333333331</v>
      </c>
      <c r="D12" s="653">
        <v>444.5</v>
      </c>
      <c r="E12" s="666">
        <v>0.66666666666666663</v>
      </c>
      <c r="F12" s="654">
        <v>666.75</v>
      </c>
    </row>
    <row r="13" spans="1:6" ht="14.4" customHeight="1" x14ac:dyDescent="0.3">
      <c r="A13" s="676" t="s">
        <v>2749</v>
      </c>
      <c r="B13" s="653">
        <v>76.759999999999991</v>
      </c>
      <c r="C13" s="666">
        <v>6.9334296811489476E-2</v>
      </c>
      <c r="D13" s="653">
        <v>1030.3399999999999</v>
      </c>
      <c r="E13" s="666">
        <v>0.9306657031885105</v>
      </c>
      <c r="F13" s="654">
        <v>1107.0999999999999</v>
      </c>
    </row>
    <row r="14" spans="1:6" ht="14.4" customHeight="1" x14ac:dyDescent="0.3">
      <c r="A14" s="676" t="s">
        <v>2745</v>
      </c>
      <c r="B14" s="653">
        <v>67.42</v>
      </c>
      <c r="C14" s="666">
        <v>1.4829739544725676E-2</v>
      </c>
      <c r="D14" s="653">
        <v>4478.8500000000004</v>
      </c>
      <c r="E14" s="666">
        <v>0.98517026045527434</v>
      </c>
      <c r="F14" s="654">
        <v>4546.2700000000004</v>
      </c>
    </row>
    <row r="15" spans="1:6" ht="14.4" customHeight="1" x14ac:dyDescent="0.3">
      <c r="A15" s="676" t="s">
        <v>2752</v>
      </c>
      <c r="B15" s="653">
        <v>0</v>
      </c>
      <c r="C15" s="666">
        <v>0</v>
      </c>
      <c r="D15" s="653">
        <v>4067.6200000000008</v>
      </c>
      <c r="E15" s="666">
        <v>1</v>
      </c>
      <c r="F15" s="654">
        <v>4067.6200000000008</v>
      </c>
    </row>
    <row r="16" spans="1:6" ht="14.4" customHeight="1" x14ac:dyDescent="0.3">
      <c r="A16" s="676" t="s">
        <v>2754</v>
      </c>
      <c r="B16" s="653">
        <v>0</v>
      </c>
      <c r="C16" s="666">
        <v>0</v>
      </c>
      <c r="D16" s="653">
        <v>6059.0800000000017</v>
      </c>
      <c r="E16" s="666">
        <v>1</v>
      </c>
      <c r="F16" s="654">
        <v>6059.0800000000017</v>
      </c>
    </row>
    <row r="17" spans="1:6" ht="14.4" customHeight="1" x14ac:dyDescent="0.3">
      <c r="A17" s="676" t="s">
        <v>2744</v>
      </c>
      <c r="B17" s="653"/>
      <c r="C17" s="666">
        <v>0</v>
      </c>
      <c r="D17" s="653">
        <v>94.8</v>
      </c>
      <c r="E17" s="666">
        <v>1</v>
      </c>
      <c r="F17" s="654">
        <v>94.8</v>
      </c>
    </row>
    <row r="18" spans="1:6" ht="14.4" customHeight="1" thickBot="1" x14ac:dyDescent="0.35">
      <c r="A18" s="677" t="s">
        <v>2750</v>
      </c>
      <c r="B18" s="668"/>
      <c r="C18" s="669">
        <v>0</v>
      </c>
      <c r="D18" s="668">
        <v>803.49</v>
      </c>
      <c r="E18" s="669">
        <v>1</v>
      </c>
      <c r="F18" s="670">
        <v>803.49</v>
      </c>
    </row>
    <row r="19" spans="1:6" ht="14.4" customHeight="1" thickBot="1" x14ac:dyDescent="0.35">
      <c r="A19" s="671" t="s">
        <v>3</v>
      </c>
      <c r="B19" s="672">
        <v>29881.379999999997</v>
      </c>
      <c r="C19" s="673">
        <v>7.8708755573266842E-2</v>
      </c>
      <c r="D19" s="672">
        <v>349763.55</v>
      </c>
      <c r="E19" s="673">
        <v>0.92129124442673316</v>
      </c>
      <c r="F19" s="674">
        <v>379644.93</v>
      </c>
    </row>
    <row r="20" spans="1:6" ht="14.4" customHeight="1" thickBot="1" x14ac:dyDescent="0.35"/>
    <row r="21" spans="1:6" ht="14.4" customHeight="1" x14ac:dyDescent="0.3">
      <c r="A21" s="737" t="s">
        <v>2561</v>
      </c>
      <c r="B21" s="229">
        <v>3436.0899999999992</v>
      </c>
      <c r="C21" s="728">
        <v>0.32627684757971753</v>
      </c>
      <c r="D21" s="229">
        <v>7095.1200000000063</v>
      </c>
      <c r="E21" s="728">
        <v>0.67372315242028236</v>
      </c>
      <c r="F21" s="736">
        <v>10531.210000000006</v>
      </c>
    </row>
    <row r="22" spans="1:6" ht="14.4" customHeight="1" x14ac:dyDescent="0.3">
      <c r="A22" s="676" t="s">
        <v>2532</v>
      </c>
      <c r="B22" s="653">
        <v>2821.6900000000005</v>
      </c>
      <c r="C22" s="666">
        <v>0.27391617942995494</v>
      </c>
      <c r="D22" s="653">
        <v>7479.5999999999995</v>
      </c>
      <c r="E22" s="666">
        <v>0.72608382057004495</v>
      </c>
      <c r="F22" s="654">
        <v>10301.290000000001</v>
      </c>
    </row>
    <row r="23" spans="1:6" ht="14.4" customHeight="1" x14ac:dyDescent="0.3">
      <c r="A23" s="676" t="s">
        <v>3866</v>
      </c>
      <c r="B23" s="653">
        <v>2681.96</v>
      </c>
      <c r="C23" s="666">
        <v>0.59301942488198023</v>
      </c>
      <c r="D23" s="653">
        <v>1840.5900000000001</v>
      </c>
      <c r="E23" s="666">
        <v>0.40698057511801972</v>
      </c>
      <c r="F23" s="654">
        <v>4522.55</v>
      </c>
    </row>
    <row r="24" spans="1:6" ht="14.4" customHeight="1" x14ac:dyDescent="0.3">
      <c r="A24" s="676" t="s">
        <v>2571</v>
      </c>
      <c r="B24" s="653">
        <v>2303.38</v>
      </c>
      <c r="C24" s="666">
        <v>0.19515141861757648</v>
      </c>
      <c r="D24" s="653">
        <v>9499.6600000000017</v>
      </c>
      <c r="E24" s="666">
        <v>0.80484858138242354</v>
      </c>
      <c r="F24" s="654">
        <v>11803.04</v>
      </c>
    </row>
    <row r="25" spans="1:6" ht="14.4" customHeight="1" x14ac:dyDescent="0.3">
      <c r="A25" s="676" t="s">
        <v>2548</v>
      </c>
      <c r="B25" s="653">
        <v>2017.5</v>
      </c>
      <c r="C25" s="666">
        <v>0.74171430672230287</v>
      </c>
      <c r="D25" s="653">
        <v>702.55</v>
      </c>
      <c r="E25" s="666">
        <v>0.25828569327769707</v>
      </c>
      <c r="F25" s="654">
        <v>2720.05</v>
      </c>
    </row>
    <row r="26" spans="1:6" ht="14.4" customHeight="1" x14ac:dyDescent="0.3">
      <c r="A26" s="676" t="s">
        <v>2536</v>
      </c>
      <c r="B26" s="653">
        <v>1944.94</v>
      </c>
      <c r="C26" s="666">
        <v>0.24817594622390887</v>
      </c>
      <c r="D26" s="653">
        <v>5891.9999999999991</v>
      </c>
      <c r="E26" s="666">
        <v>0.75182405377609118</v>
      </c>
      <c r="F26" s="654">
        <v>7836.9399999999987</v>
      </c>
    </row>
    <row r="27" spans="1:6" ht="14.4" customHeight="1" x14ac:dyDescent="0.3">
      <c r="A27" s="676" t="s">
        <v>2587</v>
      </c>
      <c r="B27" s="653">
        <v>1924.6599999999999</v>
      </c>
      <c r="C27" s="666">
        <v>0.10755276744436863</v>
      </c>
      <c r="D27" s="653">
        <v>15970.369999999997</v>
      </c>
      <c r="E27" s="666">
        <v>0.8924472325556313</v>
      </c>
      <c r="F27" s="654">
        <v>17895.03</v>
      </c>
    </row>
    <row r="28" spans="1:6" ht="14.4" customHeight="1" x14ac:dyDescent="0.3">
      <c r="A28" s="676" t="s">
        <v>3867</v>
      </c>
      <c r="B28" s="653">
        <v>1721.24</v>
      </c>
      <c r="C28" s="666">
        <v>0.78734927634347618</v>
      </c>
      <c r="D28" s="653">
        <v>464.88</v>
      </c>
      <c r="E28" s="666">
        <v>0.2126507236565239</v>
      </c>
      <c r="F28" s="654">
        <v>2186.12</v>
      </c>
    </row>
    <row r="29" spans="1:6" ht="14.4" customHeight="1" x14ac:dyDescent="0.3">
      <c r="A29" s="676" t="s">
        <v>2593</v>
      </c>
      <c r="B29" s="653">
        <v>1474.3599999999997</v>
      </c>
      <c r="C29" s="666">
        <v>3.3241951561122217E-2</v>
      </c>
      <c r="D29" s="653">
        <v>42878.029999999948</v>
      </c>
      <c r="E29" s="666">
        <v>0.9667580484388778</v>
      </c>
      <c r="F29" s="654">
        <v>44352.389999999948</v>
      </c>
    </row>
    <row r="30" spans="1:6" ht="14.4" customHeight="1" x14ac:dyDescent="0.3">
      <c r="A30" s="676" t="s">
        <v>3868</v>
      </c>
      <c r="B30" s="653">
        <v>1355.59</v>
      </c>
      <c r="C30" s="666">
        <v>0.80543655862868002</v>
      </c>
      <c r="D30" s="653">
        <v>327.45999999999998</v>
      </c>
      <c r="E30" s="666">
        <v>0.19456344137131992</v>
      </c>
      <c r="F30" s="654">
        <v>1683.05</v>
      </c>
    </row>
    <row r="31" spans="1:6" ht="14.4" customHeight="1" x14ac:dyDescent="0.3">
      <c r="A31" s="676" t="s">
        <v>3869</v>
      </c>
      <c r="B31" s="653">
        <v>1160.4000000000001</v>
      </c>
      <c r="C31" s="666">
        <v>1</v>
      </c>
      <c r="D31" s="653"/>
      <c r="E31" s="666">
        <v>0</v>
      </c>
      <c r="F31" s="654">
        <v>1160.4000000000001</v>
      </c>
    </row>
    <row r="32" spans="1:6" ht="14.4" customHeight="1" x14ac:dyDescent="0.3">
      <c r="A32" s="676" t="s">
        <v>3870</v>
      </c>
      <c r="B32" s="653">
        <v>1004.28</v>
      </c>
      <c r="C32" s="666">
        <v>0.85714285714285721</v>
      </c>
      <c r="D32" s="653">
        <v>167.38</v>
      </c>
      <c r="E32" s="666">
        <v>0.14285714285714288</v>
      </c>
      <c r="F32" s="654">
        <v>1171.6599999999999</v>
      </c>
    </row>
    <row r="33" spans="1:6" ht="14.4" customHeight="1" x14ac:dyDescent="0.3">
      <c r="A33" s="676" t="s">
        <v>3871</v>
      </c>
      <c r="B33" s="653">
        <v>960.36</v>
      </c>
      <c r="C33" s="666">
        <v>1</v>
      </c>
      <c r="D33" s="653"/>
      <c r="E33" s="666">
        <v>0</v>
      </c>
      <c r="F33" s="654">
        <v>960.36</v>
      </c>
    </row>
    <row r="34" spans="1:6" ht="14.4" customHeight="1" x14ac:dyDescent="0.3">
      <c r="A34" s="676" t="s">
        <v>2591</v>
      </c>
      <c r="B34" s="653">
        <v>487.52</v>
      </c>
      <c r="C34" s="666">
        <v>0.55443472722930476</v>
      </c>
      <c r="D34" s="653">
        <v>391.78999999999996</v>
      </c>
      <c r="E34" s="666">
        <v>0.44556527277069519</v>
      </c>
      <c r="F34" s="654">
        <v>879.31</v>
      </c>
    </row>
    <row r="35" spans="1:6" ht="14.4" customHeight="1" x14ac:dyDescent="0.3">
      <c r="A35" s="676" t="s">
        <v>2562</v>
      </c>
      <c r="B35" s="653">
        <v>481.5</v>
      </c>
      <c r="C35" s="666">
        <v>0.4230735436253405</v>
      </c>
      <c r="D35" s="653">
        <v>656.6</v>
      </c>
      <c r="E35" s="666">
        <v>0.57692645637465956</v>
      </c>
      <c r="F35" s="654">
        <v>1138.0999999999999</v>
      </c>
    </row>
    <row r="36" spans="1:6" ht="14.4" customHeight="1" x14ac:dyDescent="0.3">
      <c r="A36" s="676" t="s">
        <v>2533</v>
      </c>
      <c r="B36" s="653">
        <v>470.58000000000004</v>
      </c>
      <c r="C36" s="666">
        <v>8.7594094127632971E-2</v>
      </c>
      <c r="D36" s="653">
        <v>4901.7</v>
      </c>
      <c r="E36" s="666">
        <v>0.91240590587236703</v>
      </c>
      <c r="F36" s="654">
        <v>5372.28</v>
      </c>
    </row>
    <row r="37" spans="1:6" ht="14.4" customHeight="1" x14ac:dyDescent="0.3">
      <c r="A37" s="676" t="s">
        <v>2565</v>
      </c>
      <c r="B37" s="653">
        <v>392.53</v>
      </c>
      <c r="C37" s="666">
        <v>0.35804000620251203</v>
      </c>
      <c r="D37" s="653">
        <v>703.8</v>
      </c>
      <c r="E37" s="666">
        <v>0.64195999379748803</v>
      </c>
      <c r="F37" s="654">
        <v>1096.33</v>
      </c>
    </row>
    <row r="38" spans="1:6" ht="14.4" customHeight="1" x14ac:dyDescent="0.3">
      <c r="A38" s="676" t="s">
        <v>2584</v>
      </c>
      <c r="B38" s="653">
        <v>356.47</v>
      </c>
      <c r="C38" s="666">
        <v>0.5</v>
      </c>
      <c r="D38" s="653">
        <v>356.47</v>
      </c>
      <c r="E38" s="666">
        <v>0.5</v>
      </c>
      <c r="F38" s="654">
        <v>712.94</v>
      </c>
    </row>
    <row r="39" spans="1:6" ht="14.4" customHeight="1" x14ac:dyDescent="0.3">
      <c r="A39" s="676" t="s">
        <v>2554</v>
      </c>
      <c r="B39" s="653">
        <v>322.36</v>
      </c>
      <c r="C39" s="666">
        <v>0.19467829405867645</v>
      </c>
      <c r="D39" s="653">
        <v>1333.5</v>
      </c>
      <c r="E39" s="666">
        <v>0.80532170594132346</v>
      </c>
      <c r="F39" s="654">
        <v>1655.8600000000001</v>
      </c>
    </row>
    <row r="40" spans="1:6" ht="14.4" customHeight="1" x14ac:dyDescent="0.3">
      <c r="A40" s="676" t="s">
        <v>3872</v>
      </c>
      <c r="B40" s="653">
        <v>292.76</v>
      </c>
      <c r="C40" s="666">
        <v>0.66663630567446952</v>
      </c>
      <c r="D40" s="653">
        <v>146.4</v>
      </c>
      <c r="E40" s="666">
        <v>0.33336369432553059</v>
      </c>
      <c r="F40" s="654">
        <v>439.15999999999997</v>
      </c>
    </row>
    <row r="41" spans="1:6" ht="14.4" customHeight="1" x14ac:dyDescent="0.3">
      <c r="A41" s="676" t="s">
        <v>3873</v>
      </c>
      <c r="B41" s="653">
        <v>273.48</v>
      </c>
      <c r="C41" s="666">
        <v>1</v>
      </c>
      <c r="D41" s="653"/>
      <c r="E41" s="666">
        <v>0</v>
      </c>
      <c r="F41" s="654">
        <v>273.48</v>
      </c>
    </row>
    <row r="42" spans="1:6" ht="14.4" customHeight="1" x14ac:dyDescent="0.3">
      <c r="A42" s="676" t="s">
        <v>3874</v>
      </c>
      <c r="B42" s="653">
        <v>269.67</v>
      </c>
      <c r="C42" s="666">
        <v>0.12603875526972583</v>
      </c>
      <c r="D42" s="653">
        <v>1869.9100000000003</v>
      </c>
      <c r="E42" s="666">
        <v>0.87396124473027414</v>
      </c>
      <c r="F42" s="654">
        <v>2139.5800000000004</v>
      </c>
    </row>
    <row r="43" spans="1:6" ht="14.4" customHeight="1" x14ac:dyDescent="0.3">
      <c r="A43" s="676" t="s">
        <v>2563</v>
      </c>
      <c r="B43" s="653">
        <v>252.21999999999997</v>
      </c>
      <c r="C43" s="666">
        <v>0.64318865711225581</v>
      </c>
      <c r="D43" s="653">
        <v>139.92000000000002</v>
      </c>
      <c r="E43" s="666">
        <v>0.35681134288774424</v>
      </c>
      <c r="F43" s="654">
        <v>392.14</v>
      </c>
    </row>
    <row r="44" spans="1:6" ht="14.4" customHeight="1" x14ac:dyDescent="0.3">
      <c r="A44" s="676" t="s">
        <v>2553</v>
      </c>
      <c r="B44" s="653">
        <v>250.92</v>
      </c>
      <c r="C44" s="666">
        <v>3.2257235123516449E-2</v>
      </c>
      <c r="D44" s="653">
        <v>7527.8000000000038</v>
      </c>
      <c r="E44" s="666">
        <v>0.96774276487648359</v>
      </c>
      <c r="F44" s="654">
        <v>7778.7200000000039</v>
      </c>
    </row>
    <row r="45" spans="1:6" ht="14.4" customHeight="1" x14ac:dyDescent="0.3">
      <c r="A45" s="676" t="s">
        <v>2567</v>
      </c>
      <c r="B45" s="653">
        <v>206.76</v>
      </c>
      <c r="C45" s="666">
        <v>7.0910456514357983E-2</v>
      </c>
      <c r="D45" s="653">
        <v>2709.030000000002</v>
      </c>
      <c r="E45" s="666">
        <v>0.9290895434856421</v>
      </c>
      <c r="F45" s="654">
        <v>2915.7900000000018</v>
      </c>
    </row>
    <row r="46" spans="1:6" ht="14.4" customHeight="1" x14ac:dyDescent="0.3">
      <c r="A46" s="676" t="s">
        <v>2557</v>
      </c>
      <c r="B46" s="653">
        <v>165.87</v>
      </c>
      <c r="C46" s="666">
        <v>0.595968669157804</v>
      </c>
      <c r="D46" s="653">
        <v>112.45</v>
      </c>
      <c r="E46" s="666">
        <v>0.40403133084219606</v>
      </c>
      <c r="F46" s="654">
        <v>278.32</v>
      </c>
    </row>
    <row r="47" spans="1:6" ht="14.4" customHeight="1" x14ac:dyDescent="0.3">
      <c r="A47" s="676" t="s">
        <v>2558</v>
      </c>
      <c r="B47" s="653">
        <v>153.55000000000001</v>
      </c>
      <c r="C47" s="666">
        <v>0.52600027404768435</v>
      </c>
      <c r="D47" s="653">
        <v>138.37</v>
      </c>
      <c r="E47" s="666">
        <v>0.47399972595231571</v>
      </c>
      <c r="F47" s="654">
        <v>291.92</v>
      </c>
    </row>
    <row r="48" spans="1:6" ht="14.4" customHeight="1" x14ac:dyDescent="0.3">
      <c r="A48" s="676" t="s">
        <v>2559</v>
      </c>
      <c r="B48" s="653">
        <v>124.32</v>
      </c>
      <c r="C48" s="666">
        <v>6.9877635446936939E-2</v>
      </c>
      <c r="D48" s="653">
        <v>1654.7900000000002</v>
      </c>
      <c r="E48" s="666">
        <v>0.93012236455306307</v>
      </c>
      <c r="F48" s="654">
        <v>1779.1100000000001</v>
      </c>
    </row>
    <row r="49" spans="1:6" ht="14.4" customHeight="1" x14ac:dyDescent="0.3">
      <c r="A49" s="676" t="s">
        <v>2570</v>
      </c>
      <c r="B49" s="653">
        <v>116.8</v>
      </c>
      <c r="C49" s="666">
        <v>5.9071644599091672E-2</v>
      </c>
      <c r="D49" s="653">
        <v>1860.46</v>
      </c>
      <c r="E49" s="666">
        <v>0.94092835540090836</v>
      </c>
      <c r="F49" s="654">
        <v>1977.26</v>
      </c>
    </row>
    <row r="50" spans="1:6" ht="14.4" customHeight="1" x14ac:dyDescent="0.3">
      <c r="A50" s="676" t="s">
        <v>2539</v>
      </c>
      <c r="B50" s="653">
        <v>98.44</v>
      </c>
      <c r="C50" s="666">
        <v>0.24774128601988174</v>
      </c>
      <c r="D50" s="653">
        <v>298.90999999999997</v>
      </c>
      <c r="E50" s="666">
        <v>0.75225871398011823</v>
      </c>
      <c r="F50" s="654">
        <v>397.34999999999997</v>
      </c>
    </row>
    <row r="51" spans="1:6" ht="14.4" customHeight="1" x14ac:dyDescent="0.3">
      <c r="A51" s="676" t="s">
        <v>2592</v>
      </c>
      <c r="B51" s="653">
        <v>97.97</v>
      </c>
      <c r="C51" s="666">
        <v>3.0369725131823275E-2</v>
      </c>
      <c r="D51" s="653">
        <v>3127.9399999999996</v>
      </c>
      <c r="E51" s="666">
        <v>0.96963027486817677</v>
      </c>
      <c r="F51" s="654">
        <v>3225.9099999999994</v>
      </c>
    </row>
    <row r="52" spans="1:6" ht="14.4" customHeight="1" x14ac:dyDescent="0.3">
      <c r="A52" s="676" t="s">
        <v>2576</v>
      </c>
      <c r="B52" s="653">
        <v>96.63</v>
      </c>
      <c r="C52" s="666">
        <v>0.2</v>
      </c>
      <c r="D52" s="653">
        <v>386.52</v>
      </c>
      <c r="E52" s="666">
        <v>0.8</v>
      </c>
      <c r="F52" s="654">
        <v>483.15</v>
      </c>
    </row>
    <row r="53" spans="1:6" ht="14.4" customHeight="1" x14ac:dyDescent="0.3">
      <c r="A53" s="676" t="s">
        <v>3875</v>
      </c>
      <c r="B53" s="653">
        <v>94.72</v>
      </c>
      <c r="C53" s="666">
        <v>1</v>
      </c>
      <c r="D53" s="653"/>
      <c r="E53" s="666">
        <v>0</v>
      </c>
      <c r="F53" s="654">
        <v>94.72</v>
      </c>
    </row>
    <row r="54" spans="1:6" ht="14.4" customHeight="1" x14ac:dyDescent="0.3">
      <c r="A54" s="676" t="s">
        <v>2575</v>
      </c>
      <c r="B54" s="653">
        <v>69.86</v>
      </c>
      <c r="C54" s="666">
        <v>0.14285714285714285</v>
      </c>
      <c r="D54" s="653">
        <v>419.16</v>
      </c>
      <c r="E54" s="666">
        <v>0.8571428571428571</v>
      </c>
      <c r="F54" s="654">
        <v>489.02000000000004</v>
      </c>
    </row>
    <row r="55" spans="1:6" ht="14.4" customHeight="1" x14ac:dyDescent="0.3">
      <c r="A55" s="676" t="s">
        <v>2568</v>
      </c>
      <c r="B55" s="653"/>
      <c r="C55" s="666">
        <v>0</v>
      </c>
      <c r="D55" s="653">
        <v>1209.03</v>
      </c>
      <c r="E55" s="666">
        <v>1</v>
      </c>
      <c r="F55" s="654">
        <v>1209.03</v>
      </c>
    </row>
    <row r="56" spans="1:6" ht="14.4" customHeight="1" x14ac:dyDescent="0.3">
      <c r="A56" s="676" t="s">
        <v>3876</v>
      </c>
      <c r="B56" s="653"/>
      <c r="C56" s="666">
        <v>0</v>
      </c>
      <c r="D56" s="653">
        <v>285.75</v>
      </c>
      <c r="E56" s="666">
        <v>1</v>
      </c>
      <c r="F56" s="654">
        <v>285.75</v>
      </c>
    </row>
    <row r="57" spans="1:6" ht="14.4" customHeight="1" x14ac:dyDescent="0.3">
      <c r="A57" s="676" t="s">
        <v>2585</v>
      </c>
      <c r="B57" s="653"/>
      <c r="C57" s="666">
        <v>0</v>
      </c>
      <c r="D57" s="653">
        <v>1614</v>
      </c>
      <c r="E57" s="666">
        <v>1</v>
      </c>
      <c r="F57" s="654">
        <v>1614</v>
      </c>
    </row>
    <row r="58" spans="1:6" ht="14.4" customHeight="1" x14ac:dyDescent="0.3">
      <c r="A58" s="676" t="s">
        <v>2583</v>
      </c>
      <c r="B58" s="653"/>
      <c r="C58" s="666">
        <v>0</v>
      </c>
      <c r="D58" s="653">
        <v>1773.82</v>
      </c>
      <c r="E58" s="666">
        <v>1</v>
      </c>
      <c r="F58" s="654">
        <v>1773.82</v>
      </c>
    </row>
    <row r="59" spans="1:6" ht="14.4" customHeight="1" x14ac:dyDescent="0.3">
      <c r="A59" s="676" t="s">
        <v>3877</v>
      </c>
      <c r="B59" s="653"/>
      <c r="C59" s="666">
        <v>0</v>
      </c>
      <c r="D59" s="653">
        <v>76.27</v>
      </c>
      <c r="E59" s="666">
        <v>1</v>
      </c>
      <c r="F59" s="654">
        <v>76.27</v>
      </c>
    </row>
    <row r="60" spans="1:6" ht="14.4" customHeight="1" x14ac:dyDescent="0.3">
      <c r="A60" s="676" t="s">
        <v>2580</v>
      </c>
      <c r="B60" s="653"/>
      <c r="C60" s="666">
        <v>0</v>
      </c>
      <c r="D60" s="653">
        <v>284.39999999999998</v>
      </c>
      <c r="E60" s="666">
        <v>1</v>
      </c>
      <c r="F60" s="654">
        <v>284.39999999999998</v>
      </c>
    </row>
    <row r="61" spans="1:6" ht="14.4" customHeight="1" x14ac:dyDescent="0.3">
      <c r="A61" s="676" t="s">
        <v>2578</v>
      </c>
      <c r="B61" s="653"/>
      <c r="C61" s="666">
        <v>0</v>
      </c>
      <c r="D61" s="653">
        <v>934.12</v>
      </c>
      <c r="E61" s="666">
        <v>1</v>
      </c>
      <c r="F61" s="654">
        <v>934.12</v>
      </c>
    </row>
    <row r="62" spans="1:6" ht="14.4" customHeight="1" x14ac:dyDescent="0.3">
      <c r="A62" s="676" t="s">
        <v>2589</v>
      </c>
      <c r="B62" s="653"/>
      <c r="C62" s="666">
        <v>0</v>
      </c>
      <c r="D62" s="653">
        <v>162.66</v>
      </c>
      <c r="E62" s="666">
        <v>1</v>
      </c>
      <c r="F62" s="654">
        <v>162.66</v>
      </c>
    </row>
    <row r="63" spans="1:6" ht="14.4" customHeight="1" x14ac:dyDescent="0.3">
      <c r="A63" s="676" t="s">
        <v>3878</v>
      </c>
      <c r="B63" s="653"/>
      <c r="C63" s="666">
        <v>0</v>
      </c>
      <c r="D63" s="653">
        <v>851.64</v>
      </c>
      <c r="E63" s="666">
        <v>1</v>
      </c>
      <c r="F63" s="654">
        <v>851.64</v>
      </c>
    </row>
    <row r="64" spans="1:6" ht="14.4" customHeight="1" x14ac:dyDescent="0.3">
      <c r="A64" s="676" t="s">
        <v>2572</v>
      </c>
      <c r="B64" s="653"/>
      <c r="C64" s="666">
        <v>0</v>
      </c>
      <c r="D64" s="653">
        <v>308.02</v>
      </c>
      <c r="E64" s="666">
        <v>1</v>
      </c>
      <c r="F64" s="654">
        <v>308.02</v>
      </c>
    </row>
    <row r="65" spans="1:6" ht="14.4" customHeight="1" x14ac:dyDescent="0.3">
      <c r="A65" s="676" t="s">
        <v>2555</v>
      </c>
      <c r="B65" s="653"/>
      <c r="C65" s="666">
        <v>0</v>
      </c>
      <c r="D65" s="653">
        <v>492.45000000000005</v>
      </c>
      <c r="E65" s="666">
        <v>1</v>
      </c>
      <c r="F65" s="654">
        <v>492.45000000000005</v>
      </c>
    </row>
    <row r="66" spans="1:6" ht="14.4" customHeight="1" x14ac:dyDescent="0.3">
      <c r="A66" s="676" t="s">
        <v>2547</v>
      </c>
      <c r="B66" s="653"/>
      <c r="C66" s="666">
        <v>0</v>
      </c>
      <c r="D66" s="653">
        <v>1861.36</v>
      </c>
      <c r="E66" s="666">
        <v>1</v>
      </c>
      <c r="F66" s="654">
        <v>1861.36</v>
      </c>
    </row>
    <row r="67" spans="1:6" ht="14.4" customHeight="1" x14ac:dyDescent="0.3">
      <c r="A67" s="676" t="s">
        <v>2538</v>
      </c>
      <c r="B67" s="653"/>
      <c r="C67" s="666">
        <v>0</v>
      </c>
      <c r="D67" s="653">
        <v>903.92</v>
      </c>
      <c r="E67" s="666">
        <v>1</v>
      </c>
      <c r="F67" s="654">
        <v>903.92</v>
      </c>
    </row>
    <row r="68" spans="1:6" ht="14.4" customHeight="1" x14ac:dyDescent="0.3">
      <c r="A68" s="676" t="s">
        <v>3879</v>
      </c>
      <c r="B68" s="653"/>
      <c r="C68" s="666">
        <v>0</v>
      </c>
      <c r="D68" s="653">
        <v>215.92</v>
      </c>
      <c r="E68" s="666">
        <v>1</v>
      </c>
      <c r="F68" s="654">
        <v>215.92</v>
      </c>
    </row>
    <row r="69" spans="1:6" ht="14.4" customHeight="1" x14ac:dyDescent="0.3">
      <c r="A69" s="676" t="s">
        <v>3880</v>
      </c>
      <c r="B69" s="653"/>
      <c r="C69" s="666">
        <v>0</v>
      </c>
      <c r="D69" s="653">
        <v>124.64999999999999</v>
      </c>
      <c r="E69" s="666">
        <v>1</v>
      </c>
      <c r="F69" s="654">
        <v>124.64999999999999</v>
      </c>
    </row>
    <row r="70" spans="1:6" ht="14.4" customHeight="1" x14ac:dyDescent="0.3">
      <c r="A70" s="676" t="s">
        <v>2586</v>
      </c>
      <c r="B70" s="653"/>
      <c r="C70" s="666">
        <v>0</v>
      </c>
      <c r="D70" s="653">
        <v>2212.4700000000003</v>
      </c>
      <c r="E70" s="666">
        <v>1</v>
      </c>
      <c r="F70" s="654">
        <v>2212.4700000000003</v>
      </c>
    </row>
    <row r="71" spans="1:6" ht="14.4" customHeight="1" x14ac:dyDescent="0.3">
      <c r="A71" s="676" t="s">
        <v>3881</v>
      </c>
      <c r="B71" s="653"/>
      <c r="C71" s="666">
        <v>0</v>
      </c>
      <c r="D71" s="653">
        <v>1793.0300000000002</v>
      </c>
      <c r="E71" s="666">
        <v>1</v>
      </c>
      <c r="F71" s="654">
        <v>1793.0300000000002</v>
      </c>
    </row>
    <row r="72" spans="1:6" ht="14.4" customHeight="1" x14ac:dyDescent="0.3">
      <c r="A72" s="676" t="s">
        <v>2534</v>
      </c>
      <c r="B72" s="653"/>
      <c r="C72" s="666"/>
      <c r="D72" s="653">
        <v>0</v>
      </c>
      <c r="E72" s="666"/>
      <c r="F72" s="654">
        <v>0</v>
      </c>
    </row>
    <row r="73" spans="1:6" ht="14.4" customHeight="1" x14ac:dyDescent="0.3">
      <c r="A73" s="676" t="s">
        <v>3882</v>
      </c>
      <c r="B73" s="653"/>
      <c r="C73" s="666">
        <v>0</v>
      </c>
      <c r="D73" s="653">
        <v>112.36</v>
      </c>
      <c r="E73" s="666">
        <v>1</v>
      </c>
      <c r="F73" s="654">
        <v>112.36</v>
      </c>
    </row>
    <row r="74" spans="1:6" ht="14.4" customHeight="1" x14ac:dyDescent="0.3">
      <c r="A74" s="676" t="s">
        <v>2537</v>
      </c>
      <c r="B74" s="653">
        <v>0</v>
      </c>
      <c r="C74" s="666">
        <v>0</v>
      </c>
      <c r="D74" s="653">
        <v>1249.0199999999998</v>
      </c>
      <c r="E74" s="666">
        <v>1</v>
      </c>
      <c r="F74" s="654">
        <v>1249.0199999999998</v>
      </c>
    </row>
    <row r="75" spans="1:6" ht="14.4" customHeight="1" x14ac:dyDescent="0.3">
      <c r="A75" s="676" t="s">
        <v>2535</v>
      </c>
      <c r="B75" s="653">
        <v>0</v>
      </c>
      <c r="C75" s="666">
        <v>0</v>
      </c>
      <c r="D75" s="653">
        <v>701.15000000000009</v>
      </c>
      <c r="E75" s="666">
        <v>1</v>
      </c>
      <c r="F75" s="654">
        <v>701.15000000000009</v>
      </c>
    </row>
    <row r="76" spans="1:6" ht="14.4" customHeight="1" x14ac:dyDescent="0.3">
      <c r="A76" s="676" t="s">
        <v>2541</v>
      </c>
      <c r="B76" s="653"/>
      <c r="C76" s="666">
        <v>0</v>
      </c>
      <c r="D76" s="653">
        <v>5471.37</v>
      </c>
      <c r="E76" s="666">
        <v>1</v>
      </c>
      <c r="F76" s="654">
        <v>5471.37</v>
      </c>
    </row>
    <row r="77" spans="1:6" ht="14.4" customHeight="1" x14ac:dyDescent="0.3">
      <c r="A77" s="676" t="s">
        <v>2549</v>
      </c>
      <c r="B77" s="653"/>
      <c r="C77" s="666">
        <v>0</v>
      </c>
      <c r="D77" s="653">
        <v>84736.859999999986</v>
      </c>
      <c r="E77" s="666">
        <v>1</v>
      </c>
      <c r="F77" s="654">
        <v>84736.859999999986</v>
      </c>
    </row>
    <row r="78" spans="1:6" ht="14.4" customHeight="1" x14ac:dyDescent="0.3">
      <c r="A78" s="676" t="s">
        <v>2588</v>
      </c>
      <c r="B78" s="653">
        <v>0</v>
      </c>
      <c r="C78" s="666">
        <v>0</v>
      </c>
      <c r="D78" s="653">
        <v>356.47</v>
      </c>
      <c r="E78" s="666">
        <v>1</v>
      </c>
      <c r="F78" s="654">
        <v>356.47</v>
      </c>
    </row>
    <row r="79" spans="1:6" ht="14.4" customHeight="1" x14ac:dyDescent="0.3">
      <c r="A79" s="676" t="s">
        <v>2543</v>
      </c>
      <c r="B79" s="653"/>
      <c r="C79" s="666">
        <v>0</v>
      </c>
      <c r="D79" s="653">
        <v>15691.439999999999</v>
      </c>
      <c r="E79" s="666">
        <v>1</v>
      </c>
      <c r="F79" s="654">
        <v>15691.439999999999</v>
      </c>
    </row>
    <row r="80" spans="1:6" ht="14.4" customHeight="1" x14ac:dyDescent="0.3">
      <c r="A80" s="676" t="s">
        <v>3883</v>
      </c>
      <c r="B80" s="653"/>
      <c r="C80" s="666">
        <v>0</v>
      </c>
      <c r="D80" s="653">
        <v>3928.44</v>
      </c>
      <c r="E80" s="666">
        <v>1</v>
      </c>
      <c r="F80" s="654">
        <v>3928.44</v>
      </c>
    </row>
    <row r="81" spans="1:6" ht="14.4" customHeight="1" x14ac:dyDescent="0.3">
      <c r="A81" s="676" t="s">
        <v>2545</v>
      </c>
      <c r="B81" s="653">
        <v>0</v>
      </c>
      <c r="C81" s="666">
        <v>0</v>
      </c>
      <c r="D81" s="653">
        <v>99615.840000000011</v>
      </c>
      <c r="E81" s="666">
        <v>1</v>
      </c>
      <c r="F81" s="654">
        <v>99615.840000000011</v>
      </c>
    </row>
    <row r="82" spans="1:6" ht="14.4" customHeight="1" thickBot="1" x14ac:dyDescent="0.35">
      <c r="A82" s="677" t="s">
        <v>3884</v>
      </c>
      <c r="B82" s="668"/>
      <c r="C82" s="669">
        <v>0</v>
      </c>
      <c r="D82" s="668">
        <v>1743.9299999999998</v>
      </c>
      <c r="E82" s="669">
        <v>1</v>
      </c>
      <c r="F82" s="670">
        <v>1743.9299999999998</v>
      </c>
    </row>
    <row r="83" spans="1:6" ht="14.4" customHeight="1" thickBot="1" x14ac:dyDescent="0.35">
      <c r="A83" s="671" t="s">
        <v>3</v>
      </c>
      <c r="B83" s="672">
        <v>29881.380000000005</v>
      </c>
      <c r="C83" s="673">
        <v>7.8708755573266884E-2</v>
      </c>
      <c r="D83" s="672">
        <v>349763.5500000001</v>
      </c>
      <c r="E83" s="673">
        <v>0.92129124442673371</v>
      </c>
      <c r="F83" s="674">
        <v>379644.92999999988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{2E51361C-8B0D-45F7-94E1-125827E26479}</x14:id>
        </ext>
      </extLst>
    </cfRule>
  </conditionalFormatting>
  <conditionalFormatting sqref="F21:F8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{361AA894-6E59-475B-89E1-EFD26BEB0891}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51361C-8B0D-45F7-94E1-125827E264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361AA894-6E59-475B-89E1-EFD26BEB08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F21:F82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3904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310</v>
      </c>
      <c r="G3" s="47">
        <f>SUBTOTAL(9,G6:G1048576)</f>
        <v>29881.379999999994</v>
      </c>
      <c r="H3" s="48">
        <f>IF(M3=0,0,G3/M3)</f>
        <v>7.8708755573266787E-2</v>
      </c>
      <c r="I3" s="47">
        <f>SUBTOTAL(9,I6:I1048576)</f>
        <v>1170</v>
      </c>
      <c r="J3" s="47">
        <f>SUBTOTAL(9,J6:J1048576)</f>
        <v>349763.55000000016</v>
      </c>
      <c r="K3" s="48">
        <f>IF(M3=0,0,J3/M3)</f>
        <v>0.92129124442673316</v>
      </c>
      <c r="L3" s="47">
        <f>SUBTOTAL(9,L6:L1048576)</f>
        <v>1480</v>
      </c>
      <c r="M3" s="49">
        <f>SUBTOTAL(9,M6:M1048576)</f>
        <v>379644.93000000017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5" t="s">
        <v>168</v>
      </c>
      <c r="B5" s="738" t="s">
        <v>164</v>
      </c>
      <c r="C5" s="738" t="s">
        <v>90</v>
      </c>
      <c r="D5" s="738" t="s">
        <v>165</v>
      </c>
      <c r="E5" s="738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722" t="s">
        <v>2744</v>
      </c>
      <c r="B6" s="723" t="s">
        <v>2698</v>
      </c>
      <c r="C6" s="723" t="s">
        <v>1607</v>
      </c>
      <c r="D6" s="723" t="s">
        <v>1608</v>
      </c>
      <c r="E6" s="723" t="s">
        <v>2699</v>
      </c>
      <c r="F6" s="229"/>
      <c r="G6" s="229"/>
      <c r="H6" s="728">
        <v>0</v>
      </c>
      <c r="I6" s="229">
        <v>1</v>
      </c>
      <c r="J6" s="229">
        <v>94.8</v>
      </c>
      <c r="K6" s="728">
        <v>1</v>
      </c>
      <c r="L6" s="229">
        <v>1</v>
      </c>
      <c r="M6" s="736">
        <v>94.8</v>
      </c>
    </row>
    <row r="7" spans="1:13" ht="14.4" customHeight="1" x14ac:dyDescent="0.3">
      <c r="A7" s="649" t="s">
        <v>2745</v>
      </c>
      <c r="B7" s="650" t="s">
        <v>2610</v>
      </c>
      <c r="C7" s="650" t="s">
        <v>2784</v>
      </c>
      <c r="D7" s="650" t="s">
        <v>1705</v>
      </c>
      <c r="E7" s="650" t="s">
        <v>2785</v>
      </c>
      <c r="F7" s="653">
        <v>2</v>
      </c>
      <c r="G7" s="653">
        <v>0</v>
      </c>
      <c r="H7" s="666"/>
      <c r="I7" s="653"/>
      <c r="J7" s="653"/>
      <c r="K7" s="666"/>
      <c r="L7" s="653">
        <v>2</v>
      </c>
      <c r="M7" s="654">
        <v>0</v>
      </c>
    </row>
    <row r="8" spans="1:13" ht="14.4" customHeight="1" x14ac:dyDescent="0.3">
      <c r="A8" s="649" t="s">
        <v>2745</v>
      </c>
      <c r="B8" s="650" t="s">
        <v>2613</v>
      </c>
      <c r="C8" s="650" t="s">
        <v>2772</v>
      </c>
      <c r="D8" s="650" t="s">
        <v>2773</v>
      </c>
      <c r="E8" s="650" t="s">
        <v>608</v>
      </c>
      <c r="F8" s="653"/>
      <c r="G8" s="653"/>
      <c r="H8" s="666">
        <v>0</v>
      </c>
      <c r="I8" s="653">
        <v>1</v>
      </c>
      <c r="J8" s="653">
        <v>65.75</v>
      </c>
      <c r="K8" s="666">
        <v>1</v>
      </c>
      <c r="L8" s="653">
        <v>1</v>
      </c>
      <c r="M8" s="654">
        <v>65.75</v>
      </c>
    </row>
    <row r="9" spans="1:13" ht="14.4" customHeight="1" x14ac:dyDescent="0.3">
      <c r="A9" s="649" t="s">
        <v>2745</v>
      </c>
      <c r="B9" s="650" t="s">
        <v>2614</v>
      </c>
      <c r="C9" s="650" t="s">
        <v>1561</v>
      </c>
      <c r="D9" s="650" t="s">
        <v>2617</v>
      </c>
      <c r="E9" s="650" t="s">
        <v>1971</v>
      </c>
      <c r="F9" s="653"/>
      <c r="G9" s="653"/>
      <c r="H9" s="666">
        <v>0</v>
      </c>
      <c r="I9" s="653">
        <v>4</v>
      </c>
      <c r="J9" s="653">
        <v>772.56</v>
      </c>
      <c r="K9" s="666">
        <v>1</v>
      </c>
      <c r="L9" s="653">
        <v>4</v>
      </c>
      <c r="M9" s="654">
        <v>772.56</v>
      </c>
    </row>
    <row r="10" spans="1:13" ht="14.4" customHeight="1" x14ac:dyDescent="0.3">
      <c r="A10" s="649" t="s">
        <v>2745</v>
      </c>
      <c r="B10" s="650" t="s">
        <v>2618</v>
      </c>
      <c r="C10" s="650" t="s">
        <v>1533</v>
      </c>
      <c r="D10" s="650" t="s">
        <v>1527</v>
      </c>
      <c r="E10" s="650" t="s">
        <v>1488</v>
      </c>
      <c r="F10" s="653"/>
      <c r="G10" s="653"/>
      <c r="H10" s="666">
        <v>0</v>
      </c>
      <c r="I10" s="653">
        <v>1</v>
      </c>
      <c r="J10" s="653">
        <v>2916.16</v>
      </c>
      <c r="K10" s="666">
        <v>1</v>
      </c>
      <c r="L10" s="653">
        <v>1</v>
      </c>
      <c r="M10" s="654">
        <v>2916.16</v>
      </c>
    </row>
    <row r="11" spans="1:13" ht="14.4" customHeight="1" x14ac:dyDescent="0.3">
      <c r="A11" s="649" t="s">
        <v>2745</v>
      </c>
      <c r="B11" s="650" t="s">
        <v>2619</v>
      </c>
      <c r="C11" s="650" t="s">
        <v>598</v>
      </c>
      <c r="D11" s="650" t="s">
        <v>599</v>
      </c>
      <c r="E11" s="650" t="s">
        <v>600</v>
      </c>
      <c r="F11" s="653"/>
      <c r="G11" s="653"/>
      <c r="H11" s="666">
        <v>0</v>
      </c>
      <c r="I11" s="653">
        <v>3</v>
      </c>
      <c r="J11" s="653">
        <v>313.98</v>
      </c>
      <c r="K11" s="666">
        <v>1</v>
      </c>
      <c r="L11" s="653">
        <v>3</v>
      </c>
      <c r="M11" s="654">
        <v>313.98</v>
      </c>
    </row>
    <row r="12" spans="1:13" ht="14.4" customHeight="1" x14ac:dyDescent="0.3">
      <c r="A12" s="649" t="s">
        <v>2745</v>
      </c>
      <c r="B12" s="650" t="s">
        <v>2624</v>
      </c>
      <c r="C12" s="650" t="s">
        <v>1447</v>
      </c>
      <c r="D12" s="650" t="s">
        <v>1448</v>
      </c>
      <c r="E12" s="650" t="s">
        <v>2625</v>
      </c>
      <c r="F12" s="653"/>
      <c r="G12" s="653"/>
      <c r="H12" s="666">
        <v>0</v>
      </c>
      <c r="I12" s="653">
        <v>1</v>
      </c>
      <c r="J12" s="653">
        <v>75.28</v>
      </c>
      <c r="K12" s="666">
        <v>1</v>
      </c>
      <c r="L12" s="653">
        <v>1</v>
      </c>
      <c r="M12" s="654">
        <v>75.28</v>
      </c>
    </row>
    <row r="13" spans="1:13" ht="14.4" customHeight="1" x14ac:dyDescent="0.3">
      <c r="A13" s="649" t="s">
        <v>2745</v>
      </c>
      <c r="B13" s="650" t="s">
        <v>2630</v>
      </c>
      <c r="C13" s="650" t="s">
        <v>1493</v>
      </c>
      <c r="D13" s="650" t="s">
        <v>1494</v>
      </c>
      <c r="E13" s="650" t="s">
        <v>999</v>
      </c>
      <c r="F13" s="653"/>
      <c r="G13" s="653"/>
      <c r="H13" s="666">
        <v>0</v>
      </c>
      <c r="I13" s="653">
        <v>3</v>
      </c>
      <c r="J13" s="653">
        <v>134.67000000000002</v>
      </c>
      <c r="K13" s="666">
        <v>1</v>
      </c>
      <c r="L13" s="653">
        <v>3</v>
      </c>
      <c r="M13" s="654">
        <v>134.67000000000002</v>
      </c>
    </row>
    <row r="14" spans="1:13" ht="14.4" customHeight="1" x14ac:dyDescent="0.3">
      <c r="A14" s="649" t="s">
        <v>2745</v>
      </c>
      <c r="B14" s="650" t="s">
        <v>2632</v>
      </c>
      <c r="C14" s="650" t="s">
        <v>2761</v>
      </c>
      <c r="D14" s="650" t="s">
        <v>1070</v>
      </c>
      <c r="E14" s="650" t="s">
        <v>1102</v>
      </c>
      <c r="F14" s="653">
        <v>1</v>
      </c>
      <c r="G14" s="653">
        <v>0</v>
      </c>
      <c r="H14" s="666"/>
      <c r="I14" s="653"/>
      <c r="J14" s="653"/>
      <c r="K14" s="666"/>
      <c r="L14" s="653">
        <v>1</v>
      </c>
      <c r="M14" s="654">
        <v>0</v>
      </c>
    </row>
    <row r="15" spans="1:13" ht="14.4" customHeight="1" x14ac:dyDescent="0.3">
      <c r="A15" s="649" t="s">
        <v>2745</v>
      </c>
      <c r="B15" s="650" t="s">
        <v>3885</v>
      </c>
      <c r="C15" s="650" t="s">
        <v>2796</v>
      </c>
      <c r="D15" s="650" t="s">
        <v>2797</v>
      </c>
      <c r="E15" s="650" t="s">
        <v>2767</v>
      </c>
      <c r="F15" s="653">
        <v>1</v>
      </c>
      <c r="G15" s="653">
        <v>0</v>
      </c>
      <c r="H15" s="666"/>
      <c r="I15" s="653"/>
      <c r="J15" s="653"/>
      <c r="K15" s="666"/>
      <c r="L15" s="653">
        <v>1</v>
      </c>
      <c r="M15" s="654">
        <v>0</v>
      </c>
    </row>
    <row r="16" spans="1:13" ht="14.4" customHeight="1" x14ac:dyDescent="0.3">
      <c r="A16" s="649" t="s">
        <v>2745</v>
      </c>
      <c r="B16" s="650" t="s">
        <v>2636</v>
      </c>
      <c r="C16" s="650" t="s">
        <v>2804</v>
      </c>
      <c r="D16" s="650" t="s">
        <v>1519</v>
      </c>
      <c r="E16" s="650" t="s">
        <v>995</v>
      </c>
      <c r="F16" s="653">
        <v>1</v>
      </c>
      <c r="G16" s="653">
        <v>67.42</v>
      </c>
      <c r="H16" s="666">
        <v>1</v>
      </c>
      <c r="I16" s="653"/>
      <c r="J16" s="653"/>
      <c r="K16" s="666">
        <v>0</v>
      </c>
      <c r="L16" s="653">
        <v>1</v>
      </c>
      <c r="M16" s="654">
        <v>67.42</v>
      </c>
    </row>
    <row r="17" spans="1:13" ht="14.4" customHeight="1" x14ac:dyDescent="0.3">
      <c r="A17" s="649" t="s">
        <v>2745</v>
      </c>
      <c r="B17" s="650" t="s">
        <v>2644</v>
      </c>
      <c r="C17" s="650" t="s">
        <v>1553</v>
      </c>
      <c r="D17" s="650" t="s">
        <v>1558</v>
      </c>
      <c r="E17" s="650" t="s">
        <v>1597</v>
      </c>
      <c r="F17" s="653"/>
      <c r="G17" s="653"/>
      <c r="H17" s="666">
        <v>0</v>
      </c>
      <c r="I17" s="653">
        <v>1</v>
      </c>
      <c r="J17" s="653">
        <v>130.59</v>
      </c>
      <c r="K17" s="666">
        <v>1</v>
      </c>
      <c r="L17" s="653">
        <v>1</v>
      </c>
      <c r="M17" s="654">
        <v>130.59</v>
      </c>
    </row>
    <row r="18" spans="1:13" ht="14.4" customHeight="1" x14ac:dyDescent="0.3">
      <c r="A18" s="649" t="s">
        <v>2745</v>
      </c>
      <c r="B18" s="650" t="s">
        <v>2676</v>
      </c>
      <c r="C18" s="650" t="s">
        <v>1823</v>
      </c>
      <c r="D18" s="650" t="s">
        <v>1824</v>
      </c>
      <c r="E18" s="650" t="s">
        <v>2666</v>
      </c>
      <c r="F18" s="653"/>
      <c r="G18" s="653"/>
      <c r="H18" s="666">
        <v>0</v>
      </c>
      <c r="I18" s="653">
        <v>1</v>
      </c>
      <c r="J18" s="653">
        <v>69.86</v>
      </c>
      <c r="K18" s="666">
        <v>1</v>
      </c>
      <c r="L18" s="653">
        <v>1</v>
      </c>
      <c r="M18" s="654">
        <v>69.86</v>
      </c>
    </row>
    <row r="19" spans="1:13" ht="14.4" customHeight="1" x14ac:dyDescent="0.3">
      <c r="A19" s="649" t="s">
        <v>2745</v>
      </c>
      <c r="B19" s="650" t="s">
        <v>2693</v>
      </c>
      <c r="C19" s="650" t="s">
        <v>2766</v>
      </c>
      <c r="D19" s="650" t="s">
        <v>1600</v>
      </c>
      <c r="E19" s="650" t="s">
        <v>2767</v>
      </c>
      <c r="F19" s="653">
        <v>1</v>
      </c>
      <c r="G19" s="653">
        <v>0</v>
      </c>
      <c r="H19" s="666"/>
      <c r="I19" s="653"/>
      <c r="J19" s="653"/>
      <c r="K19" s="666"/>
      <c r="L19" s="653">
        <v>1</v>
      </c>
      <c r="M19" s="654">
        <v>0</v>
      </c>
    </row>
    <row r="20" spans="1:13" ht="14.4" customHeight="1" x14ac:dyDescent="0.3">
      <c r="A20" s="649" t="s">
        <v>2757</v>
      </c>
      <c r="B20" s="650" t="s">
        <v>2716</v>
      </c>
      <c r="C20" s="650" t="s">
        <v>3855</v>
      </c>
      <c r="D20" s="650" t="s">
        <v>3856</v>
      </c>
      <c r="E20" s="650" t="s">
        <v>2388</v>
      </c>
      <c r="F20" s="653">
        <v>1</v>
      </c>
      <c r="G20" s="653">
        <v>222.25</v>
      </c>
      <c r="H20" s="666">
        <v>1</v>
      </c>
      <c r="I20" s="653"/>
      <c r="J20" s="653"/>
      <c r="K20" s="666">
        <v>0</v>
      </c>
      <c r="L20" s="653">
        <v>1</v>
      </c>
      <c r="M20" s="654">
        <v>222.25</v>
      </c>
    </row>
    <row r="21" spans="1:13" ht="14.4" customHeight="1" x14ac:dyDescent="0.3">
      <c r="A21" s="649" t="s">
        <v>2757</v>
      </c>
      <c r="B21" s="650" t="s">
        <v>2716</v>
      </c>
      <c r="C21" s="650" t="s">
        <v>2386</v>
      </c>
      <c r="D21" s="650" t="s">
        <v>2387</v>
      </c>
      <c r="E21" s="650" t="s">
        <v>2388</v>
      </c>
      <c r="F21" s="653"/>
      <c r="G21" s="653"/>
      <c r="H21" s="666">
        <v>0</v>
      </c>
      <c r="I21" s="653">
        <v>2</v>
      </c>
      <c r="J21" s="653">
        <v>444.5</v>
      </c>
      <c r="K21" s="666">
        <v>1</v>
      </c>
      <c r="L21" s="653">
        <v>2</v>
      </c>
      <c r="M21" s="654">
        <v>444.5</v>
      </c>
    </row>
    <row r="22" spans="1:13" ht="14.4" customHeight="1" x14ac:dyDescent="0.3">
      <c r="A22" s="649" t="s">
        <v>2746</v>
      </c>
      <c r="B22" s="650" t="s">
        <v>2594</v>
      </c>
      <c r="C22" s="650" t="s">
        <v>1496</v>
      </c>
      <c r="D22" s="650" t="s">
        <v>1430</v>
      </c>
      <c r="E22" s="650" t="s">
        <v>2596</v>
      </c>
      <c r="F22" s="653"/>
      <c r="G22" s="653"/>
      <c r="H22" s="666">
        <v>0</v>
      </c>
      <c r="I22" s="653">
        <v>1</v>
      </c>
      <c r="J22" s="653">
        <v>48.98</v>
      </c>
      <c r="K22" s="666">
        <v>1</v>
      </c>
      <c r="L22" s="653">
        <v>1</v>
      </c>
      <c r="M22" s="654">
        <v>48.98</v>
      </c>
    </row>
    <row r="23" spans="1:13" ht="14.4" customHeight="1" x14ac:dyDescent="0.3">
      <c r="A23" s="649" t="s">
        <v>2746</v>
      </c>
      <c r="B23" s="650" t="s">
        <v>2594</v>
      </c>
      <c r="C23" s="650" t="s">
        <v>1499</v>
      </c>
      <c r="D23" s="650" t="s">
        <v>1500</v>
      </c>
      <c r="E23" s="650" t="s">
        <v>2597</v>
      </c>
      <c r="F23" s="653"/>
      <c r="G23" s="653"/>
      <c r="H23" s="666">
        <v>0</v>
      </c>
      <c r="I23" s="653">
        <v>5</v>
      </c>
      <c r="J23" s="653">
        <v>489.84999999999997</v>
      </c>
      <c r="K23" s="666">
        <v>1</v>
      </c>
      <c r="L23" s="653">
        <v>5</v>
      </c>
      <c r="M23" s="654">
        <v>489.84999999999997</v>
      </c>
    </row>
    <row r="24" spans="1:13" ht="14.4" customHeight="1" x14ac:dyDescent="0.3">
      <c r="A24" s="649" t="s">
        <v>2746</v>
      </c>
      <c r="B24" s="650" t="s">
        <v>2594</v>
      </c>
      <c r="C24" s="650" t="s">
        <v>2858</v>
      </c>
      <c r="D24" s="650" t="s">
        <v>1500</v>
      </c>
      <c r="E24" s="650" t="s">
        <v>2859</v>
      </c>
      <c r="F24" s="653"/>
      <c r="G24" s="653"/>
      <c r="H24" s="666"/>
      <c r="I24" s="653">
        <v>1</v>
      </c>
      <c r="J24" s="653">
        <v>0</v>
      </c>
      <c r="K24" s="666"/>
      <c r="L24" s="653">
        <v>1</v>
      </c>
      <c r="M24" s="654">
        <v>0</v>
      </c>
    </row>
    <row r="25" spans="1:13" ht="14.4" customHeight="1" x14ac:dyDescent="0.3">
      <c r="A25" s="649" t="s">
        <v>2746</v>
      </c>
      <c r="B25" s="650" t="s">
        <v>2598</v>
      </c>
      <c r="C25" s="650" t="s">
        <v>3199</v>
      </c>
      <c r="D25" s="650" t="s">
        <v>3200</v>
      </c>
      <c r="E25" s="650" t="s">
        <v>3201</v>
      </c>
      <c r="F25" s="653"/>
      <c r="G25" s="653"/>
      <c r="H25" s="666">
        <v>0</v>
      </c>
      <c r="I25" s="653">
        <v>1</v>
      </c>
      <c r="J25" s="653">
        <v>48.98</v>
      </c>
      <c r="K25" s="666">
        <v>1</v>
      </c>
      <c r="L25" s="653">
        <v>1</v>
      </c>
      <c r="M25" s="654">
        <v>48.98</v>
      </c>
    </row>
    <row r="26" spans="1:13" ht="14.4" customHeight="1" x14ac:dyDescent="0.3">
      <c r="A26" s="649" t="s">
        <v>2746</v>
      </c>
      <c r="B26" s="650" t="s">
        <v>2610</v>
      </c>
      <c r="C26" s="650" t="s">
        <v>2849</v>
      </c>
      <c r="D26" s="650" t="s">
        <v>1705</v>
      </c>
      <c r="E26" s="650" t="s">
        <v>1706</v>
      </c>
      <c r="F26" s="653"/>
      <c r="G26" s="653"/>
      <c r="H26" s="666">
        <v>0</v>
      </c>
      <c r="I26" s="653">
        <v>1</v>
      </c>
      <c r="J26" s="653">
        <v>106.3</v>
      </c>
      <c r="K26" s="666">
        <v>1</v>
      </c>
      <c r="L26" s="653">
        <v>1</v>
      </c>
      <c r="M26" s="654">
        <v>106.3</v>
      </c>
    </row>
    <row r="27" spans="1:13" ht="14.4" customHeight="1" x14ac:dyDescent="0.3">
      <c r="A27" s="649" t="s">
        <v>2746</v>
      </c>
      <c r="B27" s="650" t="s">
        <v>2610</v>
      </c>
      <c r="C27" s="650" t="s">
        <v>1510</v>
      </c>
      <c r="D27" s="650" t="s">
        <v>1511</v>
      </c>
      <c r="E27" s="650" t="s">
        <v>2611</v>
      </c>
      <c r="F27" s="653"/>
      <c r="G27" s="653"/>
      <c r="H27" s="666">
        <v>0</v>
      </c>
      <c r="I27" s="653">
        <v>1</v>
      </c>
      <c r="J27" s="653">
        <v>53.16</v>
      </c>
      <c r="K27" s="666">
        <v>1</v>
      </c>
      <c r="L27" s="653">
        <v>1</v>
      </c>
      <c r="M27" s="654">
        <v>53.16</v>
      </c>
    </row>
    <row r="28" spans="1:13" ht="14.4" customHeight="1" x14ac:dyDescent="0.3">
      <c r="A28" s="649" t="s">
        <v>2746</v>
      </c>
      <c r="B28" s="650" t="s">
        <v>2610</v>
      </c>
      <c r="C28" s="650" t="s">
        <v>1514</v>
      </c>
      <c r="D28" s="650" t="s">
        <v>1515</v>
      </c>
      <c r="E28" s="650" t="s">
        <v>2612</v>
      </c>
      <c r="F28" s="653"/>
      <c r="G28" s="653"/>
      <c r="H28" s="666">
        <v>0</v>
      </c>
      <c r="I28" s="653">
        <v>3</v>
      </c>
      <c r="J28" s="653">
        <v>271.04999999999995</v>
      </c>
      <c r="K28" s="666">
        <v>1</v>
      </c>
      <c r="L28" s="653">
        <v>3</v>
      </c>
      <c r="M28" s="654">
        <v>271.04999999999995</v>
      </c>
    </row>
    <row r="29" spans="1:13" ht="14.4" customHeight="1" x14ac:dyDescent="0.3">
      <c r="A29" s="649" t="s">
        <v>2746</v>
      </c>
      <c r="B29" s="650" t="s">
        <v>2610</v>
      </c>
      <c r="C29" s="650" t="s">
        <v>3340</v>
      </c>
      <c r="D29" s="650" t="s">
        <v>3341</v>
      </c>
      <c r="E29" s="650" t="s">
        <v>2611</v>
      </c>
      <c r="F29" s="653">
        <v>3</v>
      </c>
      <c r="G29" s="653">
        <v>0</v>
      </c>
      <c r="H29" s="666"/>
      <c r="I29" s="653"/>
      <c r="J29" s="653"/>
      <c r="K29" s="666"/>
      <c r="L29" s="653">
        <v>3</v>
      </c>
      <c r="M29" s="654">
        <v>0</v>
      </c>
    </row>
    <row r="30" spans="1:13" ht="14.4" customHeight="1" x14ac:dyDescent="0.3">
      <c r="A30" s="649" t="s">
        <v>2746</v>
      </c>
      <c r="B30" s="650" t="s">
        <v>2613</v>
      </c>
      <c r="C30" s="650" t="s">
        <v>1579</v>
      </c>
      <c r="D30" s="650" t="s">
        <v>1580</v>
      </c>
      <c r="E30" s="650" t="s">
        <v>1581</v>
      </c>
      <c r="F30" s="653"/>
      <c r="G30" s="653"/>
      <c r="H30" s="666">
        <v>0</v>
      </c>
      <c r="I30" s="653">
        <v>1</v>
      </c>
      <c r="J30" s="653">
        <v>58.29</v>
      </c>
      <c r="K30" s="666">
        <v>1</v>
      </c>
      <c r="L30" s="653">
        <v>1</v>
      </c>
      <c r="M30" s="654">
        <v>58.29</v>
      </c>
    </row>
    <row r="31" spans="1:13" ht="14.4" customHeight="1" x14ac:dyDescent="0.3">
      <c r="A31" s="649" t="s">
        <v>2746</v>
      </c>
      <c r="B31" s="650" t="s">
        <v>2614</v>
      </c>
      <c r="C31" s="650" t="s">
        <v>2893</v>
      </c>
      <c r="D31" s="650" t="s">
        <v>1550</v>
      </c>
      <c r="E31" s="650" t="s">
        <v>2894</v>
      </c>
      <c r="F31" s="653"/>
      <c r="G31" s="653"/>
      <c r="H31" s="666">
        <v>0</v>
      </c>
      <c r="I31" s="653">
        <v>4</v>
      </c>
      <c r="J31" s="653">
        <v>213.05</v>
      </c>
      <c r="K31" s="666">
        <v>1</v>
      </c>
      <c r="L31" s="653">
        <v>4</v>
      </c>
      <c r="M31" s="654">
        <v>213.05</v>
      </c>
    </row>
    <row r="32" spans="1:13" ht="14.4" customHeight="1" x14ac:dyDescent="0.3">
      <c r="A32" s="649" t="s">
        <v>2746</v>
      </c>
      <c r="B32" s="650" t="s">
        <v>2614</v>
      </c>
      <c r="C32" s="650" t="s">
        <v>2895</v>
      </c>
      <c r="D32" s="650" t="s">
        <v>2896</v>
      </c>
      <c r="E32" s="650" t="s">
        <v>2897</v>
      </c>
      <c r="F32" s="653"/>
      <c r="G32" s="653"/>
      <c r="H32" s="666">
        <v>0</v>
      </c>
      <c r="I32" s="653">
        <v>1</v>
      </c>
      <c r="J32" s="653">
        <v>96.58</v>
      </c>
      <c r="K32" s="666">
        <v>1</v>
      </c>
      <c r="L32" s="653">
        <v>1</v>
      </c>
      <c r="M32" s="654">
        <v>96.58</v>
      </c>
    </row>
    <row r="33" spans="1:13" ht="14.4" customHeight="1" x14ac:dyDescent="0.3">
      <c r="A33" s="649" t="s">
        <v>2746</v>
      </c>
      <c r="B33" s="650" t="s">
        <v>2614</v>
      </c>
      <c r="C33" s="650" t="s">
        <v>3274</v>
      </c>
      <c r="D33" s="650" t="s">
        <v>2896</v>
      </c>
      <c r="E33" s="650" t="s">
        <v>1971</v>
      </c>
      <c r="F33" s="653"/>
      <c r="G33" s="653"/>
      <c r="H33" s="666">
        <v>0</v>
      </c>
      <c r="I33" s="653">
        <v>1</v>
      </c>
      <c r="J33" s="653">
        <v>193.14</v>
      </c>
      <c r="K33" s="666">
        <v>1</v>
      </c>
      <c r="L33" s="653">
        <v>1</v>
      </c>
      <c r="M33" s="654">
        <v>193.14</v>
      </c>
    </row>
    <row r="34" spans="1:13" ht="14.4" customHeight="1" x14ac:dyDescent="0.3">
      <c r="A34" s="649" t="s">
        <v>2746</v>
      </c>
      <c r="B34" s="650" t="s">
        <v>2614</v>
      </c>
      <c r="C34" s="650" t="s">
        <v>1633</v>
      </c>
      <c r="D34" s="650" t="s">
        <v>2615</v>
      </c>
      <c r="E34" s="650" t="s">
        <v>2616</v>
      </c>
      <c r="F34" s="653"/>
      <c r="G34" s="653"/>
      <c r="H34" s="666">
        <v>0</v>
      </c>
      <c r="I34" s="653">
        <v>4</v>
      </c>
      <c r="J34" s="653">
        <v>504.36</v>
      </c>
      <c r="K34" s="666">
        <v>1</v>
      </c>
      <c r="L34" s="653">
        <v>4</v>
      </c>
      <c r="M34" s="654">
        <v>504.36</v>
      </c>
    </row>
    <row r="35" spans="1:13" ht="14.4" customHeight="1" x14ac:dyDescent="0.3">
      <c r="A35" s="649" t="s">
        <v>2746</v>
      </c>
      <c r="B35" s="650" t="s">
        <v>2614</v>
      </c>
      <c r="C35" s="650" t="s">
        <v>1561</v>
      </c>
      <c r="D35" s="650" t="s">
        <v>2617</v>
      </c>
      <c r="E35" s="650" t="s">
        <v>1971</v>
      </c>
      <c r="F35" s="653"/>
      <c r="G35" s="653"/>
      <c r="H35" s="666">
        <v>0</v>
      </c>
      <c r="I35" s="653">
        <v>11</v>
      </c>
      <c r="J35" s="653">
        <v>2124.54</v>
      </c>
      <c r="K35" s="666">
        <v>1</v>
      </c>
      <c r="L35" s="653">
        <v>11</v>
      </c>
      <c r="M35" s="654">
        <v>2124.54</v>
      </c>
    </row>
    <row r="36" spans="1:13" ht="14.4" customHeight="1" x14ac:dyDescent="0.3">
      <c r="A36" s="649" t="s">
        <v>2746</v>
      </c>
      <c r="B36" s="650" t="s">
        <v>2618</v>
      </c>
      <c r="C36" s="650" t="s">
        <v>1526</v>
      </c>
      <c r="D36" s="650" t="s">
        <v>1527</v>
      </c>
      <c r="E36" s="650" t="s">
        <v>1482</v>
      </c>
      <c r="F36" s="653"/>
      <c r="G36" s="653"/>
      <c r="H36" s="666">
        <v>0</v>
      </c>
      <c r="I36" s="653">
        <v>5</v>
      </c>
      <c r="J36" s="653">
        <v>8748.4500000000007</v>
      </c>
      <c r="K36" s="666">
        <v>1</v>
      </c>
      <c r="L36" s="653">
        <v>5</v>
      </c>
      <c r="M36" s="654">
        <v>8748.4500000000007</v>
      </c>
    </row>
    <row r="37" spans="1:13" ht="14.4" customHeight="1" x14ac:dyDescent="0.3">
      <c r="A37" s="649" t="s">
        <v>2746</v>
      </c>
      <c r="B37" s="650" t="s">
        <v>2618</v>
      </c>
      <c r="C37" s="650" t="s">
        <v>1530</v>
      </c>
      <c r="D37" s="650" t="s">
        <v>1527</v>
      </c>
      <c r="E37" s="650" t="s">
        <v>1485</v>
      </c>
      <c r="F37" s="653"/>
      <c r="G37" s="653"/>
      <c r="H37" s="666">
        <v>0</v>
      </c>
      <c r="I37" s="653">
        <v>9</v>
      </c>
      <c r="J37" s="653">
        <v>20996.28</v>
      </c>
      <c r="K37" s="666">
        <v>1</v>
      </c>
      <c r="L37" s="653">
        <v>9</v>
      </c>
      <c r="M37" s="654">
        <v>20996.28</v>
      </c>
    </row>
    <row r="38" spans="1:13" ht="14.4" customHeight="1" x14ac:dyDescent="0.3">
      <c r="A38" s="649" t="s">
        <v>2746</v>
      </c>
      <c r="B38" s="650" t="s">
        <v>2618</v>
      </c>
      <c r="C38" s="650" t="s">
        <v>1533</v>
      </c>
      <c r="D38" s="650" t="s">
        <v>1527</v>
      </c>
      <c r="E38" s="650" t="s">
        <v>1488</v>
      </c>
      <c r="F38" s="653"/>
      <c r="G38" s="653"/>
      <c r="H38" s="666">
        <v>0</v>
      </c>
      <c r="I38" s="653">
        <v>6</v>
      </c>
      <c r="J38" s="653">
        <v>17496.96</v>
      </c>
      <c r="K38" s="666">
        <v>1</v>
      </c>
      <c r="L38" s="653">
        <v>6</v>
      </c>
      <c r="M38" s="654">
        <v>17496.96</v>
      </c>
    </row>
    <row r="39" spans="1:13" ht="14.4" customHeight="1" x14ac:dyDescent="0.3">
      <c r="A39" s="649" t="s">
        <v>2746</v>
      </c>
      <c r="B39" s="650" t="s">
        <v>2619</v>
      </c>
      <c r="C39" s="650" t="s">
        <v>1701</v>
      </c>
      <c r="D39" s="650" t="s">
        <v>1702</v>
      </c>
      <c r="E39" s="650" t="s">
        <v>1703</v>
      </c>
      <c r="F39" s="653"/>
      <c r="G39" s="653"/>
      <c r="H39" s="666">
        <v>0</v>
      </c>
      <c r="I39" s="653">
        <v>9</v>
      </c>
      <c r="J39" s="653">
        <v>879.12000000000012</v>
      </c>
      <c r="K39" s="666">
        <v>1</v>
      </c>
      <c r="L39" s="653">
        <v>9</v>
      </c>
      <c r="M39" s="654">
        <v>879.12000000000012</v>
      </c>
    </row>
    <row r="40" spans="1:13" ht="14.4" customHeight="1" x14ac:dyDescent="0.3">
      <c r="A40" s="649" t="s">
        <v>2746</v>
      </c>
      <c r="B40" s="650" t="s">
        <v>2619</v>
      </c>
      <c r="C40" s="650" t="s">
        <v>598</v>
      </c>
      <c r="D40" s="650" t="s">
        <v>599</v>
      </c>
      <c r="E40" s="650" t="s">
        <v>600</v>
      </c>
      <c r="F40" s="653">
        <v>1</v>
      </c>
      <c r="G40" s="653">
        <v>104.66</v>
      </c>
      <c r="H40" s="666">
        <v>7.1428571428571425E-2</v>
      </c>
      <c r="I40" s="653">
        <v>13</v>
      </c>
      <c r="J40" s="653">
        <v>1360.58</v>
      </c>
      <c r="K40" s="666">
        <v>0.92857142857142849</v>
      </c>
      <c r="L40" s="653">
        <v>14</v>
      </c>
      <c r="M40" s="654">
        <v>1465.24</v>
      </c>
    </row>
    <row r="41" spans="1:13" ht="14.4" customHeight="1" x14ac:dyDescent="0.3">
      <c r="A41" s="649" t="s">
        <v>2746</v>
      </c>
      <c r="B41" s="650" t="s">
        <v>2619</v>
      </c>
      <c r="C41" s="650" t="s">
        <v>3038</v>
      </c>
      <c r="D41" s="650" t="s">
        <v>2925</v>
      </c>
      <c r="E41" s="650" t="s">
        <v>600</v>
      </c>
      <c r="F41" s="653">
        <v>3</v>
      </c>
      <c r="G41" s="653">
        <v>0</v>
      </c>
      <c r="H41" s="666"/>
      <c r="I41" s="653"/>
      <c r="J41" s="653"/>
      <c r="K41" s="666"/>
      <c r="L41" s="653">
        <v>3</v>
      </c>
      <c r="M41" s="654">
        <v>0</v>
      </c>
    </row>
    <row r="42" spans="1:13" ht="14.4" customHeight="1" x14ac:dyDescent="0.3">
      <c r="A42" s="649" t="s">
        <v>2746</v>
      </c>
      <c r="B42" s="650" t="s">
        <v>2619</v>
      </c>
      <c r="C42" s="650" t="s">
        <v>2838</v>
      </c>
      <c r="D42" s="650" t="s">
        <v>1702</v>
      </c>
      <c r="E42" s="650" t="s">
        <v>2839</v>
      </c>
      <c r="F42" s="653"/>
      <c r="G42" s="653"/>
      <c r="H42" s="666">
        <v>0</v>
      </c>
      <c r="I42" s="653">
        <v>1</v>
      </c>
      <c r="J42" s="653">
        <v>195.36</v>
      </c>
      <c r="K42" s="666">
        <v>1</v>
      </c>
      <c r="L42" s="653">
        <v>1</v>
      </c>
      <c r="M42" s="654">
        <v>195.36</v>
      </c>
    </row>
    <row r="43" spans="1:13" ht="14.4" customHeight="1" x14ac:dyDescent="0.3">
      <c r="A43" s="649" t="s">
        <v>2746</v>
      </c>
      <c r="B43" s="650" t="s">
        <v>2620</v>
      </c>
      <c r="C43" s="650" t="s">
        <v>1565</v>
      </c>
      <c r="D43" s="650" t="s">
        <v>1566</v>
      </c>
      <c r="E43" s="650" t="s">
        <v>2621</v>
      </c>
      <c r="F43" s="653"/>
      <c r="G43" s="653"/>
      <c r="H43" s="666">
        <v>0</v>
      </c>
      <c r="I43" s="653">
        <v>20</v>
      </c>
      <c r="J43" s="653">
        <v>42368.4</v>
      </c>
      <c r="K43" s="666">
        <v>1</v>
      </c>
      <c r="L43" s="653">
        <v>20</v>
      </c>
      <c r="M43" s="654">
        <v>42368.4</v>
      </c>
    </row>
    <row r="44" spans="1:13" ht="14.4" customHeight="1" x14ac:dyDescent="0.3">
      <c r="A44" s="649" t="s">
        <v>2746</v>
      </c>
      <c r="B44" s="650" t="s">
        <v>2620</v>
      </c>
      <c r="C44" s="650" t="s">
        <v>3302</v>
      </c>
      <c r="D44" s="650" t="s">
        <v>2906</v>
      </c>
      <c r="E44" s="650" t="s">
        <v>3303</v>
      </c>
      <c r="F44" s="653"/>
      <c r="G44" s="653"/>
      <c r="H44" s="666">
        <v>0</v>
      </c>
      <c r="I44" s="653">
        <v>3</v>
      </c>
      <c r="J44" s="653">
        <v>6355.2899999999991</v>
      </c>
      <c r="K44" s="666">
        <v>1</v>
      </c>
      <c r="L44" s="653">
        <v>3</v>
      </c>
      <c r="M44" s="654">
        <v>6355.2899999999991</v>
      </c>
    </row>
    <row r="45" spans="1:13" ht="14.4" customHeight="1" x14ac:dyDescent="0.3">
      <c r="A45" s="649" t="s">
        <v>2746</v>
      </c>
      <c r="B45" s="650" t="s">
        <v>2624</v>
      </c>
      <c r="C45" s="650" t="s">
        <v>1447</v>
      </c>
      <c r="D45" s="650" t="s">
        <v>1448</v>
      </c>
      <c r="E45" s="650" t="s">
        <v>2625</v>
      </c>
      <c r="F45" s="653"/>
      <c r="G45" s="653"/>
      <c r="H45" s="666">
        <v>0</v>
      </c>
      <c r="I45" s="653">
        <v>15</v>
      </c>
      <c r="J45" s="653">
        <v>1129.1999999999998</v>
      </c>
      <c r="K45" s="666">
        <v>1</v>
      </c>
      <c r="L45" s="653">
        <v>15</v>
      </c>
      <c r="M45" s="654">
        <v>1129.1999999999998</v>
      </c>
    </row>
    <row r="46" spans="1:13" ht="14.4" customHeight="1" x14ac:dyDescent="0.3">
      <c r="A46" s="649" t="s">
        <v>2746</v>
      </c>
      <c r="B46" s="650" t="s">
        <v>2628</v>
      </c>
      <c r="C46" s="650" t="s">
        <v>1048</v>
      </c>
      <c r="D46" s="650" t="s">
        <v>1049</v>
      </c>
      <c r="E46" s="650" t="s">
        <v>1050</v>
      </c>
      <c r="F46" s="653"/>
      <c r="G46" s="653"/>
      <c r="H46" s="666">
        <v>0</v>
      </c>
      <c r="I46" s="653">
        <v>1</v>
      </c>
      <c r="J46" s="653">
        <v>112.45</v>
      </c>
      <c r="K46" s="666">
        <v>1</v>
      </c>
      <c r="L46" s="653">
        <v>1</v>
      </c>
      <c r="M46" s="654">
        <v>112.45</v>
      </c>
    </row>
    <row r="47" spans="1:13" ht="14.4" customHeight="1" x14ac:dyDescent="0.3">
      <c r="A47" s="649" t="s">
        <v>2746</v>
      </c>
      <c r="B47" s="650" t="s">
        <v>2628</v>
      </c>
      <c r="C47" s="650" t="s">
        <v>2834</v>
      </c>
      <c r="D47" s="650" t="s">
        <v>816</v>
      </c>
      <c r="E47" s="650" t="s">
        <v>1067</v>
      </c>
      <c r="F47" s="653">
        <v>1</v>
      </c>
      <c r="G47" s="653">
        <v>0</v>
      </c>
      <c r="H47" s="666"/>
      <c r="I47" s="653"/>
      <c r="J47" s="653"/>
      <c r="K47" s="666"/>
      <c r="L47" s="653">
        <v>1</v>
      </c>
      <c r="M47" s="654">
        <v>0</v>
      </c>
    </row>
    <row r="48" spans="1:13" ht="14.4" customHeight="1" x14ac:dyDescent="0.3">
      <c r="A48" s="649" t="s">
        <v>2746</v>
      </c>
      <c r="B48" s="650" t="s">
        <v>2628</v>
      </c>
      <c r="C48" s="650" t="s">
        <v>1954</v>
      </c>
      <c r="D48" s="650" t="s">
        <v>1955</v>
      </c>
      <c r="E48" s="650" t="s">
        <v>1196</v>
      </c>
      <c r="F48" s="653">
        <v>2</v>
      </c>
      <c r="G48" s="653">
        <v>67.459999999999994</v>
      </c>
      <c r="H48" s="666">
        <v>1</v>
      </c>
      <c r="I48" s="653"/>
      <c r="J48" s="653"/>
      <c r="K48" s="666">
        <v>0</v>
      </c>
      <c r="L48" s="653">
        <v>2</v>
      </c>
      <c r="M48" s="654">
        <v>67.459999999999994</v>
      </c>
    </row>
    <row r="49" spans="1:13" ht="14.4" customHeight="1" x14ac:dyDescent="0.3">
      <c r="A49" s="649" t="s">
        <v>2746</v>
      </c>
      <c r="B49" s="650" t="s">
        <v>2629</v>
      </c>
      <c r="C49" s="650" t="s">
        <v>3290</v>
      </c>
      <c r="D49" s="650" t="s">
        <v>3291</v>
      </c>
      <c r="E49" s="650" t="s">
        <v>2645</v>
      </c>
      <c r="F49" s="653">
        <v>1</v>
      </c>
      <c r="G49" s="653">
        <v>124.32</v>
      </c>
      <c r="H49" s="666">
        <v>1</v>
      </c>
      <c r="I49" s="653"/>
      <c r="J49" s="653"/>
      <c r="K49" s="666">
        <v>0</v>
      </c>
      <c r="L49" s="653">
        <v>1</v>
      </c>
      <c r="M49" s="654">
        <v>124.32</v>
      </c>
    </row>
    <row r="50" spans="1:13" ht="14.4" customHeight="1" x14ac:dyDescent="0.3">
      <c r="A50" s="649" t="s">
        <v>2746</v>
      </c>
      <c r="B50" s="650" t="s">
        <v>2629</v>
      </c>
      <c r="C50" s="650" t="s">
        <v>1507</v>
      </c>
      <c r="D50" s="650" t="s">
        <v>1504</v>
      </c>
      <c r="E50" s="650" t="s">
        <v>1508</v>
      </c>
      <c r="F50" s="653"/>
      <c r="G50" s="653"/>
      <c r="H50" s="666">
        <v>0</v>
      </c>
      <c r="I50" s="653">
        <v>1</v>
      </c>
      <c r="J50" s="653">
        <v>146.63</v>
      </c>
      <c r="K50" s="666">
        <v>1</v>
      </c>
      <c r="L50" s="653">
        <v>1</v>
      </c>
      <c r="M50" s="654">
        <v>146.63</v>
      </c>
    </row>
    <row r="51" spans="1:13" ht="14.4" customHeight="1" x14ac:dyDescent="0.3">
      <c r="A51" s="649" t="s">
        <v>2746</v>
      </c>
      <c r="B51" s="650" t="s">
        <v>2630</v>
      </c>
      <c r="C51" s="650" t="s">
        <v>2992</v>
      </c>
      <c r="D51" s="650" t="s">
        <v>2993</v>
      </c>
      <c r="E51" s="650" t="s">
        <v>2994</v>
      </c>
      <c r="F51" s="653">
        <v>3</v>
      </c>
      <c r="G51" s="653">
        <v>94.289999999999992</v>
      </c>
      <c r="H51" s="666">
        <v>1</v>
      </c>
      <c r="I51" s="653"/>
      <c r="J51" s="653"/>
      <c r="K51" s="666">
        <v>0</v>
      </c>
      <c r="L51" s="653">
        <v>3</v>
      </c>
      <c r="M51" s="654">
        <v>94.289999999999992</v>
      </c>
    </row>
    <row r="52" spans="1:13" ht="14.4" customHeight="1" x14ac:dyDescent="0.3">
      <c r="A52" s="649" t="s">
        <v>2746</v>
      </c>
      <c r="B52" s="650" t="s">
        <v>2630</v>
      </c>
      <c r="C52" s="650" t="s">
        <v>1493</v>
      </c>
      <c r="D52" s="650" t="s">
        <v>1494</v>
      </c>
      <c r="E52" s="650" t="s">
        <v>999</v>
      </c>
      <c r="F52" s="653"/>
      <c r="G52" s="653"/>
      <c r="H52" s="666">
        <v>0</v>
      </c>
      <c r="I52" s="653">
        <v>26</v>
      </c>
      <c r="J52" s="653">
        <v>1167.1400000000001</v>
      </c>
      <c r="K52" s="666">
        <v>1</v>
      </c>
      <c r="L52" s="653">
        <v>26</v>
      </c>
      <c r="M52" s="654">
        <v>1167.1400000000001</v>
      </c>
    </row>
    <row r="53" spans="1:13" ht="14.4" customHeight="1" x14ac:dyDescent="0.3">
      <c r="A53" s="649" t="s">
        <v>2746</v>
      </c>
      <c r="B53" s="650" t="s">
        <v>2630</v>
      </c>
      <c r="C53" s="650" t="s">
        <v>2248</v>
      </c>
      <c r="D53" s="650" t="s">
        <v>2249</v>
      </c>
      <c r="E53" s="650" t="s">
        <v>2250</v>
      </c>
      <c r="F53" s="653"/>
      <c r="G53" s="653"/>
      <c r="H53" s="666">
        <v>0</v>
      </c>
      <c r="I53" s="653">
        <v>2</v>
      </c>
      <c r="J53" s="653">
        <v>120.04</v>
      </c>
      <c r="K53" s="666">
        <v>1</v>
      </c>
      <c r="L53" s="653">
        <v>2</v>
      </c>
      <c r="M53" s="654">
        <v>120.04</v>
      </c>
    </row>
    <row r="54" spans="1:13" ht="14.4" customHeight="1" x14ac:dyDescent="0.3">
      <c r="A54" s="649" t="s">
        <v>2746</v>
      </c>
      <c r="B54" s="650" t="s">
        <v>2630</v>
      </c>
      <c r="C54" s="650" t="s">
        <v>2818</v>
      </c>
      <c r="D54" s="650" t="s">
        <v>2819</v>
      </c>
      <c r="E54" s="650" t="s">
        <v>999</v>
      </c>
      <c r="F54" s="653">
        <v>7</v>
      </c>
      <c r="G54" s="653">
        <v>314.23</v>
      </c>
      <c r="H54" s="666">
        <v>1</v>
      </c>
      <c r="I54" s="653"/>
      <c r="J54" s="653"/>
      <c r="K54" s="666">
        <v>0</v>
      </c>
      <c r="L54" s="653">
        <v>7</v>
      </c>
      <c r="M54" s="654">
        <v>314.23</v>
      </c>
    </row>
    <row r="55" spans="1:13" ht="14.4" customHeight="1" x14ac:dyDescent="0.3">
      <c r="A55" s="649" t="s">
        <v>2746</v>
      </c>
      <c r="B55" s="650" t="s">
        <v>2631</v>
      </c>
      <c r="C55" s="650" t="s">
        <v>1591</v>
      </c>
      <c r="D55" s="650" t="s">
        <v>1592</v>
      </c>
      <c r="E55" s="650" t="s">
        <v>1593</v>
      </c>
      <c r="F55" s="653"/>
      <c r="G55" s="653"/>
      <c r="H55" s="666">
        <v>0</v>
      </c>
      <c r="I55" s="653">
        <v>2</v>
      </c>
      <c r="J55" s="653">
        <v>89.78</v>
      </c>
      <c r="K55" s="666">
        <v>1</v>
      </c>
      <c r="L55" s="653">
        <v>2</v>
      </c>
      <c r="M55" s="654">
        <v>89.78</v>
      </c>
    </row>
    <row r="56" spans="1:13" ht="14.4" customHeight="1" x14ac:dyDescent="0.3">
      <c r="A56" s="649" t="s">
        <v>2746</v>
      </c>
      <c r="B56" s="650" t="s">
        <v>3886</v>
      </c>
      <c r="C56" s="650" t="s">
        <v>3293</v>
      </c>
      <c r="D56" s="650" t="s">
        <v>3294</v>
      </c>
      <c r="E56" s="650" t="s">
        <v>1196</v>
      </c>
      <c r="F56" s="653">
        <v>3</v>
      </c>
      <c r="G56" s="653">
        <v>219.57</v>
      </c>
      <c r="H56" s="666">
        <v>1</v>
      </c>
      <c r="I56" s="653"/>
      <c r="J56" s="653"/>
      <c r="K56" s="666">
        <v>0</v>
      </c>
      <c r="L56" s="653">
        <v>3</v>
      </c>
      <c r="M56" s="654">
        <v>219.57</v>
      </c>
    </row>
    <row r="57" spans="1:13" ht="14.4" customHeight="1" x14ac:dyDescent="0.3">
      <c r="A57" s="649" t="s">
        <v>2746</v>
      </c>
      <c r="B57" s="650" t="s">
        <v>2632</v>
      </c>
      <c r="C57" s="650" t="s">
        <v>3283</v>
      </c>
      <c r="D57" s="650" t="s">
        <v>1073</v>
      </c>
      <c r="E57" s="650" t="s">
        <v>1974</v>
      </c>
      <c r="F57" s="653"/>
      <c r="G57" s="653"/>
      <c r="H57" s="666">
        <v>0</v>
      </c>
      <c r="I57" s="653">
        <v>1</v>
      </c>
      <c r="J57" s="653">
        <v>270.69</v>
      </c>
      <c r="K57" s="666">
        <v>1</v>
      </c>
      <c r="L57" s="653">
        <v>1</v>
      </c>
      <c r="M57" s="654">
        <v>270.69</v>
      </c>
    </row>
    <row r="58" spans="1:13" ht="14.4" customHeight="1" x14ac:dyDescent="0.3">
      <c r="A58" s="649" t="s">
        <v>2746</v>
      </c>
      <c r="B58" s="650" t="s">
        <v>2633</v>
      </c>
      <c r="C58" s="650" t="s">
        <v>1640</v>
      </c>
      <c r="D58" s="650" t="s">
        <v>1641</v>
      </c>
      <c r="E58" s="650" t="s">
        <v>1642</v>
      </c>
      <c r="F58" s="653"/>
      <c r="G58" s="653"/>
      <c r="H58" s="666">
        <v>0</v>
      </c>
      <c r="I58" s="653">
        <v>12</v>
      </c>
      <c r="J58" s="653">
        <v>664.56000000000006</v>
      </c>
      <c r="K58" s="666">
        <v>1</v>
      </c>
      <c r="L58" s="653">
        <v>12</v>
      </c>
      <c r="M58" s="654">
        <v>664.56000000000006</v>
      </c>
    </row>
    <row r="59" spans="1:13" ht="14.4" customHeight="1" x14ac:dyDescent="0.3">
      <c r="A59" s="649" t="s">
        <v>2746</v>
      </c>
      <c r="B59" s="650" t="s">
        <v>3887</v>
      </c>
      <c r="C59" s="650" t="s">
        <v>3381</v>
      </c>
      <c r="D59" s="650" t="s">
        <v>2891</v>
      </c>
      <c r="E59" s="650" t="s">
        <v>3382</v>
      </c>
      <c r="F59" s="653"/>
      <c r="G59" s="653"/>
      <c r="H59" s="666">
        <v>0</v>
      </c>
      <c r="I59" s="653">
        <v>1</v>
      </c>
      <c r="J59" s="653">
        <v>262.95</v>
      </c>
      <c r="K59" s="666">
        <v>1</v>
      </c>
      <c r="L59" s="653">
        <v>1</v>
      </c>
      <c r="M59" s="654">
        <v>262.95</v>
      </c>
    </row>
    <row r="60" spans="1:13" ht="14.4" customHeight="1" x14ac:dyDescent="0.3">
      <c r="A60" s="649" t="s">
        <v>2746</v>
      </c>
      <c r="B60" s="650" t="s">
        <v>3887</v>
      </c>
      <c r="C60" s="650" t="s">
        <v>2890</v>
      </c>
      <c r="D60" s="650" t="s">
        <v>2891</v>
      </c>
      <c r="E60" s="650" t="s">
        <v>2892</v>
      </c>
      <c r="F60" s="653"/>
      <c r="G60" s="653"/>
      <c r="H60" s="666">
        <v>0</v>
      </c>
      <c r="I60" s="653">
        <v>2</v>
      </c>
      <c r="J60" s="653">
        <v>1051.76</v>
      </c>
      <c r="K60" s="666">
        <v>1</v>
      </c>
      <c r="L60" s="653">
        <v>2</v>
      </c>
      <c r="M60" s="654">
        <v>1051.76</v>
      </c>
    </row>
    <row r="61" spans="1:13" ht="14.4" customHeight="1" x14ac:dyDescent="0.3">
      <c r="A61" s="649" t="s">
        <v>2746</v>
      </c>
      <c r="B61" s="650" t="s">
        <v>3885</v>
      </c>
      <c r="C61" s="650" t="s">
        <v>2861</v>
      </c>
      <c r="D61" s="650" t="s">
        <v>2862</v>
      </c>
      <c r="E61" s="650" t="s">
        <v>608</v>
      </c>
      <c r="F61" s="653"/>
      <c r="G61" s="653"/>
      <c r="H61" s="666">
        <v>0</v>
      </c>
      <c r="I61" s="653">
        <v>2</v>
      </c>
      <c r="J61" s="653">
        <v>100.94</v>
      </c>
      <c r="K61" s="666">
        <v>1</v>
      </c>
      <c r="L61" s="653">
        <v>2</v>
      </c>
      <c r="M61" s="654">
        <v>100.94</v>
      </c>
    </row>
    <row r="62" spans="1:13" ht="14.4" customHeight="1" x14ac:dyDescent="0.3">
      <c r="A62" s="649" t="s">
        <v>2746</v>
      </c>
      <c r="B62" s="650" t="s">
        <v>3885</v>
      </c>
      <c r="C62" s="650" t="s">
        <v>3350</v>
      </c>
      <c r="D62" s="650" t="s">
        <v>3109</v>
      </c>
      <c r="E62" s="650" t="s">
        <v>1710</v>
      </c>
      <c r="F62" s="653">
        <v>1</v>
      </c>
      <c r="G62" s="653">
        <v>202.25</v>
      </c>
      <c r="H62" s="666">
        <v>1</v>
      </c>
      <c r="I62" s="653"/>
      <c r="J62" s="653"/>
      <c r="K62" s="666">
        <v>0</v>
      </c>
      <c r="L62" s="653">
        <v>1</v>
      </c>
      <c r="M62" s="654">
        <v>202.25</v>
      </c>
    </row>
    <row r="63" spans="1:13" ht="14.4" customHeight="1" x14ac:dyDescent="0.3">
      <c r="A63" s="649" t="s">
        <v>2746</v>
      </c>
      <c r="B63" s="650" t="s">
        <v>2636</v>
      </c>
      <c r="C63" s="650" t="s">
        <v>1458</v>
      </c>
      <c r="D63" s="650" t="s">
        <v>2637</v>
      </c>
      <c r="E63" s="650" t="s">
        <v>1074</v>
      </c>
      <c r="F63" s="653"/>
      <c r="G63" s="653"/>
      <c r="H63" s="666">
        <v>0</v>
      </c>
      <c r="I63" s="653">
        <v>12</v>
      </c>
      <c r="J63" s="653">
        <v>1550.14</v>
      </c>
      <c r="K63" s="666">
        <v>1</v>
      </c>
      <c r="L63" s="653">
        <v>12</v>
      </c>
      <c r="M63" s="654">
        <v>1550.14</v>
      </c>
    </row>
    <row r="64" spans="1:13" ht="14.4" customHeight="1" x14ac:dyDescent="0.3">
      <c r="A64" s="649" t="s">
        <v>2746</v>
      </c>
      <c r="B64" s="650" t="s">
        <v>2636</v>
      </c>
      <c r="C64" s="650" t="s">
        <v>2867</v>
      </c>
      <c r="D64" s="650" t="s">
        <v>1436</v>
      </c>
      <c r="E64" s="650" t="s">
        <v>2777</v>
      </c>
      <c r="F64" s="653"/>
      <c r="G64" s="653"/>
      <c r="H64" s="666">
        <v>0</v>
      </c>
      <c r="I64" s="653">
        <v>5</v>
      </c>
      <c r="J64" s="653">
        <v>168.6</v>
      </c>
      <c r="K64" s="666">
        <v>1</v>
      </c>
      <c r="L64" s="653">
        <v>5</v>
      </c>
      <c r="M64" s="654">
        <v>168.6</v>
      </c>
    </row>
    <row r="65" spans="1:13" ht="14.4" customHeight="1" x14ac:dyDescent="0.3">
      <c r="A65" s="649" t="s">
        <v>2746</v>
      </c>
      <c r="B65" s="650" t="s">
        <v>2636</v>
      </c>
      <c r="C65" s="650" t="s">
        <v>1518</v>
      </c>
      <c r="D65" s="650" t="s">
        <v>2638</v>
      </c>
      <c r="E65" s="650" t="s">
        <v>995</v>
      </c>
      <c r="F65" s="653"/>
      <c r="G65" s="653"/>
      <c r="H65" s="666">
        <v>0</v>
      </c>
      <c r="I65" s="653">
        <v>15</v>
      </c>
      <c r="J65" s="653">
        <v>960.44999999999993</v>
      </c>
      <c r="K65" s="666">
        <v>1</v>
      </c>
      <c r="L65" s="653">
        <v>15</v>
      </c>
      <c r="M65" s="654">
        <v>960.44999999999993</v>
      </c>
    </row>
    <row r="66" spans="1:13" ht="14.4" customHeight="1" x14ac:dyDescent="0.3">
      <c r="A66" s="649" t="s">
        <v>2746</v>
      </c>
      <c r="B66" s="650" t="s">
        <v>2636</v>
      </c>
      <c r="C66" s="650" t="s">
        <v>2868</v>
      </c>
      <c r="D66" s="650" t="s">
        <v>2869</v>
      </c>
      <c r="E66" s="650" t="s">
        <v>2777</v>
      </c>
      <c r="F66" s="653">
        <v>1</v>
      </c>
      <c r="G66" s="653">
        <v>33.72</v>
      </c>
      <c r="H66" s="666">
        <v>1</v>
      </c>
      <c r="I66" s="653"/>
      <c r="J66" s="653"/>
      <c r="K66" s="666">
        <v>0</v>
      </c>
      <c r="L66" s="653">
        <v>1</v>
      </c>
      <c r="M66" s="654">
        <v>33.72</v>
      </c>
    </row>
    <row r="67" spans="1:13" ht="14.4" customHeight="1" x14ac:dyDescent="0.3">
      <c r="A67" s="649" t="s">
        <v>2746</v>
      </c>
      <c r="B67" s="650" t="s">
        <v>2640</v>
      </c>
      <c r="C67" s="650" t="s">
        <v>3335</v>
      </c>
      <c r="D67" s="650" t="s">
        <v>3336</v>
      </c>
      <c r="E67" s="650" t="s">
        <v>3337</v>
      </c>
      <c r="F67" s="653"/>
      <c r="G67" s="653"/>
      <c r="H67" s="666">
        <v>0</v>
      </c>
      <c r="I67" s="653">
        <v>1</v>
      </c>
      <c r="J67" s="653">
        <v>431.14</v>
      </c>
      <c r="K67" s="666">
        <v>1</v>
      </c>
      <c r="L67" s="653">
        <v>1</v>
      </c>
      <c r="M67" s="654">
        <v>431.14</v>
      </c>
    </row>
    <row r="68" spans="1:13" ht="14.4" customHeight="1" x14ac:dyDescent="0.3">
      <c r="A68" s="649" t="s">
        <v>2746</v>
      </c>
      <c r="B68" s="650" t="s">
        <v>2640</v>
      </c>
      <c r="C68" s="650" t="s">
        <v>3338</v>
      </c>
      <c r="D68" s="650" t="s">
        <v>3336</v>
      </c>
      <c r="E68" s="650" t="s">
        <v>3337</v>
      </c>
      <c r="F68" s="653"/>
      <c r="G68" s="653"/>
      <c r="H68" s="666">
        <v>0</v>
      </c>
      <c r="I68" s="653">
        <v>1</v>
      </c>
      <c r="J68" s="653">
        <v>431.12</v>
      </c>
      <c r="K68" s="666">
        <v>1</v>
      </c>
      <c r="L68" s="653">
        <v>1</v>
      </c>
      <c r="M68" s="654">
        <v>431.12</v>
      </c>
    </row>
    <row r="69" spans="1:13" ht="14.4" customHeight="1" x14ac:dyDescent="0.3">
      <c r="A69" s="649" t="s">
        <v>2746</v>
      </c>
      <c r="B69" s="650" t="s">
        <v>2641</v>
      </c>
      <c r="C69" s="650" t="s">
        <v>1621</v>
      </c>
      <c r="D69" s="650" t="s">
        <v>1622</v>
      </c>
      <c r="E69" s="650" t="s">
        <v>1623</v>
      </c>
      <c r="F69" s="653"/>
      <c r="G69" s="653"/>
      <c r="H69" s="666">
        <v>0</v>
      </c>
      <c r="I69" s="653">
        <v>5</v>
      </c>
      <c r="J69" s="653">
        <v>718.53</v>
      </c>
      <c r="K69" s="666">
        <v>1</v>
      </c>
      <c r="L69" s="653">
        <v>5</v>
      </c>
      <c r="M69" s="654">
        <v>718.53</v>
      </c>
    </row>
    <row r="70" spans="1:13" ht="14.4" customHeight="1" x14ac:dyDescent="0.3">
      <c r="A70" s="649" t="s">
        <v>2746</v>
      </c>
      <c r="B70" s="650" t="s">
        <v>2641</v>
      </c>
      <c r="C70" s="650" t="s">
        <v>3373</v>
      </c>
      <c r="D70" s="650" t="s">
        <v>1622</v>
      </c>
      <c r="E70" s="650" t="s">
        <v>3374</v>
      </c>
      <c r="F70" s="653"/>
      <c r="G70" s="653"/>
      <c r="H70" s="666">
        <v>0</v>
      </c>
      <c r="I70" s="653">
        <v>1</v>
      </c>
      <c r="J70" s="653">
        <v>479.04</v>
      </c>
      <c r="K70" s="666">
        <v>1</v>
      </c>
      <c r="L70" s="653">
        <v>1</v>
      </c>
      <c r="M70" s="654">
        <v>479.04</v>
      </c>
    </row>
    <row r="71" spans="1:13" ht="14.4" customHeight="1" x14ac:dyDescent="0.3">
      <c r="A71" s="649" t="s">
        <v>2746</v>
      </c>
      <c r="B71" s="650" t="s">
        <v>2642</v>
      </c>
      <c r="C71" s="650" t="s">
        <v>1683</v>
      </c>
      <c r="D71" s="650" t="s">
        <v>1684</v>
      </c>
      <c r="E71" s="650" t="s">
        <v>1192</v>
      </c>
      <c r="F71" s="653"/>
      <c r="G71" s="653"/>
      <c r="H71" s="666">
        <v>0</v>
      </c>
      <c r="I71" s="653">
        <v>2</v>
      </c>
      <c r="J71" s="653">
        <v>162.66</v>
      </c>
      <c r="K71" s="666">
        <v>1</v>
      </c>
      <c r="L71" s="653">
        <v>2</v>
      </c>
      <c r="M71" s="654">
        <v>162.66</v>
      </c>
    </row>
    <row r="72" spans="1:13" ht="14.4" customHeight="1" x14ac:dyDescent="0.3">
      <c r="A72" s="649" t="s">
        <v>2746</v>
      </c>
      <c r="B72" s="650" t="s">
        <v>2643</v>
      </c>
      <c r="C72" s="650" t="s">
        <v>3366</v>
      </c>
      <c r="D72" s="650" t="s">
        <v>3367</v>
      </c>
      <c r="E72" s="650" t="s">
        <v>3368</v>
      </c>
      <c r="F72" s="653"/>
      <c r="G72" s="653"/>
      <c r="H72" s="666">
        <v>0</v>
      </c>
      <c r="I72" s="653">
        <v>3</v>
      </c>
      <c r="J72" s="653">
        <v>326.49</v>
      </c>
      <c r="K72" s="666">
        <v>1</v>
      </c>
      <c r="L72" s="653">
        <v>3</v>
      </c>
      <c r="M72" s="654">
        <v>326.49</v>
      </c>
    </row>
    <row r="73" spans="1:13" ht="14.4" customHeight="1" x14ac:dyDescent="0.3">
      <c r="A73" s="649" t="s">
        <v>2746</v>
      </c>
      <c r="B73" s="650" t="s">
        <v>2644</v>
      </c>
      <c r="C73" s="650" t="s">
        <v>2813</v>
      </c>
      <c r="D73" s="650" t="s">
        <v>2814</v>
      </c>
      <c r="E73" s="650" t="s">
        <v>2815</v>
      </c>
      <c r="F73" s="653"/>
      <c r="G73" s="653"/>
      <c r="H73" s="666">
        <v>0</v>
      </c>
      <c r="I73" s="653">
        <v>2</v>
      </c>
      <c r="J73" s="653">
        <v>625.08000000000004</v>
      </c>
      <c r="K73" s="666">
        <v>1</v>
      </c>
      <c r="L73" s="653">
        <v>2</v>
      </c>
      <c r="M73" s="654">
        <v>625.08000000000004</v>
      </c>
    </row>
    <row r="74" spans="1:13" ht="14.4" customHeight="1" x14ac:dyDescent="0.3">
      <c r="A74" s="649" t="s">
        <v>2746</v>
      </c>
      <c r="B74" s="650" t="s">
        <v>2644</v>
      </c>
      <c r="C74" s="650" t="s">
        <v>2816</v>
      </c>
      <c r="D74" s="650" t="s">
        <v>2817</v>
      </c>
      <c r="E74" s="650" t="s">
        <v>1597</v>
      </c>
      <c r="F74" s="653">
        <v>1</v>
      </c>
      <c r="G74" s="653">
        <v>130.59</v>
      </c>
      <c r="H74" s="666">
        <v>1</v>
      </c>
      <c r="I74" s="653"/>
      <c r="J74" s="653"/>
      <c r="K74" s="666">
        <v>0</v>
      </c>
      <c r="L74" s="653">
        <v>1</v>
      </c>
      <c r="M74" s="654">
        <v>130.59</v>
      </c>
    </row>
    <row r="75" spans="1:13" ht="14.4" customHeight="1" x14ac:dyDescent="0.3">
      <c r="A75" s="649" t="s">
        <v>2746</v>
      </c>
      <c r="B75" s="650" t="s">
        <v>2644</v>
      </c>
      <c r="C75" s="650" t="s">
        <v>1553</v>
      </c>
      <c r="D75" s="650" t="s">
        <v>1558</v>
      </c>
      <c r="E75" s="650" t="s">
        <v>1597</v>
      </c>
      <c r="F75" s="653"/>
      <c r="G75" s="653"/>
      <c r="H75" s="666">
        <v>0</v>
      </c>
      <c r="I75" s="653">
        <v>10</v>
      </c>
      <c r="J75" s="653">
        <v>1305.8999999999999</v>
      </c>
      <c r="K75" s="666">
        <v>1</v>
      </c>
      <c r="L75" s="653">
        <v>10</v>
      </c>
      <c r="M75" s="654">
        <v>1305.8999999999999</v>
      </c>
    </row>
    <row r="76" spans="1:13" ht="14.4" customHeight="1" x14ac:dyDescent="0.3">
      <c r="A76" s="649" t="s">
        <v>2746</v>
      </c>
      <c r="B76" s="650" t="s">
        <v>2644</v>
      </c>
      <c r="C76" s="650" t="s">
        <v>1557</v>
      </c>
      <c r="D76" s="650" t="s">
        <v>1558</v>
      </c>
      <c r="E76" s="650" t="s">
        <v>2645</v>
      </c>
      <c r="F76" s="653"/>
      <c r="G76" s="653"/>
      <c r="H76" s="666">
        <v>0</v>
      </c>
      <c r="I76" s="653">
        <v>4</v>
      </c>
      <c r="J76" s="653">
        <v>1741.2</v>
      </c>
      <c r="K76" s="666">
        <v>1</v>
      </c>
      <c r="L76" s="653">
        <v>4</v>
      </c>
      <c r="M76" s="654">
        <v>1741.2</v>
      </c>
    </row>
    <row r="77" spans="1:13" ht="14.4" customHeight="1" x14ac:dyDescent="0.3">
      <c r="A77" s="649" t="s">
        <v>2746</v>
      </c>
      <c r="B77" s="650" t="s">
        <v>2644</v>
      </c>
      <c r="C77" s="650" t="s">
        <v>1625</v>
      </c>
      <c r="D77" s="650" t="s">
        <v>1630</v>
      </c>
      <c r="E77" s="650" t="s">
        <v>2646</v>
      </c>
      <c r="F77" s="653"/>
      <c r="G77" s="653"/>
      <c r="H77" s="666">
        <v>0</v>
      </c>
      <c r="I77" s="653">
        <v>6</v>
      </c>
      <c r="J77" s="653">
        <v>1211.28</v>
      </c>
      <c r="K77" s="666">
        <v>1</v>
      </c>
      <c r="L77" s="653">
        <v>6</v>
      </c>
      <c r="M77" s="654">
        <v>1211.28</v>
      </c>
    </row>
    <row r="78" spans="1:13" ht="14.4" customHeight="1" x14ac:dyDescent="0.3">
      <c r="A78" s="649" t="s">
        <v>2746</v>
      </c>
      <c r="B78" s="650" t="s">
        <v>2644</v>
      </c>
      <c r="C78" s="650" t="s">
        <v>1629</v>
      </c>
      <c r="D78" s="650" t="s">
        <v>1630</v>
      </c>
      <c r="E78" s="650" t="s">
        <v>2647</v>
      </c>
      <c r="F78" s="653"/>
      <c r="G78" s="653"/>
      <c r="H78" s="666">
        <v>0</v>
      </c>
      <c r="I78" s="653">
        <v>1</v>
      </c>
      <c r="J78" s="653">
        <v>672.94</v>
      </c>
      <c r="K78" s="666">
        <v>1</v>
      </c>
      <c r="L78" s="653">
        <v>1</v>
      </c>
      <c r="M78" s="654">
        <v>672.94</v>
      </c>
    </row>
    <row r="79" spans="1:13" ht="14.4" customHeight="1" x14ac:dyDescent="0.3">
      <c r="A79" s="649" t="s">
        <v>2746</v>
      </c>
      <c r="B79" s="650" t="s">
        <v>2648</v>
      </c>
      <c r="C79" s="650" t="s">
        <v>3364</v>
      </c>
      <c r="D79" s="650" t="s">
        <v>2955</v>
      </c>
      <c r="E79" s="650" t="s">
        <v>3365</v>
      </c>
      <c r="F79" s="653"/>
      <c r="G79" s="653"/>
      <c r="H79" s="666">
        <v>0</v>
      </c>
      <c r="I79" s="653">
        <v>3</v>
      </c>
      <c r="J79" s="653">
        <v>1816.9499999999998</v>
      </c>
      <c r="K79" s="666">
        <v>1</v>
      </c>
      <c r="L79" s="653">
        <v>3</v>
      </c>
      <c r="M79" s="654">
        <v>1816.9499999999998</v>
      </c>
    </row>
    <row r="80" spans="1:13" ht="14.4" customHeight="1" x14ac:dyDescent="0.3">
      <c r="A80" s="649" t="s">
        <v>2746</v>
      </c>
      <c r="B80" s="650" t="s">
        <v>2648</v>
      </c>
      <c r="C80" s="650" t="s">
        <v>2871</v>
      </c>
      <c r="D80" s="650" t="s">
        <v>1637</v>
      </c>
      <c r="E80" s="650" t="s">
        <v>2646</v>
      </c>
      <c r="F80" s="653"/>
      <c r="G80" s="653"/>
      <c r="H80" s="666">
        <v>0</v>
      </c>
      <c r="I80" s="653">
        <v>2</v>
      </c>
      <c r="J80" s="653">
        <v>625.08000000000004</v>
      </c>
      <c r="K80" s="666">
        <v>1</v>
      </c>
      <c r="L80" s="653">
        <v>2</v>
      </c>
      <c r="M80" s="654">
        <v>625.08000000000004</v>
      </c>
    </row>
    <row r="81" spans="1:13" ht="14.4" customHeight="1" x14ac:dyDescent="0.3">
      <c r="A81" s="649" t="s">
        <v>2746</v>
      </c>
      <c r="B81" s="650" t="s">
        <v>2648</v>
      </c>
      <c r="C81" s="650" t="s">
        <v>1636</v>
      </c>
      <c r="D81" s="650" t="s">
        <v>1637</v>
      </c>
      <c r="E81" s="650" t="s">
        <v>1638</v>
      </c>
      <c r="F81" s="653"/>
      <c r="G81" s="653"/>
      <c r="H81" s="666">
        <v>0</v>
      </c>
      <c r="I81" s="653">
        <v>1</v>
      </c>
      <c r="J81" s="653">
        <v>937.62</v>
      </c>
      <c r="K81" s="666">
        <v>1</v>
      </c>
      <c r="L81" s="653">
        <v>1</v>
      </c>
      <c r="M81" s="654">
        <v>937.62</v>
      </c>
    </row>
    <row r="82" spans="1:13" ht="14.4" customHeight="1" x14ac:dyDescent="0.3">
      <c r="A82" s="649" t="s">
        <v>2746</v>
      </c>
      <c r="B82" s="650" t="s">
        <v>3888</v>
      </c>
      <c r="C82" s="650" t="s">
        <v>3309</v>
      </c>
      <c r="D82" s="650" t="s">
        <v>3310</v>
      </c>
      <c r="E82" s="650" t="s">
        <v>3311</v>
      </c>
      <c r="F82" s="653"/>
      <c r="G82" s="653"/>
      <c r="H82" s="666">
        <v>0</v>
      </c>
      <c r="I82" s="653">
        <v>2</v>
      </c>
      <c r="J82" s="653">
        <v>1162.6199999999999</v>
      </c>
      <c r="K82" s="666">
        <v>1</v>
      </c>
      <c r="L82" s="653">
        <v>2</v>
      </c>
      <c r="M82" s="654">
        <v>1162.6199999999999</v>
      </c>
    </row>
    <row r="83" spans="1:13" ht="14.4" customHeight="1" x14ac:dyDescent="0.3">
      <c r="A83" s="649" t="s">
        <v>2746</v>
      </c>
      <c r="B83" s="650" t="s">
        <v>2649</v>
      </c>
      <c r="C83" s="650" t="s">
        <v>2277</v>
      </c>
      <c r="D83" s="650" t="s">
        <v>2278</v>
      </c>
      <c r="E83" s="650" t="s">
        <v>1192</v>
      </c>
      <c r="F83" s="653"/>
      <c r="G83" s="653"/>
      <c r="H83" s="666">
        <v>0</v>
      </c>
      <c r="I83" s="653">
        <v>1</v>
      </c>
      <c r="J83" s="653">
        <v>833.79</v>
      </c>
      <c r="K83" s="666">
        <v>1</v>
      </c>
      <c r="L83" s="653">
        <v>1</v>
      </c>
      <c r="M83" s="654">
        <v>833.79</v>
      </c>
    </row>
    <row r="84" spans="1:13" ht="14.4" customHeight="1" x14ac:dyDescent="0.3">
      <c r="A84" s="649" t="s">
        <v>2746</v>
      </c>
      <c r="B84" s="650" t="s">
        <v>2649</v>
      </c>
      <c r="C84" s="650" t="s">
        <v>3285</v>
      </c>
      <c r="D84" s="650" t="s">
        <v>2278</v>
      </c>
      <c r="E84" s="650" t="s">
        <v>1192</v>
      </c>
      <c r="F84" s="653"/>
      <c r="G84" s="653"/>
      <c r="H84" s="666"/>
      <c r="I84" s="653">
        <v>1</v>
      </c>
      <c r="J84" s="653">
        <v>0</v>
      </c>
      <c r="K84" s="666"/>
      <c r="L84" s="653">
        <v>1</v>
      </c>
      <c r="M84" s="654">
        <v>0</v>
      </c>
    </row>
    <row r="85" spans="1:13" ht="14.4" customHeight="1" x14ac:dyDescent="0.3">
      <c r="A85" s="649" t="s">
        <v>2746</v>
      </c>
      <c r="B85" s="650" t="s">
        <v>2655</v>
      </c>
      <c r="C85" s="650" t="s">
        <v>2844</v>
      </c>
      <c r="D85" s="650" t="s">
        <v>2845</v>
      </c>
      <c r="E85" s="650" t="s">
        <v>2846</v>
      </c>
      <c r="F85" s="653"/>
      <c r="G85" s="653"/>
      <c r="H85" s="666">
        <v>0</v>
      </c>
      <c r="I85" s="653">
        <v>1</v>
      </c>
      <c r="J85" s="653">
        <v>50.57</v>
      </c>
      <c r="K85" s="666">
        <v>1</v>
      </c>
      <c r="L85" s="653">
        <v>1</v>
      </c>
      <c r="M85" s="654">
        <v>50.57</v>
      </c>
    </row>
    <row r="86" spans="1:13" ht="14.4" customHeight="1" x14ac:dyDescent="0.3">
      <c r="A86" s="649" t="s">
        <v>2746</v>
      </c>
      <c r="B86" s="650" t="s">
        <v>2655</v>
      </c>
      <c r="C86" s="650" t="s">
        <v>1490</v>
      </c>
      <c r="D86" s="650" t="s">
        <v>1491</v>
      </c>
      <c r="E86" s="650" t="s">
        <v>2656</v>
      </c>
      <c r="F86" s="653"/>
      <c r="G86" s="653"/>
      <c r="H86" s="666">
        <v>0</v>
      </c>
      <c r="I86" s="653">
        <v>2</v>
      </c>
      <c r="J86" s="653">
        <v>173.52</v>
      </c>
      <c r="K86" s="666">
        <v>1</v>
      </c>
      <c r="L86" s="653">
        <v>2</v>
      </c>
      <c r="M86" s="654">
        <v>173.52</v>
      </c>
    </row>
    <row r="87" spans="1:13" ht="14.4" customHeight="1" x14ac:dyDescent="0.3">
      <c r="A87" s="649" t="s">
        <v>2746</v>
      </c>
      <c r="B87" s="650" t="s">
        <v>2658</v>
      </c>
      <c r="C87" s="650" t="s">
        <v>1750</v>
      </c>
      <c r="D87" s="650" t="s">
        <v>2659</v>
      </c>
      <c r="E87" s="650" t="s">
        <v>2660</v>
      </c>
      <c r="F87" s="653"/>
      <c r="G87" s="653"/>
      <c r="H87" s="666">
        <v>0</v>
      </c>
      <c r="I87" s="653">
        <v>12</v>
      </c>
      <c r="J87" s="653">
        <v>3117.47</v>
      </c>
      <c r="K87" s="666">
        <v>1</v>
      </c>
      <c r="L87" s="653">
        <v>12</v>
      </c>
      <c r="M87" s="654">
        <v>3117.47</v>
      </c>
    </row>
    <row r="88" spans="1:13" ht="14.4" customHeight="1" x14ac:dyDescent="0.3">
      <c r="A88" s="649" t="s">
        <v>2746</v>
      </c>
      <c r="B88" s="650" t="s">
        <v>2669</v>
      </c>
      <c r="C88" s="650" t="s">
        <v>3316</v>
      </c>
      <c r="D88" s="650" t="s">
        <v>3317</v>
      </c>
      <c r="E88" s="650" t="s">
        <v>3318</v>
      </c>
      <c r="F88" s="653"/>
      <c r="G88" s="653"/>
      <c r="H88" s="666">
        <v>0</v>
      </c>
      <c r="I88" s="653">
        <v>2</v>
      </c>
      <c r="J88" s="653">
        <v>175.2</v>
      </c>
      <c r="K88" s="666">
        <v>1</v>
      </c>
      <c r="L88" s="653">
        <v>2</v>
      </c>
      <c r="M88" s="654">
        <v>175.2</v>
      </c>
    </row>
    <row r="89" spans="1:13" ht="14.4" customHeight="1" x14ac:dyDescent="0.3">
      <c r="A89" s="649" t="s">
        <v>2746</v>
      </c>
      <c r="B89" s="650" t="s">
        <v>2669</v>
      </c>
      <c r="C89" s="650" t="s">
        <v>1826</v>
      </c>
      <c r="D89" s="650" t="s">
        <v>1827</v>
      </c>
      <c r="E89" s="650" t="s">
        <v>2670</v>
      </c>
      <c r="F89" s="653"/>
      <c r="G89" s="653"/>
      <c r="H89" s="666">
        <v>0</v>
      </c>
      <c r="I89" s="653">
        <v>9</v>
      </c>
      <c r="J89" s="653">
        <v>1051.1999999999998</v>
      </c>
      <c r="K89" s="666">
        <v>1</v>
      </c>
      <c r="L89" s="653">
        <v>9</v>
      </c>
      <c r="M89" s="654">
        <v>1051.1999999999998</v>
      </c>
    </row>
    <row r="90" spans="1:13" ht="14.4" customHeight="1" x14ac:dyDescent="0.3">
      <c r="A90" s="649" t="s">
        <v>2746</v>
      </c>
      <c r="B90" s="650" t="s">
        <v>2716</v>
      </c>
      <c r="C90" s="650" t="s">
        <v>3287</v>
      </c>
      <c r="D90" s="650" t="s">
        <v>3288</v>
      </c>
      <c r="E90" s="650" t="s">
        <v>3289</v>
      </c>
      <c r="F90" s="653">
        <v>1</v>
      </c>
      <c r="G90" s="653">
        <v>100.11</v>
      </c>
      <c r="H90" s="666">
        <v>1</v>
      </c>
      <c r="I90" s="653"/>
      <c r="J90" s="653"/>
      <c r="K90" s="666">
        <v>0</v>
      </c>
      <c r="L90" s="653">
        <v>1</v>
      </c>
      <c r="M90" s="654">
        <v>100.11</v>
      </c>
    </row>
    <row r="91" spans="1:13" ht="14.4" customHeight="1" x14ac:dyDescent="0.3">
      <c r="A91" s="649" t="s">
        <v>2746</v>
      </c>
      <c r="B91" s="650" t="s">
        <v>2716</v>
      </c>
      <c r="C91" s="650" t="s">
        <v>2386</v>
      </c>
      <c r="D91" s="650" t="s">
        <v>2387</v>
      </c>
      <c r="E91" s="650" t="s">
        <v>2388</v>
      </c>
      <c r="F91" s="653"/>
      <c r="G91" s="653"/>
      <c r="H91" s="666">
        <v>0</v>
      </c>
      <c r="I91" s="653">
        <v>1</v>
      </c>
      <c r="J91" s="653">
        <v>222.25</v>
      </c>
      <c r="K91" s="666">
        <v>1</v>
      </c>
      <c r="L91" s="653">
        <v>1</v>
      </c>
      <c r="M91" s="654">
        <v>222.25</v>
      </c>
    </row>
    <row r="92" spans="1:13" ht="14.4" customHeight="1" x14ac:dyDescent="0.3">
      <c r="A92" s="649" t="s">
        <v>2746</v>
      </c>
      <c r="B92" s="650" t="s">
        <v>3889</v>
      </c>
      <c r="C92" s="650" t="s">
        <v>3370</v>
      </c>
      <c r="D92" s="650" t="s">
        <v>3371</v>
      </c>
      <c r="E92" s="650" t="s">
        <v>3372</v>
      </c>
      <c r="F92" s="653">
        <v>1</v>
      </c>
      <c r="G92" s="653">
        <v>94.72</v>
      </c>
      <c r="H92" s="666">
        <v>1</v>
      </c>
      <c r="I92" s="653"/>
      <c r="J92" s="653"/>
      <c r="K92" s="666">
        <v>0</v>
      </c>
      <c r="L92" s="653">
        <v>1</v>
      </c>
      <c r="M92" s="654">
        <v>94.72</v>
      </c>
    </row>
    <row r="93" spans="1:13" ht="14.4" customHeight="1" x14ac:dyDescent="0.3">
      <c r="A93" s="649" t="s">
        <v>2746</v>
      </c>
      <c r="B93" s="650" t="s">
        <v>3890</v>
      </c>
      <c r="C93" s="650" t="s">
        <v>2864</v>
      </c>
      <c r="D93" s="650" t="s">
        <v>2865</v>
      </c>
      <c r="E93" s="650" t="s">
        <v>2866</v>
      </c>
      <c r="F93" s="653"/>
      <c r="G93" s="653"/>
      <c r="H93" s="666">
        <v>0</v>
      </c>
      <c r="I93" s="653">
        <v>1</v>
      </c>
      <c r="J93" s="653">
        <v>448.37</v>
      </c>
      <c r="K93" s="666">
        <v>1</v>
      </c>
      <c r="L93" s="653">
        <v>1</v>
      </c>
      <c r="M93" s="654">
        <v>448.37</v>
      </c>
    </row>
    <row r="94" spans="1:13" ht="14.4" customHeight="1" x14ac:dyDescent="0.3">
      <c r="A94" s="649" t="s">
        <v>2746</v>
      </c>
      <c r="B94" s="650" t="s">
        <v>2688</v>
      </c>
      <c r="C94" s="650" t="s">
        <v>2809</v>
      </c>
      <c r="D94" s="650" t="s">
        <v>2810</v>
      </c>
      <c r="E94" s="650" t="s">
        <v>2811</v>
      </c>
      <c r="F94" s="653">
        <v>1</v>
      </c>
      <c r="G94" s="653">
        <v>10.73</v>
      </c>
      <c r="H94" s="666">
        <v>1</v>
      </c>
      <c r="I94" s="653"/>
      <c r="J94" s="653"/>
      <c r="K94" s="666">
        <v>0</v>
      </c>
      <c r="L94" s="653">
        <v>1</v>
      </c>
      <c r="M94" s="654">
        <v>10.73</v>
      </c>
    </row>
    <row r="95" spans="1:13" ht="14.4" customHeight="1" x14ac:dyDescent="0.3">
      <c r="A95" s="649" t="s">
        <v>2746</v>
      </c>
      <c r="B95" s="650" t="s">
        <v>2688</v>
      </c>
      <c r="C95" s="650" t="s">
        <v>3281</v>
      </c>
      <c r="D95" s="650" t="s">
        <v>3282</v>
      </c>
      <c r="E95" s="650" t="s">
        <v>2690</v>
      </c>
      <c r="F95" s="653">
        <v>19</v>
      </c>
      <c r="G95" s="653">
        <v>102.03</v>
      </c>
      <c r="H95" s="666">
        <v>1</v>
      </c>
      <c r="I95" s="653"/>
      <c r="J95" s="653"/>
      <c r="K95" s="666">
        <v>0</v>
      </c>
      <c r="L95" s="653">
        <v>19</v>
      </c>
      <c r="M95" s="654">
        <v>102.03</v>
      </c>
    </row>
    <row r="96" spans="1:13" ht="14.4" customHeight="1" x14ac:dyDescent="0.3">
      <c r="A96" s="649" t="s">
        <v>2746</v>
      </c>
      <c r="B96" s="650" t="s">
        <v>2695</v>
      </c>
      <c r="C96" s="650" t="s">
        <v>1677</v>
      </c>
      <c r="D96" s="650" t="s">
        <v>2696</v>
      </c>
      <c r="E96" s="650" t="s">
        <v>2697</v>
      </c>
      <c r="F96" s="653"/>
      <c r="G96" s="653"/>
      <c r="H96" s="666">
        <v>0</v>
      </c>
      <c r="I96" s="653">
        <v>1</v>
      </c>
      <c r="J96" s="653">
        <v>201.75</v>
      </c>
      <c r="K96" s="666">
        <v>1</v>
      </c>
      <c r="L96" s="653">
        <v>1</v>
      </c>
      <c r="M96" s="654">
        <v>201.75</v>
      </c>
    </row>
    <row r="97" spans="1:13" ht="14.4" customHeight="1" x14ac:dyDescent="0.3">
      <c r="A97" s="649" t="s">
        <v>2746</v>
      </c>
      <c r="B97" s="650" t="s">
        <v>2698</v>
      </c>
      <c r="C97" s="650" t="s">
        <v>1607</v>
      </c>
      <c r="D97" s="650" t="s">
        <v>1608</v>
      </c>
      <c r="E97" s="650" t="s">
        <v>2699</v>
      </c>
      <c r="F97" s="653"/>
      <c r="G97" s="653"/>
      <c r="H97" s="666">
        <v>0</v>
      </c>
      <c r="I97" s="653">
        <v>1</v>
      </c>
      <c r="J97" s="653">
        <v>94.8</v>
      </c>
      <c r="K97" s="666">
        <v>1</v>
      </c>
      <c r="L97" s="653">
        <v>1</v>
      </c>
      <c r="M97" s="654">
        <v>94.8</v>
      </c>
    </row>
    <row r="98" spans="1:13" ht="14.4" customHeight="1" x14ac:dyDescent="0.3">
      <c r="A98" s="649" t="s">
        <v>2746</v>
      </c>
      <c r="B98" s="650" t="s">
        <v>2701</v>
      </c>
      <c r="C98" s="650" t="s">
        <v>3327</v>
      </c>
      <c r="D98" s="650" t="s">
        <v>1574</v>
      </c>
      <c r="E98" s="650" t="s">
        <v>1008</v>
      </c>
      <c r="F98" s="653"/>
      <c r="G98" s="653"/>
      <c r="H98" s="666">
        <v>0</v>
      </c>
      <c r="I98" s="653">
        <v>1</v>
      </c>
      <c r="J98" s="653">
        <v>356.47</v>
      </c>
      <c r="K98" s="666">
        <v>1</v>
      </c>
      <c r="L98" s="653">
        <v>1</v>
      </c>
      <c r="M98" s="654">
        <v>356.47</v>
      </c>
    </row>
    <row r="99" spans="1:13" ht="14.4" customHeight="1" x14ac:dyDescent="0.3">
      <c r="A99" s="649" t="s">
        <v>2746</v>
      </c>
      <c r="B99" s="650" t="s">
        <v>2701</v>
      </c>
      <c r="C99" s="650" t="s">
        <v>3328</v>
      </c>
      <c r="D99" s="650" t="s">
        <v>3329</v>
      </c>
      <c r="E99" s="650" t="s">
        <v>1008</v>
      </c>
      <c r="F99" s="653">
        <v>1</v>
      </c>
      <c r="G99" s="653">
        <v>356.47</v>
      </c>
      <c r="H99" s="666">
        <v>1</v>
      </c>
      <c r="I99" s="653"/>
      <c r="J99" s="653"/>
      <c r="K99" s="666">
        <v>0</v>
      </c>
      <c r="L99" s="653">
        <v>1</v>
      </c>
      <c r="M99" s="654">
        <v>356.47</v>
      </c>
    </row>
    <row r="100" spans="1:13" ht="14.4" customHeight="1" x14ac:dyDescent="0.3">
      <c r="A100" s="649" t="s">
        <v>2747</v>
      </c>
      <c r="B100" s="650" t="s">
        <v>2594</v>
      </c>
      <c r="C100" s="650" t="s">
        <v>1496</v>
      </c>
      <c r="D100" s="650" t="s">
        <v>1430</v>
      </c>
      <c r="E100" s="650" t="s">
        <v>2596</v>
      </c>
      <c r="F100" s="653"/>
      <c r="G100" s="653"/>
      <c r="H100" s="666">
        <v>0</v>
      </c>
      <c r="I100" s="653">
        <v>1</v>
      </c>
      <c r="J100" s="653">
        <v>48.98</v>
      </c>
      <c r="K100" s="666">
        <v>1</v>
      </c>
      <c r="L100" s="653">
        <v>1</v>
      </c>
      <c r="M100" s="654">
        <v>48.98</v>
      </c>
    </row>
    <row r="101" spans="1:13" ht="14.4" customHeight="1" x14ac:dyDescent="0.3">
      <c r="A101" s="649" t="s">
        <v>2747</v>
      </c>
      <c r="B101" s="650" t="s">
        <v>2594</v>
      </c>
      <c r="C101" s="650" t="s">
        <v>2946</v>
      </c>
      <c r="D101" s="650" t="s">
        <v>1500</v>
      </c>
      <c r="E101" s="650" t="s">
        <v>2947</v>
      </c>
      <c r="F101" s="653"/>
      <c r="G101" s="653"/>
      <c r="H101" s="666"/>
      <c r="I101" s="653">
        <v>1</v>
      </c>
      <c r="J101" s="653">
        <v>0</v>
      </c>
      <c r="K101" s="666"/>
      <c r="L101" s="653">
        <v>1</v>
      </c>
      <c r="M101" s="654">
        <v>0</v>
      </c>
    </row>
    <row r="102" spans="1:13" ht="14.4" customHeight="1" x14ac:dyDescent="0.3">
      <c r="A102" s="649" t="s">
        <v>2747</v>
      </c>
      <c r="B102" s="650" t="s">
        <v>2610</v>
      </c>
      <c r="C102" s="650" t="s">
        <v>2849</v>
      </c>
      <c r="D102" s="650" t="s">
        <v>1705</v>
      </c>
      <c r="E102" s="650" t="s">
        <v>1706</v>
      </c>
      <c r="F102" s="653"/>
      <c r="G102" s="653"/>
      <c r="H102" s="666">
        <v>0</v>
      </c>
      <c r="I102" s="653">
        <v>1</v>
      </c>
      <c r="J102" s="653">
        <v>106.3</v>
      </c>
      <c r="K102" s="666">
        <v>1</v>
      </c>
      <c r="L102" s="653">
        <v>1</v>
      </c>
      <c r="M102" s="654">
        <v>106.3</v>
      </c>
    </row>
    <row r="103" spans="1:13" ht="14.4" customHeight="1" x14ac:dyDescent="0.3">
      <c r="A103" s="649" t="s">
        <v>2747</v>
      </c>
      <c r="B103" s="650" t="s">
        <v>2613</v>
      </c>
      <c r="C103" s="650" t="s">
        <v>1579</v>
      </c>
      <c r="D103" s="650" t="s">
        <v>1580</v>
      </c>
      <c r="E103" s="650" t="s">
        <v>1581</v>
      </c>
      <c r="F103" s="653"/>
      <c r="G103" s="653"/>
      <c r="H103" s="666">
        <v>0</v>
      </c>
      <c r="I103" s="653">
        <v>1</v>
      </c>
      <c r="J103" s="653">
        <v>58.29</v>
      </c>
      <c r="K103" s="666">
        <v>1</v>
      </c>
      <c r="L103" s="653">
        <v>1</v>
      </c>
      <c r="M103" s="654">
        <v>58.29</v>
      </c>
    </row>
    <row r="104" spans="1:13" ht="14.4" customHeight="1" x14ac:dyDescent="0.3">
      <c r="A104" s="649" t="s">
        <v>2747</v>
      </c>
      <c r="B104" s="650" t="s">
        <v>2614</v>
      </c>
      <c r="C104" s="650" t="s">
        <v>1633</v>
      </c>
      <c r="D104" s="650" t="s">
        <v>2615</v>
      </c>
      <c r="E104" s="650" t="s">
        <v>2616</v>
      </c>
      <c r="F104" s="653"/>
      <c r="G104" s="653"/>
      <c r="H104" s="666">
        <v>0</v>
      </c>
      <c r="I104" s="653">
        <v>7</v>
      </c>
      <c r="J104" s="653">
        <v>912.79000000000008</v>
      </c>
      <c r="K104" s="666">
        <v>1</v>
      </c>
      <c r="L104" s="653">
        <v>7</v>
      </c>
      <c r="M104" s="654">
        <v>912.79000000000008</v>
      </c>
    </row>
    <row r="105" spans="1:13" ht="14.4" customHeight="1" x14ac:dyDescent="0.3">
      <c r="A105" s="649" t="s">
        <v>2747</v>
      </c>
      <c r="B105" s="650" t="s">
        <v>2614</v>
      </c>
      <c r="C105" s="650" t="s">
        <v>1561</v>
      </c>
      <c r="D105" s="650" t="s">
        <v>2617</v>
      </c>
      <c r="E105" s="650" t="s">
        <v>1971</v>
      </c>
      <c r="F105" s="653"/>
      <c r="G105" s="653"/>
      <c r="H105" s="666">
        <v>0</v>
      </c>
      <c r="I105" s="653">
        <v>4</v>
      </c>
      <c r="J105" s="653">
        <v>772.56</v>
      </c>
      <c r="K105" s="666">
        <v>1</v>
      </c>
      <c r="L105" s="653">
        <v>4</v>
      </c>
      <c r="M105" s="654">
        <v>772.56</v>
      </c>
    </row>
    <row r="106" spans="1:13" ht="14.4" customHeight="1" x14ac:dyDescent="0.3">
      <c r="A106" s="649" t="s">
        <v>2747</v>
      </c>
      <c r="B106" s="650" t="s">
        <v>2618</v>
      </c>
      <c r="C106" s="650" t="s">
        <v>1526</v>
      </c>
      <c r="D106" s="650" t="s">
        <v>1527</v>
      </c>
      <c r="E106" s="650" t="s">
        <v>1482</v>
      </c>
      <c r="F106" s="653"/>
      <c r="G106" s="653"/>
      <c r="H106" s="666">
        <v>0</v>
      </c>
      <c r="I106" s="653">
        <v>1</v>
      </c>
      <c r="J106" s="653">
        <v>1749.69</v>
      </c>
      <c r="K106" s="666">
        <v>1</v>
      </c>
      <c r="L106" s="653">
        <v>1</v>
      </c>
      <c r="M106" s="654">
        <v>1749.69</v>
      </c>
    </row>
    <row r="107" spans="1:13" ht="14.4" customHeight="1" x14ac:dyDescent="0.3">
      <c r="A107" s="649" t="s">
        <v>2747</v>
      </c>
      <c r="B107" s="650" t="s">
        <v>2618</v>
      </c>
      <c r="C107" s="650" t="s">
        <v>1530</v>
      </c>
      <c r="D107" s="650" t="s">
        <v>1527</v>
      </c>
      <c r="E107" s="650" t="s">
        <v>1485</v>
      </c>
      <c r="F107" s="653"/>
      <c r="G107" s="653"/>
      <c r="H107" s="666">
        <v>0</v>
      </c>
      <c r="I107" s="653">
        <v>2</v>
      </c>
      <c r="J107" s="653">
        <v>4665.84</v>
      </c>
      <c r="K107" s="666">
        <v>1</v>
      </c>
      <c r="L107" s="653">
        <v>2</v>
      </c>
      <c r="M107" s="654">
        <v>4665.84</v>
      </c>
    </row>
    <row r="108" spans="1:13" ht="14.4" customHeight="1" x14ac:dyDescent="0.3">
      <c r="A108" s="649" t="s">
        <v>2747</v>
      </c>
      <c r="B108" s="650" t="s">
        <v>2619</v>
      </c>
      <c r="C108" s="650" t="s">
        <v>2924</v>
      </c>
      <c r="D108" s="650" t="s">
        <v>2925</v>
      </c>
      <c r="E108" s="650" t="s">
        <v>2926</v>
      </c>
      <c r="F108" s="653">
        <v>1</v>
      </c>
      <c r="G108" s="653">
        <v>313.98</v>
      </c>
      <c r="H108" s="666">
        <v>1</v>
      </c>
      <c r="I108" s="653"/>
      <c r="J108" s="653"/>
      <c r="K108" s="666">
        <v>0</v>
      </c>
      <c r="L108" s="653">
        <v>1</v>
      </c>
      <c r="M108" s="654">
        <v>313.98</v>
      </c>
    </row>
    <row r="109" spans="1:13" ht="14.4" customHeight="1" x14ac:dyDescent="0.3">
      <c r="A109" s="649" t="s">
        <v>2747</v>
      </c>
      <c r="B109" s="650" t="s">
        <v>2619</v>
      </c>
      <c r="C109" s="650" t="s">
        <v>1701</v>
      </c>
      <c r="D109" s="650" t="s">
        <v>1702</v>
      </c>
      <c r="E109" s="650" t="s">
        <v>1703</v>
      </c>
      <c r="F109" s="653"/>
      <c r="G109" s="653"/>
      <c r="H109" s="666">
        <v>0</v>
      </c>
      <c r="I109" s="653">
        <v>3</v>
      </c>
      <c r="J109" s="653">
        <v>293.04000000000002</v>
      </c>
      <c r="K109" s="666">
        <v>1</v>
      </c>
      <c r="L109" s="653">
        <v>3</v>
      </c>
      <c r="M109" s="654">
        <v>293.04000000000002</v>
      </c>
    </row>
    <row r="110" spans="1:13" ht="14.4" customHeight="1" x14ac:dyDescent="0.3">
      <c r="A110" s="649" t="s">
        <v>2747</v>
      </c>
      <c r="B110" s="650" t="s">
        <v>2619</v>
      </c>
      <c r="C110" s="650" t="s">
        <v>598</v>
      </c>
      <c r="D110" s="650" t="s">
        <v>599</v>
      </c>
      <c r="E110" s="650" t="s">
        <v>600</v>
      </c>
      <c r="F110" s="653"/>
      <c r="G110" s="653"/>
      <c r="H110" s="666">
        <v>0</v>
      </c>
      <c r="I110" s="653">
        <v>4</v>
      </c>
      <c r="J110" s="653">
        <v>418.64</v>
      </c>
      <c r="K110" s="666">
        <v>1</v>
      </c>
      <c r="L110" s="653">
        <v>4</v>
      </c>
      <c r="M110" s="654">
        <v>418.64</v>
      </c>
    </row>
    <row r="111" spans="1:13" ht="14.4" customHeight="1" x14ac:dyDescent="0.3">
      <c r="A111" s="649" t="s">
        <v>2747</v>
      </c>
      <c r="B111" s="650" t="s">
        <v>2619</v>
      </c>
      <c r="C111" s="650" t="s">
        <v>2929</v>
      </c>
      <c r="D111" s="650" t="s">
        <v>2928</v>
      </c>
      <c r="E111" s="650" t="s">
        <v>2930</v>
      </c>
      <c r="F111" s="653">
        <v>1</v>
      </c>
      <c r="G111" s="653">
        <v>0</v>
      </c>
      <c r="H111" s="666"/>
      <c r="I111" s="653"/>
      <c r="J111" s="653"/>
      <c r="K111" s="666"/>
      <c r="L111" s="653">
        <v>1</v>
      </c>
      <c r="M111" s="654">
        <v>0</v>
      </c>
    </row>
    <row r="112" spans="1:13" ht="14.4" customHeight="1" x14ac:dyDescent="0.3">
      <c r="A112" s="649" t="s">
        <v>2747</v>
      </c>
      <c r="B112" s="650" t="s">
        <v>2619</v>
      </c>
      <c r="C112" s="650" t="s">
        <v>2927</v>
      </c>
      <c r="D112" s="650" t="s">
        <v>2928</v>
      </c>
      <c r="E112" s="650" t="s">
        <v>600</v>
      </c>
      <c r="F112" s="653">
        <v>2</v>
      </c>
      <c r="G112" s="653">
        <v>829.72</v>
      </c>
      <c r="H112" s="666">
        <v>1</v>
      </c>
      <c r="I112" s="653"/>
      <c r="J112" s="653"/>
      <c r="K112" s="666">
        <v>0</v>
      </c>
      <c r="L112" s="653">
        <v>2</v>
      </c>
      <c r="M112" s="654">
        <v>829.72</v>
      </c>
    </row>
    <row r="113" spans="1:13" ht="14.4" customHeight="1" x14ac:dyDescent="0.3">
      <c r="A113" s="649" t="s">
        <v>2747</v>
      </c>
      <c r="B113" s="650" t="s">
        <v>2619</v>
      </c>
      <c r="C113" s="650" t="s">
        <v>2916</v>
      </c>
      <c r="D113" s="650" t="s">
        <v>2917</v>
      </c>
      <c r="E113" s="650"/>
      <c r="F113" s="653">
        <v>1</v>
      </c>
      <c r="G113" s="653">
        <v>0</v>
      </c>
      <c r="H113" s="666"/>
      <c r="I113" s="653"/>
      <c r="J113" s="653"/>
      <c r="K113" s="666"/>
      <c r="L113" s="653">
        <v>1</v>
      </c>
      <c r="M113" s="654">
        <v>0</v>
      </c>
    </row>
    <row r="114" spans="1:13" ht="14.4" customHeight="1" x14ac:dyDescent="0.3">
      <c r="A114" s="649" t="s">
        <v>2747</v>
      </c>
      <c r="B114" s="650" t="s">
        <v>2619</v>
      </c>
      <c r="C114" s="650" t="s">
        <v>2931</v>
      </c>
      <c r="D114" s="650" t="s">
        <v>2928</v>
      </c>
      <c r="E114" s="650" t="s">
        <v>2932</v>
      </c>
      <c r="F114" s="653">
        <v>1</v>
      </c>
      <c r="G114" s="653">
        <v>0</v>
      </c>
      <c r="H114" s="666"/>
      <c r="I114" s="653"/>
      <c r="J114" s="653"/>
      <c r="K114" s="666"/>
      <c r="L114" s="653">
        <v>1</v>
      </c>
      <c r="M114" s="654">
        <v>0</v>
      </c>
    </row>
    <row r="115" spans="1:13" ht="14.4" customHeight="1" x14ac:dyDescent="0.3">
      <c r="A115" s="649" t="s">
        <v>2747</v>
      </c>
      <c r="B115" s="650" t="s">
        <v>2619</v>
      </c>
      <c r="C115" s="650" t="s">
        <v>2838</v>
      </c>
      <c r="D115" s="650" t="s">
        <v>1702</v>
      </c>
      <c r="E115" s="650" t="s">
        <v>2839</v>
      </c>
      <c r="F115" s="653"/>
      <c r="G115" s="653"/>
      <c r="H115" s="666">
        <v>0</v>
      </c>
      <c r="I115" s="653">
        <v>2</v>
      </c>
      <c r="J115" s="653">
        <v>390.72</v>
      </c>
      <c r="K115" s="666">
        <v>1</v>
      </c>
      <c r="L115" s="653">
        <v>2</v>
      </c>
      <c r="M115" s="654">
        <v>390.72</v>
      </c>
    </row>
    <row r="116" spans="1:13" ht="14.4" customHeight="1" x14ac:dyDescent="0.3">
      <c r="A116" s="649" t="s">
        <v>2747</v>
      </c>
      <c r="B116" s="650" t="s">
        <v>2624</v>
      </c>
      <c r="C116" s="650" t="s">
        <v>1447</v>
      </c>
      <c r="D116" s="650" t="s">
        <v>1448</v>
      </c>
      <c r="E116" s="650" t="s">
        <v>2625</v>
      </c>
      <c r="F116" s="653"/>
      <c r="G116" s="653"/>
      <c r="H116" s="666">
        <v>0</v>
      </c>
      <c r="I116" s="653">
        <v>11</v>
      </c>
      <c r="J116" s="653">
        <v>828.07999999999993</v>
      </c>
      <c r="K116" s="666">
        <v>1</v>
      </c>
      <c r="L116" s="653">
        <v>11</v>
      </c>
      <c r="M116" s="654">
        <v>828.07999999999993</v>
      </c>
    </row>
    <row r="117" spans="1:13" ht="14.4" customHeight="1" x14ac:dyDescent="0.3">
      <c r="A117" s="649" t="s">
        <v>2747</v>
      </c>
      <c r="B117" s="650" t="s">
        <v>2624</v>
      </c>
      <c r="C117" s="650" t="s">
        <v>1451</v>
      </c>
      <c r="D117" s="650" t="s">
        <v>1448</v>
      </c>
      <c r="E117" s="650" t="s">
        <v>2626</v>
      </c>
      <c r="F117" s="653"/>
      <c r="G117" s="653"/>
      <c r="H117" s="666">
        <v>0</v>
      </c>
      <c r="I117" s="653">
        <v>1</v>
      </c>
      <c r="J117" s="653">
        <v>150.55000000000001</v>
      </c>
      <c r="K117" s="666">
        <v>1</v>
      </c>
      <c r="L117" s="653">
        <v>1</v>
      </c>
      <c r="M117" s="654">
        <v>150.55000000000001</v>
      </c>
    </row>
    <row r="118" spans="1:13" ht="14.4" customHeight="1" x14ac:dyDescent="0.3">
      <c r="A118" s="649" t="s">
        <v>2747</v>
      </c>
      <c r="B118" s="650" t="s">
        <v>2629</v>
      </c>
      <c r="C118" s="650" t="s">
        <v>1503</v>
      </c>
      <c r="D118" s="650" t="s">
        <v>1504</v>
      </c>
      <c r="E118" s="650" t="s">
        <v>1505</v>
      </c>
      <c r="F118" s="653"/>
      <c r="G118" s="653"/>
      <c r="H118" s="666">
        <v>0</v>
      </c>
      <c r="I118" s="653">
        <v>1</v>
      </c>
      <c r="J118" s="653">
        <v>41.89</v>
      </c>
      <c r="K118" s="666">
        <v>1</v>
      </c>
      <c r="L118" s="653">
        <v>1</v>
      </c>
      <c r="M118" s="654">
        <v>41.89</v>
      </c>
    </row>
    <row r="119" spans="1:13" ht="14.4" customHeight="1" x14ac:dyDescent="0.3">
      <c r="A119" s="649" t="s">
        <v>2747</v>
      </c>
      <c r="B119" s="650" t="s">
        <v>2630</v>
      </c>
      <c r="C119" s="650" t="s">
        <v>1493</v>
      </c>
      <c r="D119" s="650" t="s">
        <v>1494</v>
      </c>
      <c r="E119" s="650" t="s">
        <v>999</v>
      </c>
      <c r="F119" s="653"/>
      <c r="G119" s="653"/>
      <c r="H119" s="666">
        <v>0</v>
      </c>
      <c r="I119" s="653">
        <v>22</v>
      </c>
      <c r="J119" s="653">
        <v>987.57999999999993</v>
      </c>
      <c r="K119" s="666">
        <v>1</v>
      </c>
      <c r="L119" s="653">
        <v>22</v>
      </c>
      <c r="M119" s="654">
        <v>987.57999999999993</v>
      </c>
    </row>
    <row r="120" spans="1:13" ht="14.4" customHeight="1" x14ac:dyDescent="0.3">
      <c r="A120" s="649" t="s">
        <v>2747</v>
      </c>
      <c r="B120" s="650" t="s">
        <v>2630</v>
      </c>
      <c r="C120" s="650" t="s">
        <v>2248</v>
      </c>
      <c r="D120" s="650" t="s">
        <v>2249</v>
      </c>
      <c r="E120" s="650" t="s">
        <v>2250</v>
      </c>
      <c r="F120" s="653"/>
      <c r="G120" s="653"/>
      <c r="H120" s="666">
        <v>0</v>
      </c>
      <c r="I120" s="653">
        <v>3</v>
      </c>
      <c r="J120" s="653">
        <v>180.06</v>
      </c>
      <c r="K120" s="666">
        <v>1</v>
      </c>
      <c r="L120" s="653">
        <v>3</v>
      </c>
      <c r="M120" s="654">
        <v>180.06</v>
      </c>
    </row>
    <row r="121" spans="1:13" ht="14.4" customHeight="1" x14ac:dyDescent="0.3">
      <c r="A121" s="649" t="s">
        <v>2747</v>
      </c>
      <c r="B121" s="650" t="s">
        <v>2631</v>
      </c>
      <c r="C121" s="650" t="s">
        <v>1587</v>
      </c>
      <c r="D121" s="650" t="s">
        <v>1588</v>
      </c>
      <c r="E121" s="650" t="s">
        <v>1589</v>
      </c>
      <c r="F121" s="653"/>
      <c r="G121" s="653"/>
      <c r="H121" s="666">
        <v>0</v>
      </c>
      <c r="I121" s="653">
        <v>1</v>
      </c>
      <c r="J121" s="653">
        <v>25.07</v>
      </c>
      <c r="K121" s="666">
        <v>1</v>
      </c>
      <c r="L121" s="653">
        <v>1</v>
      </c>
      <c r="M121" s="654">
        <v>25.07</v>
      </c>
    </row>
    <row r="122" spans="1:13" ht="14.4" customHeight="1" x14ac:dyDescent="0.3">
      <c r="A122" s="649" t="s">
        <v>2747</v>
      </c>
      <c r="B122" s="650" t="s">
        <v>2632</v>
      </c>
      <c r="C122" s="650" t="s">
        <v>2898</v>
      </c>
      <c r="D122" s="650" t="s">
        <v>1073</v>
      </c>
      <c r="E122" s="650" t="s">
        <v>1074</v>
      </c>
      <c r="F122" s="653"/>
      <c r="G122" s="653"/>
      <c r="H122" s="666">
        <v>0</v>
      </c>
      <c r="I122" s="653">
        <v>1</v>
      </c>
      <c r="J122" s="653">
        <v>81.209999999999994</v>
      </c>
      <c r="K122" s="666">
        <v>1</v>
      </c>
      <c r="L122" s="653">
        <v>1</v>
      </c>
      <c r="M122" s="654">
        <v>81.209999999999994</v>
      </c>
    </row>
    <row r="123" spans="1:13" ht="14.4" customHeight="1" x14ac:dyDescent="0.3">
      <c r="A123" s="649" t="s">
        <v>2747</v>
      </c>
      <c r="B123" s="650" t="s">
        <v>2633</v>
      </c>
      <c r="C123" s="650" t="s">
        <v>1640</v>
      </c>
      <c r="D123" s="650" t="s">
        <v>1641</v>
      </c>
      <c r="E123" s="650" t="s">
        <v>1642</v>
      </c>
      <c r="F123" s="653"/>
      <c r="G123" s="653"/>
      <c r="H123" s="666">
        <v>0</v>
      </c>
      <c r="I123" s="653">
        <v>9</v>
      </c>
      <c r="J123" s="653">
        <v>498.42</v>
      </c>
      <c r="K123" s="666">
        <v>1</v>
      </c>
      <c r="L123" s="653">
        <v>9</v>
      </c>
      <c r="M123" s="654">
        <v>498.42</v>
      </c>
    </row>
    <row r="124" spans="1:13" ht="14.4" customHeight="1" x14ac:dyDescent="0.3">
      <c r="A124" s="649" t="s">
        <v>2747</v>
      </c>
      <c r="B124" s="650" t="s">
        <v>3885</v>
      </c>
      <c r="C124" s="650" t="s">
        <v>2861</v>
      </c>
      <c r="D124" s="650" t="s">
        <v>2862</v>
      </c>
      <c r="E124" s="650" t="s">
        <v>608</v>
      </c>
      <c r="F124" s="653"/>
      <c r="G124" s="653"/>
      <c r="H124" s="666">
        <v>0</v>
      </c>
      <c r="I124" s="653">
        <v>2</v>
      </c>
      <c r="J124" s="653">
        <v>117.89</v>
      </c>
      <c r="K124" s="666">
        <v>1</v>
      </c>
      <c r="L124" s="653">
        <v>2</v>
      </c>
      <c r="M124" s="654">
        <v>117.89</v>
      </c>
    </row>
    <row r="125" spans="1:13" ht="14.4" customHeight="1" x14ac:dyDescent="0.3">
      <c r="A125" s="649" t="s">
        <v>2747</v>
      </c>
      <c r="B125" s="650" t="s">
        <v>3885</v>
      </c>
      <c r="C125" s="650" t="s">
        <v>2948</v>
      </c>
      <c r="D125" s="650" t="s">
        <v>2949</v>
      </c>
      <c r="E125" s="650" t="s">
        <v>2950</v>
      </c>
      <c r="F125" s="653"/>
      <c r="G125" s="653"/>
      <c r="H125" s="666">
        <v>0</v>
      </c>
      <c r="I125" s="653">
        <v>1</v>
      </c>
      <c r="J125" s="653">
        <v>100.92</v>
      </c>
      <c r="K125" s="666">
        <v>1</v>
      </c>
      <c r="L125" s="653">
        <v>1</v>
      </c>
      <c r="M125" s="654">
        <v>100.92</v>
      </c>
    </row>
    <row r="126" spans="1:13" ht="14.4" customHeight="1" x14ac:dyDescent="0.3">
      <c r="A126" s="649" t="s">
        <v>2747</v>
      </c>
      <c r="B126" s="650" t="s">
        <v>2636</v>
      </c>
      <c r="C126" s="650" t="s">
        <v>1458</v>
      </c>
      <c r="D126" s="650" t="s">
        <v>2637</v>
      </c>
      <c r="E126" s="650" t="s">
        <v>1074</v>
      </c>
      <c r="F126" s="653"/>
      <c r="G126" s="653"/>
      <c r="H126" s="666">
        <v>0</v>
      </c>
      <c r="I126" s="653">
        <v>5</v>
      </c>
      <c r="J126" s="653">
        <v>640.24</v>
      </c>
      <c r="K126" s="666">
        <v>1</v>
      </c>
      <c r="L126" s="653">
        <v>5</v>
      </c>
      <c r="M126" s="654">
        <v>640.24</v>
      </c>
    </row>
    <row r="127" spans="1:13" ht="14.4" customHeight="1" x14ac:dyDescent="0.3">
      <c r="A127" s="649" t="s">
        <v>2747</v>
      </c>
      <c r="B127" s="650" t="s">
        <v>2636</v>
      </c>
      <c r="C127" s="650" t="s">
        <v>1435</v>
      </c>
      <c r="D127" s="650" t="s">
        <v>1436</v>
      </c>
      <c r="E127" s="650" t="s">
        <v>1437</v>
      </c>
      <c r="F127" s="653"/>
      <c r="G127" s="653"/>
      <c r="H127" s="666">
        <v>0</v>
      </c>
      <c r="I127" s="653">
        <v>2</v>
      </c>
      <c r="J127" s="653">
        <v>44.94</v>
      </c>
      <c r="K127" s="666">
        <v>1</v>
      </c>
      <c r="L127" s="653">
        <v>2</v>
      </c>
      <c r="M127" s="654">
        <v>44.94</v>
      </c>
    </row>
    <row r="128" spans="1:13" ht="14.4" customHeight="1" x14ac:dyDescent="0.3">
      <c r="A128" s="649" t="s">
        <v>2747</v>
      </c>
      <c r="B128" s="650" t="s">
        <v>2636</v>
      </c>
      <c r="C128" s="650" t="s">
        <v>2867</v>
      </c>
      <c r="D128" s="650" t="s">
        <v>1436</v>
      </c>
      <c r="E128" s="650" t="s">
        <v>2777</v>
      </c>
      <c r="F128" s="653"/>
      <c r="G128" s="653"/>
      <c r="H128" s="666">
        <v>0</v>
      </c>
      <c r="I128" s="653">
        <v>1</v>
      </c>
      <c r="J128" s="653">
        <v>33.72</v>
      </c>
      <c r="K128" s="666">
        <v>1</v>
      </c>
      <c r="L128" s="653">
        <v>1</v>
      </c>
      <c r="M128" s="654">
        <v>33.72</v>
      </c>
    </row>
    <row r="129" spans="1:13" ht="14.4" customHeight="1" x14ac:dyDescent="0.3">
      <c r="A129" s="649" t="s">
        <v>2747</v>
      </c>
      <c r="B129" s="650" t="s">
        <v>2636</v>
      </c>
      <c r="C129" s="650" t="s">
        <v>1518</v>
      </c>
      <c r="D129" s="650" t="s">
        <v>2638</v>
      </c>
      <c r="E129" s="650" t="s">
        <v>995</v>
      </c>
      <c r="F129" s="653"/>
      <c r="G129" s="653"/>
      <c r="H129" s="666">
        <v>0</v>
      </c>
      <c r="I129" s="653">
        <v>5</v>
      </c>
      <c r="J129" s="653">
        <v>337.1</v>
      </c>
      <c r="K129" s="666">
        <v>1</v>
      </c>
      <c r="L129" s="653">
        <v>5</v>
      </c>
      <c r="M129" s="654">
        <v>337.1</v>
      </c>
    </row>
    <row r="130" spans="1:13" ht="14.4" customHeight="1" x14ac:dyDescent="0.3">
      <c r="A130" s="649" t="s">
        <v>2747</v>
      </c>
      <c r="B130" s="650" t="s">
        <v>2636</v>
      </c>
      <c r="C130" s="650" t="s">
        <v>2951</v>
      </c>
      <c r="D130" s="650" t="s">
        <v>2638</v>
      </c>
      <c r="E130" s="650" t="s">
        <v>2897</v>
      </c>
      <c r="F130" s="653"/>
      <c r="G130" s="653"/>
      <c r="H130" s="666">
        <v>0</v>
      </c>
      <c r="I130" s="653">
        <v>1</v>
      </c>
      <c r="J130" s="653">
        <v>112.36</v>
      </c>
      <c r="K130" s="666">
        <v>1</v>
      </c>
      <c r="L130" s="653">
        <v>1</v>
      </c>
      <c r="M130" s="654">
        <v>112.36</v>
      </c>
    </row>
    <row r="131" spans="1:13" ht="14.4" customHeight="1" x14ac:dyDescent="0.3">
      <c r="A131" s="649" t="s">
        <v>2747</v>
      </c>
      <c r="B131" s="650" t="s">
        <v>2640</v>
      </c>
      <c r="C131" s="650" t="s">
        <v>2936</v>
      </c>
      <c r="D131" s="650" t="s">
        <v>1570</v>
      </c>
      <c r="E131" s="650" t="s">
        <v>1571</v>
      </c>
      <c r="F131" s="653"/>
      <c r="G131" s="653"/>
      <c r="H131" s="666">
        <v>0</v>
      </c>
      <c r="I131" s="653">
        <v>1</v>
      </c>
      <c r="J131" s="653">
        <v>71.86</v>
      </c>
      <c r="K131" s="666">
        <v>1</v>
      </c>
      <c r="L131" s="653">
        <v>1</v>
      </c>
      <c r="M131" s="654">
        <v>71.86</v>
      </c>
    </row>
    <row r="132" spans="1:13" ht="14.4" customHeight="1" x14ac:dyDescent="0.3">
      <c r="A132" s="649" t="s">
        <v>2747</v>
      </c>
      <c r="B132" s="650" t="s">
        <v>2641</v>
      </c>
      <c r="C132" s="650" t="s">
        <v>1621</v>
      </c>
      <c r="D132" s="650" t="s">
        <v>1622</v>
      </c>
      <c r="E132" s="650" t="s">
        <v>1623</v>
      </c>
      <c r="F132" s="653"/>
      <c r="G132" s="653"/>
      <c r="H132" s="666">
        <v>0</v>
      </c>
      <c r="I132" s="653">
        <v>1</v>
      </c>
      <c r="J132" s="653">
        <v>143.69999999999999</v>
      </c>
      <c r="K132" s="666">
        <v>1</v>
      </c>
      <c r="L132" s="653">
        <v>1</v>
      </c>
      <c r="M132" s="654">
        <v>143.69999999999999</v>
      </c>
    </row>
    <row r="133" spans="1:13" ht="14.4" customHeight="1" x14ac:dyDescent="0.3">
      <c r="A133" s="649" t="s">
        <v>2747</v>
      </c>
      <c r="B133" s="650" t="s">
        <v>2641</v>
      </c>
      <c r="C133" s="650" t="s">
        <v>2957</v>
      </c>
      <c r="D133" s="650" t="s">
        <v>2958</v>
      </c>
      <c r="E133" s="650" t="s">
        <v>2959</v>
      </c>
      <c r="F133" s="653">
        <v>1</v>
      </c>
      <c r="G133" s="653">
        <v>0</v>
      </c>
      <c r="H133" s="666"/>
      <c r="I133" s="653"/>
      <c r="J133" s="653"/>
      <c r="K133" s="666"/>
      <c r="L133" s="653">
        <v>1</v>
      </c>
      <c r="M133" s="654">
        <v>0</v>
      </c>
    </row>
    <row r="134" spans="1:13" ht="14.4" customHeight="1" x14ac:dyDescent="0.3">
      <c r="A134" s="649" t="s">
        <v>2747</v>
      </c>
      <c r="B134" s="650" t="s">
        <v>2644</v>
      </c>
      <c r="C134" s="650" t="s">
        <v>2813</v>
      </c>
      <c r="D134" s="650" t="s">
        <v>2814</v>
      </c>
      <c r="E134" s="650" t="s">
        <v>2815</v>
      </c>
      <c r="F134" s="653"/>
      <c r="G134" s="653"/>
      <c r="H134" s="666">
        <v>0</v>
      </c>
      <c r="I134" s="653">
        <v>1</v>
      </c>
      <c r="J134" s="653">
        <v>312.54000000000002</v>
      </c>
      <c r="K134" s="666">
        <v>1</v>
      </c>
      <c r="L134" s="653">
        <v>1</v>
      </c>
      <c r="M134" s="654">
        <v>312.54000000000002</v>
      </c>
    </row>
    <row r="135" spans="1:13" ht="14.4" customHeight="1" x14ac:dyDescent="0.3">
      <c r="A135" s="649" t="s">
        <v>2747</v>
      </c>
      <c r="B135" s="650" t="s">
        <v>2644</v>
      </c>
      <c r="C135" s="650" t="s">
        <v>1553</v>
      </c>
      <c r="D135" s="650" t="s">
        <v>1558</v>
      </c>
      <c r="E135" s="650" t="s">
        <v>1597</v>
      </c>
      <c r="F135" s="653"/>
      <c r="G135" s="653"/>
      <c r="H135" s="666">
        <v>0</v>
      </c>
      <c r="I135" s="653">
        <v>4</v>
      </c>
      <c r="J135" s="653">
        <v>522.36</v>
      </c>
      <c r="K135" s="666">
        <v>1</v>
      </c>
      <c r="L135" s="653">
        <v>4</v>
      </c>
      <c r="M135" s="654">
        <v>522.36</v>
      </c>
    </row>
    <row r="136" spans="1:13" ht="14.4" customHeight="1" x14ac:dyDescent="0.3">
      <c r="A136" s="649" t="s">
        <v>2747</v>
      </c>
      <c r="B136" s="650" t="s">
        <v>2644</v>
      </c>
      <c r="C136" s="650" t="s">
        <v>1557</v>
      </c>
      <c r="D136" s="650" t="s">
        <v>1558</v>
      </c>
      <c r="E136" s="650" t="s">
        <v>2645</v>
      </c>
      <c r="F136" s="653"/>
      <c r="G136" s="653"/>
      <c r="H136" s="666">
        <v>0</v>
      </c>
      <c r="I136" s="653">
        <v>1</v>
      </c>
      <c r="J136" s="653">
        <v>435.3</v>
      </c>
      <c r="K136" s="666">
        <v>1</v>
      </c>
      <c r="L136" s="653">
        <v>1</v>
      </c>
      <c r="M136" s="654">
        <v>435.3</v>
      </c>
    </row>
    <row r="137" spans="1:13" ht="14.4" customHeight="1" x14ac:dyDescent="0.3">
      <c r="A137" s="649" t="s">
        <v>2747</v>
      </c>
      <c r="B137" s="650" t="s">
        <v>2644</v>
      </c>
      <c r="C137" s="650" t="s">
        <v>1625</v>
      </c>
      <c r="D137" s="650" t="s">
        <v>1630</v>
      </c>
      <c r="E137" s="650" t="s">
        <v>2646</v>
      </c>
      <c r="F137" s="653"/>
      <c r="G137" s="653"/>
      <c r="H137" s="666">
        <v>0</v>
      </c>
      <c r="I137" s="653">
        <v>4</v>
      </c>
      <c r="J137" s="653">
        <v>807.52</v>
      </c>
      <c r="K137" s="666">
        <v>1</v>
      </c>
      <c r="L137" s="653">
        <v>4</v>
      </c>
      <c r="M137" s="654">
        <v>807.52</v>
      </c>
    </row>
    <row r="138" spans="1:13" ht="14.4" customHeight="1" x14ac:dyDescent="0.3">
      <c r="A138" s="649" t="s">
        <v>2747</v>
      </c>
      <c r="B138" s="650" t="s">
        <v>2644</v>
      </c>
      <c r="C138" s="650" t="s">
        <v>1629</v>
      </c>
      <c r="D138" s="650" t="s">
        <v>1630</v>
      </c>
      <c r="E138" s="650" t="s">
        <v>2647</v>
      </c>
      <c r="F138" s="653"/>
      <c r="G138" s="653"/>
      <c r="H138" s="666">
        <v>0</v>
      </c>
      <c r="I138" s="653">
        <v>3</v>
      </c>
      <c r="J138" s="653">
        <v>2018.8200000000002</v>
      </c>
      <c r="K138" s="666">
        <v>1</v>
      </c>
      <c r="L138" s="653">
        <v>3</v>
      </c>
      <c r="M138" s="654">
        <v>2018.8200000000002</v>
      </c>
    </row>
    <row r="139" spans="1:13" ht="14.4" customHeight="1" x14ac:dyDescent="0.3">
      <c r="A139" s="649" t="s">
        <v>2747</v>
      </c>
      <c r="B139" s="650" t="s">
        <v>2644</v>
      </c>
      <c r="C139" s="650" t="s">
        <v>2900</v>
      </c>
      <c r="D139" s="650" t="s">
        <v>2814</v>
      </c>
      <c r="E139" s="650" t="s">
        <v>2815</v>
      </c>
      <c r="F139" s="653"/>
      <c r="G139" s="653"/>
      <c r="H139" s="666">
        <v>0</v>
      </c>
      <c r="I139" s="653">
        <v>3</v>
      </c>
      <c r="J139" s="653">
        <v>937.62000000000012</v>
      </c>
      <c r="K139" s="666">
        <v>1</v>
      </c>
      <c r="L139" s="653">
        <v>3</v>
      </c>
      <c r="M139" s="654">
        <v>937.62000000000012</v>
      </c>
    </row>
    <row r="140" spans="1:13" ht="14.4" customHeight="1" x14ac:dyDescent="0.3">
      <c r="A140" s="649" t="s">
        <v>2747</v>
      </c>
      <c r="B140" s="650" t="s">
        <v>2648</v>
      </c>
      <c r="C140" s="650" t="s">
        <v>2952</v>
      </c>
      <c r="D140" s="650" t="s">
        <v>2953</v>
      </c>
      <c r="E140" s="650" t="s">
        <v>2250</v>
      </c>
      <c r="F140" s="653"/>
      <c r="G140" s="653"/>
      <c r="H140" s="666">
        <v>0</v>
      </c>
      <c r="I140" s="653">
        <v>1</v>
      </c>
      <c r="J140" s="653">
        <v>130.59</v>
      </c>
      <c r="K140" s="666">
        <v>1</v>
      </c>
      <c r="L140" s="653">
        <v>1</v>
      </c>
      <c r="M140" s="654">
        <v>130.59</v>
      </c>
    </row>
    <row r="141" spans="1:13" ht="14.4" customHeight="1" x14ac:dyDescent="0.3">
      <c r="A141" s="649" t="s">
        <v>2747</v>
      </c>
      <c r="B141" s="650" t="s">
        <v>2648</v>
      </c>
      <c r="C141" s="650" t="s">
        <v>2954</v>
      </c>
      <c r="D141" s="650" t="s">
        <v>2955</v>
      </c>
      <c r="E141" s="650" t="s">
        <v>1597</v>
      </c>
      <c r="F141" s="653"/>
      <c r="G141" s="653"/>
      <c r="H141" s="666">
        <v>0</v>
      </c>
      <c r="I141" s="653">
        <v>1</v>
      </c>
      <c r="J141" s="653">
        <v>201.88</v>
      </c>
      <c r="K141" s="666">
        <v>1</v>
      </c>
      <c r="L141" s="653">
        <v>1</v>
      </c>
      <c r="M141" s="654">
        <v>201.88</v>
      </c>
    </row>
    <row r="142" spans="1:13" ht="14.4" customHeight="1" x14ac:dyDescent="0.3">
      <c r="A142" s="649" t="s">
        <v>2747</v>
      </c>
      <c r="B142" s="650" t="s">
        <v>3891</v>
      </c>
      <c r="C142" s="650" t="s">
        <v>3410</v>
      </c>
      <c r="D142" s="650" t="s">
        <v>3411</v>
      </c>
      <c r="E142" s="650" t="s">
        <v>3412</v>
      </c>
      <c r="F142" s="653"/>
      <c r="G142" s="653"/>
      <c r="H142" s="666">
        <v>0</v>
      </c>
      <c r="I142" s="653">
        <v>1</v>
      </c>
      <c r="J142" s="653">
        <v>41.55</v>
      </c>
      <c r="K142" s="666">
        <v>1</v>
      </c>
      <c r="L142" s="653">
        <v>1</v>
      </c>
      <c r="M142" s="654">
        <v>41.55</v>
      </c>
    </row>
    <row r="143" spans="1:13" ht="14.4" customHeight="1" x14ac:dyDescent="0.3">
      <c r="A143" s="649" t="s">
        <v>2747</v>
      </c>
      <c r="B143" s="650" t="s">
        <v>2658</v>
      </c>
      <c r="C143" s="650" t="s">
        <v>1750</v>
      </c>
      <c r="D143" s="650" t="s">
        <v>2659</v>
      </c>
      <c r="E143" s="650" t="s">
        <v>2660</v>
      </c>
      <c r="F143" s="653"/>
      <c r="G143" s="653"/>
      <c r="H143" s="666">
        <v>0</v>
      </c>
      <c r="I143" s="653">
        <v>1</v>
      </c>
      <c r="J143" s="653">
        <v>333.31</v>
      </c>
      <c r="K143" s="666">
        <v>1</v>
      </c>
      <c r="L143" s="653">
        <v>1</v>
      </c>
      <c r="M143" s="654">
        <v>333.31</v>
      </c>
    </row>
    <row r="144" spans="1:13" ht="14.4" customHeight="1" x14ac:dyDescent="0.3">
      <c r="A144" s="649" t="s">
        <v>2747</v>
      </c>
      <c r="B144" s="650" t="s">
        <v>2665</v>
      </c>
      <c r="C144" s="650" t="s">
        <v>1819</v>
      </c>
      <c r="D144" s="650" t="s">
        <v>1820</v>
      </c>
      <c r="E144" s="650" t="s">
        <v>2666</v>
      </c>
      <c r="F144" s="653"/>
      <c r="G144" s="653"/>
      <c r="H144" s="666">
        <v>0</v>
      </c>
      <c r="I144" s="653">
        <v>1</v>
      </c>
      <c r="J144" s="653">
        <v>184.22</v>
      </c>
      <c r="K144" s="666">
        <v>1</v>
      </c>
      <c r="L144" s="653">
        <v>1</v>
      </c>
      <c r="M144" s="654">
        <v>184.22</v>
      </c>
    </row>
    <row r="145" spans="1:13" ht="14.4" customHeight="1" x14ac:dyDescent="0.3">
      <c r="A145" s="649" t="s">
        <v>2747</v>
      </c>
      <c r="B145" s="650" t="s">
        <v>2671</v>
      </c>
      <c r="C145" s="650" t="s">
        <v>3423</v>
      </c>
      <c r="D145" s="650" t="s">
        <v>3424</v>
      </c>
      <c r="E145" s="650" t="s">
        <v>3425</v>
      </c>
      <c r="F145" s="653"/>
      <c r="G145" s="653"/>
      <c r="H145" s="666">
        <v>0</v>
      </c>
      <c r="I145" s="653">
        <v>2</v>
      </c>
      <c r="J145" s="653">
        <v>308.02</v>
      </c>
      <c r="K145" s="666">
        <v>1</v>
      </c>
      <c r="L145" s="653">
        <v>2</v>
      </c>
      <c r="M145" s="654">
        <v>308.02</v>
      </c>
    </row>
    <row r="146" spans="1:13" ht="14.4" customHeight="1" x14ac:dyDescent="0.3">
      <c r="A146" s="649" t="s">
        <v>2747</v>
      </c>
      <c r="B146" s="650" t="s">
        <v>2676</v>
      </c>
      <c r="C146" s="650" t="s">
        <v>1823</v>
      </c>
      <c r="D146" s="650" t="s">
        <v>1824</v>
      </c>
      <c r="E146" s="650" t="s">
        <v>2666</v>
      </c>
      <c r="F146" s="653"/>
      <c r="G146" s="653"/>
      <c r="H146" s="666">
        <v>0</v>
      </c>
      <c r="I146" s="653">
        <v>3</v>
      </c>
      <c r="J146" s="653">
        <v>209.57999999999998</v>
      </c>
      <c r="K146" s="666">
        <v>1</v>
      </c>
      <c r="L146" s="653">
        <v>3</v>
      </c>
      <c r="M146" s="654">
        <v>209.57999999999998</v>
      </c>
    </row>
    <row r="147" spans="1:13" ht="14.4" customHeight="1" x14ac:dyDescent="0.3">
      <c r="A147" s="649" t="s">
        <v>2747</v>
      </c>
      <c r="B147" s="650" t="s">
        <v>2695</v>
      </c>
      <c r="C147" s="650" t="s">
        <v>1677</v>
      </c>
      <c r="D147" s="650" t="s">
        <v>2696</v>
      </c>
      <c r="E147" s="650" t="s">
        <v>2697</v>
      </c>
      <c r="F147" s="653"/>
      <c r="G147" s="653"/>
      <c r="H147" s="666">
        <v>0</v>
      </c>
      <c r="I147" s="653">
        <v>1</v>
      </c>
      <c r="J147" s="653">
        <v>201.75</v>
      </c>
      <c r="K147" s="666">
        <v>1</v>
      </c>
      <c r="L147" s="653">
        <v>1</v>
      </c>
      <c r="M147" s="654">
        <v>201.75</v>
      </c>
    </row>
    <row r="148" spans="1:13" ht="14.4" customHeight="1" x14ac:dyDescent="0.3">
      <c r="A148" s="649" t="s">
        <v>2748</v>
      </c>
      <c r="B148" s="650" t="s">
        <v>2594</v>
      </c>
      <c r="C148" s="650" t="s">
        <v>3097</v>
      </c>
      <c r="D148" s="650" t="s">
        <v>3098</v>
      </c>
      <c r="E148" s="650" t="s">
        <v>1501</v>
      </c>
      <c r="F148" s="653">
        <v>1</v>
      </c>
      <c r="G148" s="653">
        <v>97.97</v>
      </c>
      <c r="H148" s="666">
        <v>1</v>
      </c>
      <c r="I148" s="653"/>
      <c r="J148" s="653"/>
      <c r="K148" s="666">
        <v>0</v>
      </c>
      <c r="L148" s="653">
        <v>1</v>
      </c>
      <c r="M148" s="654">
        <v>97.97</v>
      </c>
    </row>
    <row r="149" spans="1:13" ht="14.4" customHeight="1" x14ac:dyDescent="0.3">
      <c r="A149" s="649" t="s">
        <v>2748</v>
      </c>
      <c r="B149" s="650" t="s">
        <v>2594</v>
      </c>
      <c r="C149" s="650" t="s">
        <v>3099</v>
      </c>
      <c r="D149" s="650" t="s">
        <v>1430</v>
      </c>
      <c r="E149" s="650" t="s">
        <v>3100</v>
      </c>
      <c r="F149" s="653"/>
      <c r="G149" s="653"/>
      <c r="H149" s="666"/>
      <c r="I149" s="653">
        <v>1</v>
      </c>
      <c r="J149" s="653">
        <v>0</v>
      </c>
      <c r="K149" s="666"/>
      <c r="L149" s="653">
        <v>1</v>
      </c>
      <c r="M149" s="654">
        <v>0</v>
      </c>
    </row>
    <row r="150" spans="1:13" ht="14.4" customHeight="1" x14ac:dyDescent="0.3">
      <c r="A150" s="649" t="s">
        <v>2748</v>
      </c>
      <c r="B150" s="650" t="s">
        <v>2594</v>
      </c>
      <c r="C150" s="650" t="s">
        <v>3101</v>
      </c>
      <c r="D150" s="650" t="s">
        <v>1500</v>
      </c>
      <c r="E150" s="650" t="s">
        <v>3102</v>
      </c>
      <c r="F150" s="653"/>
      <c r="G150" s="653"/>
      <c r="H150" s="666"/>
      <c r="I150" s="653">
        <v>1</v>
      </c>
      <c r="J150" s="653">
        <v>0</v>
      </c>
      <c r="K150" s="666"/>
      <c r="L150" s="653">
        <v>1</v>
      </c>
      <c r="M150" s="654">
        <v>0</v>
      </c>
    </row>
    <row r="151" spans="1:13" ht="14.4" customHeight="1" x14ac:dyDescent="0.3">
      <c r="A151" s="649" t="s">
        <v>2748</v>
      </c>
      <c r="B151" s="650" t="s">
        <v>2594</v>
      </c>
      <c r="C151" s="650" t="s">
        <v>3103</v>
      </c>
      <c r="D151" s="650" t="s">
        <v>1500</v>
      </c>
      <c r="E151" s="650" t="s">
        <v>3104</v>
      </c>
      <c r="F151" s="653"/>
      <c r="G151" s="653"/>
      <c r="H151" s="666"/>
      <c r="I151" s="653">
        <v>1</v>
      </c>
      <c r="J151" s="653">
        <v>0</v>
      </c>
      <c r="K151" s="666"/>
      <c r="L151" s="653">
        <v>1</v>
      </c>
      <c r="M151" s="654">
        <v>0</v>
      </c>
    </row>
    <row r="152" spans="1:13" ht="14.4" customHeight="1" x14ac:dyDescent="0.3">
      <c r="A152" s="649" t="s">
        <v>2748</v>
      </c>
      <c r="B152" s="650" t="s">
        <v>2594</v>
      </c>
      <c r="C152" s="650" t="s">
        <v>3105</v>
      </c>
      <c r="D152" s="650" t="s">
        <v>3106</v>
      </c>
      <c r="E152" s="650" t="s">
        <v>3107</v>
      </c>
      <c r="F152" s="653">
        <v>1</v>
      </c>
      <c r="G152" s="653">
        <v>0</v>
      </c>
      <c r="H152" s="666"/>
      <c r="I152" s="653"/>
      <c r="J152" s="653"/>
      <c r="K152" s="666"/>
      <c r="L152" s="653">
        <v>1</v>
      </c>
      <c r="M152" s="654">
        <v>0</v>
      </c>
    </row>
    <row r="153" spans="1:13" ht="14.4" customHeight="1" x14ac:dyDescent="0.3">
      <c r="A153" s="649" t="s">
        <v>2748</v>
      </c>
      <c r="B153" s="650" t="s">
        <v>2598</v>
      </c>
      <c r="C153" s="650" t="s">
        <v>1461</v>
      </c>
      <c r="D153" s="650" t="s">
        <v>2599</v>
      </c>
      <c r="E153" s="650" t="s">
        <v>2600</v>
      </c>
      <c r="F153" s="653"/>
      <c r="G153" s="653"/>
      <c r="H153" s="666">
        <v>0</v>
      </c>
      <c r="I153" s="653">
        <v>1</v>
      </c>
      <c r="J153" s="653">
        <v>97.97</v>
      </c>
      <c r="K153" s="666">
        <v>1</v>
      </c>
      <c r="L153" s="653">
        <v>1</v>
      </c>
      <c r="M153" s="654">
        <v>97.97</v>
      </c>
    </row>
    <row r="154" spans="1:13" ht="14.4" customHeight="1" x14ac:dyDescent="0.3">
      <c r="A154" s="649" t="s">
        <v>2748</v>
      </c>
      <c r="B154" s="650" t="s">
        <v>2610</v>
      </c>
      <c r="C154" s="650" t="s">
        <v>2849</v>
      </c>
      <c r="D154" s="650" t="s">
        <v>1705</v>
      </c>
      <c r="E154" s="650" t="s">
        <v>1706</v>
      </c>
      <c r="F154" s="653"/>
      <c r="G154" s="653"/>
      <c r="H154" s="666">
        <v>0</v>
      </c>
      <c r="I154" s="653">
        <v>3</v>
      </c>
      <c r="J154" s="653">
        <v>318.89999999999998</v>
      </c>
      <c r="K154" s="666">
        <v>1</v>
      </c>
      <c r="L154" s="653">
        <v>3</v>
      </c>
      <c r="M154" s="654">
        <v>318.89999999999998</v>
      </c>
    </row>
    <row r="155" spans="1:13" ht="14.4" customHeight="1" x14ac:dyDescent="0.3">
      <c r="A155" s="649" t="s">
        <v>2748</v>
      </c>
      <c r="B155" s="650" t="s">
        <v>2610</v>
      </c>
      <c r="C155" s="650" t="s">
        <v>1514</v>
      </c>
      <c r="D155" s="650" t="s">
        <v>1515</v>
      </c>
      <c r="E155" s="650" t="s">
        <v>2612</v>
      </c>
      <c r="F155" s="653"/>
      <c r="G155" s="653"/>
      <c r="H155" s="666">
        <v>0</v>
      </c>
      <c r="I155" s="653">
        <v>1</v>
      </c>
      <c r="J155" s="653">
        <v>90.35</v>
      </c>
      <c r="K155" s="666">
        <v>1</v>
      </c>
      <c r="L155" s="653">
        <v>1</v>
      </c>
      <c r="M155" s="654">
        <v>90.35</v>
      </c>
    </row>
    <row r="156" spans="1:13" ht="14.4" customHeight="1" x14ac:dyDescent="0.3">
      <c r="A156" s="649" t="s">
        <v>2748</v>
      </c>
      <c r="B156" s="650" t="s">
        <v>2610</v>
      </c>
      <c r="C156" s="650" t="s">
        <v>3073</v>
      </c>
      <c r="D156" s="650" t="s">
        <v>3074</v>
      </c>
      <c r="E156" s="650" t="s">
        <v>3075</v>
      </c>
      <c r="F156" s="653">
        <v>1</v>
      </c>
      <c r="G156" s="653">
        <v>0</v>
      </c>
      <c r="H156" s="666"/>
      <c r="I156" s="653"/>
      <c r="J156" s="653"/>
      <c r="K156" s="666"/>
      <c r="L156" s="653">
        <v>1</v>
      </c>
      <c r="M156" s="654">
        <v>0</v>
      </c>
    </row>
    <row r="157" spans="1:13" ht="14.4" customHeight="1" x14ac:dyDescent="0.3">
      <c r="A157" s="649" t="s">
        <v>2748</v>
      </c>
      <c r="B157" s="650" t="s">
        <v>2613</v>
      </c>
      <c r="C157" s="650" t="s">
        <v>3011</v>
      </c>
      <c r="D157" s="650" t="s">
        <v>3012</v>
      </c>
      <c r="E157" s="650" t="s">
        <v>1585</v>
      </c>
      <c r="F157" s="653">
        <v>1</v>
      </c>
      <c r="G157" s="653">
        <v>49.22</v>
      </c>
      <c r="H157" s="666">
        <v>1</v>
      </c>
      <c r="I157" s="653"/>
      <c r="J157" s="653"/>
      <c r="K157" s="666">
        <v>0</v>
      </c>
      <c r="L157" s="653">
        <v>1</v>
      </c>
      <c r="M157" s="654">
        <v>49.22</v>
      </c>
    </row>
    <row r="158" spans="1:13" ht="14.4" customHeight="1" x14ac:dyDescent="0.3">
      <c r="A158" s="649" t="s">
        <v>2748</v>
      </c>
      <c r="B158" s="650" t="s">
        <v>2613</v>
      </c>
      <c r="C158" s="650" t="s">
        <v>3013</v>
      </c>
      <c r="D158" s="650" t="s">
        <v>3014</v>
      </c>
      <c r="E158" s="650" t="s">
        <v>1585</v>
      </c>
      <c r="F158" s="653">
        <v>1</v>
      </c>
      <c r="G158" s="653">
        <v>49.22</v>
      </c>
      <c r="H158" s="666">
        <v>1</v>
      </c>
      <c r="I158" s="653"/>
      <c r="J158" s="653"/>
      <c r="K158" s="666">
        <v>0</v>
      </c>
      <c r="L158" s="653">
        <v>1</v>
      </c>
      <c r="M158" s="654">
        <v>49.22</v>
      </c>
    </row>
    <row r="159" spans="1:13" ht="14.4" customHeight="1" x14ac:dyDescent="0.3">
      <c r="A159" s="649" t="s">
        <v>2748</v>
      </c>
      <c r="B159" s="650" t="s">
        <v>2614</v>
      </c>
      <c r="C159" s="650" t="s">
        <v>2895</v>
      </c>
      <c r="D159" s="650" t="s">
        <v>2896</v>
      </c>
      <c r="E159" s="650" t="s">
        <v>2897</v>
      </c>
      <c r="F159" s="653"/>
      <c r="G159" s="653"/>
      <c r="H159" s="666">
        <v>0</v>
      </c>
      <c r="I159" s="653">
        <v>1</v>
      </c>
      <c r="J159" s="653">
        <v>96.58</v>
      </c>
      <c r="K159" s="666">
        <v>1</v>
      </c>
      <c r="L159" s="653">
        <v>1</v>
      </c>
      <c r="M159" s="654">
        <v>96.58</v>
      </c>
    </row>
    <row r="160" spans="1:13" ht="14.4" customHeight="1" x14ac:dyDescent="0.3">
      <c r="A160" s="649" t="s">
        <v>2748</v>
      </c>
      <c r="B160" s="650" t="s">
        <v>2614</v>
      </c>
      <c r="C160" s="650" t="s">
        <v>1633</v>
      </c>
      <c r="D160" s="650" t="s">
        <v>2615</v>
      </c>
      <c r="E160" s="650" t="s">
        <v>2616</v>
      </c>
      <c r="F160" s="653"/>
      <c r="G160" s="653"/>
      <c r="H160" s="666">
        <v>0</v>
      </c>
      <c r="I160" s="653">
        <v>6</v>
      </c>
      <c r="J160" s="653">
        <v>847.0200000000001</v>
      </c>
      <c r="K160" s="666">
        <v>1</v>
      </c>
      <c r="L160" s="653">
        <v>6</v>
      </c>
      <c r="M160" s="654">
        <v>847.0200000000001</v>
      </c>
    </row>
    <row r="161" spans="1:13" ht="14.4" customHeight="1" x14ac:dyDescent="0.3">
      <c r="A161" s="649" t="s">
        <v>2748</v>
      </c>
      <c r="B161" s="650" t="s">
        <v>2614</v>
      </c>
      <c r="C161" s="650" t="s">
        <v>1561</v>
      </c>
      <c r="D161" s="650" t="s">
        <v>2617</v>
      </c>
      <c r="E161" s="650" t="s">
        <v>1971</v>
      </c>
      <c r="F161" s="653"/>
      <c r="G161" s="653"/>
      <c r="H161" s="666">
        <v>0</v>
      </c>
      <c r="I161" s="653">
        <v>12</v>
      </c>
      <c r="J161" s="653">
        <v>2317.6799999999998</v>
      </c>
      <c r="K161" s="666">
        <v>1</v>
      </c>
      <c r="L161" s="653">
        <v>12</v>
      </c>
      <c r="M161" s="654">
        <v>2317.6799999999998</v>
      </c>
    </row>
    <row r="162" spans="1:13" ht="14.4" customHeight="1" x14ac:dyDescent="0.3">
      <c r="A162" s="649" t="s">
        <v>2748</v>
      </c>
      <c r="B162" s="650" t="s">
        <v>2618</v>
      </c>
      <c r="C162" s="650" t="s">
        <v>3086</v>
      </c>
      <c r="D162" s="650" t="s">
        <v>1527</v>
      </c>
      <c r="E162" s="650" t="s">
        <v>3087</v>
      </c>
      <c r="F162" s="653"/>
      <c r="G162" s="653"/>
      <c r="H162" s="666">
        <v>0</v>
      </c>
      <c r="I162" s="653">
        <v>1</v>
      </c>
      <c r="J162" s="653">
        <v>349.94</v>
      </c>
      <c r="K162" s="666">
        <v>1</v>
      </c>
      <c r="L162" s="653">
        <v>1</v>
      </c>
      <c r="M162" s="654">
        <v>349.94</v>
      </c>
    </row>
    <row r="163" spans="1:13" ht="14.4" customHeight="1" x14ac:dyDescent="0.3">
      <c r="A163" s="649" t="s">
        <v>2748</v>
      </c>
      <c r="B163" s="650" t="s">
        <v>2619</v>
      </c>
      <c r="C163" s="650" t="s">
        <v>3036</v>
      </c>
      <c r="D163" s="650" t="s">
        <v>2925</v>
      </c>
      <c r="E163" s="650" t="s">
        <v>600</v>
      </c>
      <c r="F163" s="653">
        <v>2</v>
      </c>
      <c r="G163" s="653">
        <v>209.32</v>
      </c>
      <c r="H163" s="666">
        <v>1</v>
      </c>
      <c r="I163" s="653"/>
      <c r="J163" s="653"/>
      <c r="K163" s="666">
        <v>0</v>
      </c>
      <c r="L163" s="653">
        <v>2</v>
      </c>
      <c r="M163" s="654">
        <v>209.32</v>
      </c>
    </row>
    <row r="164" spans="1:13" ht="14.4" customHeight="1" x14ac:dyDescent="0.3">
      <c r="A164" s="649" t="s">
        <v>2748</v>
      </c>
      <c r="B164" s="650" t="s">
        <v>2619</v>
      </c>
      <c r="C164" s="650" t="s">
        <v>1701</v>
      </c>
      <c r="D164" s="650" t="s">
        <v>1702</v>
      </c>
      <c r="E164" s="650" t="s">
        <v>1703</v>
      </c>
      <c r="F164" s="653"/>
      <c r="G164" s="653"/>
      <c r="H164" s="666">
        <v>0</v>
      </c>
      <c r="I164" s="653">
        <v>3</v>
      </c>
      <c r="J164" s="653">
        <v>293.04000000000002</v>
      </c>
      <c r="K164" s="666">
        <v>1</v>
      </c>
      <c r="L164" s="653">
        <v>3</v>
      </c>
      <c r="M164" s="654">
        <v>293.04000000000002</v>
      </c>
    </row>
    <row r="165" spans="1:13" ht="14.4" customHeight="1" x14ac:dyDescent="0.3">
      <c r="A165" s="649" t="s">
        <v>2748</v>
      </c>
      <c r="B165" s="650" t="s">
        <v>2619</v>
      </c>
      <c r="C165" s="650" t="s">
        <v>598</v>
      </c>
      <c r="D165" s="650" t="s">
        <v>599</v>
      </c>
      <c r="E165" s="650" t="s">
        <v>600</v>
      </c>
      <c r="F165" s="653">
        <v>1</v>
      </c>
      <c r="G165" s="653">
        <v>104.66</v>
      </c>
      <c r="H165" s="666">
        <v>0.16666666666666669</v>
      </c>
      <c r="I165" s="653">
        <v>5</v>
      </c>
      <c r="J165" s="653">
        <v>523.29999999999995</v>
      </c>
      <c r="K165" s="666">
        <v>0.83333333333333337</v>
      </c>
      <c r="L165" s="653">
        <v>6</v>
      </c>
      <c r="M165" s="654">
        <v>627.95999999999992</v>
      </c>
    </row>
    <row r="166" spans="1:13" ht="14.4" customHeight="1" x14ac:dyDescent="0.3">
      <c r="A166" s="649" t="s">
        <v>2748</v>
      </c>
      <c r="B166" s="650" t="s">
        <v>2619</v>
      </c>
      <c r="C166" s="650" t="s">
        <v>3037</v>
      </c>
      <c r="D166" s="650" t="s">
        <v>2925</v>
      </c>
      <c r="E166" s="650" t="s">
        <v>600</v>
      </c>
      <c r="F166" s="653">
        <v>2</v>
      </c>
      <c r="G166" s="653">
        <v>209.32</v>
      </c>
      <c r="H166" s="666">
        <v>1</v>
      </c>
      <c r="I166" s="653"/>
      <c r="J166" s="653"/>
      <c r="K166" s="666">
        <v>0</v>
      </c>
      <c r="L166" s="653">
        <v>2</v>
      </c>
      <c r="M166" s="654">
        <v>209.32</v>
      </c>
    </row>
    <row r="167" spans="1:13" ht="14.4" customHeight="1" x14ac:dyDescent="0.3">
      <c r="A167" s="649" t="s">
        <v>2748</v>
      </c>
      <c r="B167" s="650" t="s">
        <v>2619</v>
      </c>
      <c r="C167" s="650" t="s">
        <v>3039</v>
      </c>
      <c r="D167" s="650" t="s">
        <v>3040</v>
      </c>
      <c r="E167" s="650" t="s">
        <v>3041</v>
      </c>
      <c r="F167" s="653">
        <v>1</v>
      </c>
      <c r="G167" s="653">
        <v>0</v>
      </c>
      <c r="H167" s="666"/>
      <c r="I167" s="653"/>
      <c r="J167" s="653"/>
      <c r="K167" s="666"/>
      <c r="L167" s="653">
        <v>1</v>
      </c>
      <c r="M167" s="654">
        <v>0</v>
      </c>
    </row>
    <row r="168" spans="1:13" ht="14.4" customHeight="1" x14ac:dyDescent="0.3">
      <c r="A168" s="649" t="s">
        <v>2748</v>
      </c>
      <c r="B168" s="650" t="s">
        <v>2619</v>
      </c>
      <c r="C168" s="650" t="s">
        <v>3026</v>
      </c>
      <c r="D168" s="650" t="s">
        <v>2917</v>
      </c>
      <c r="E168" s="650"/>
      <c r="F168" s="653">
        <v>1</v>
      </c>
      <c r="G168" s="653">
        <v>0</v>
      </c>
      <c r="H168" s="666"/>
      <c r="I168" s="653"/>
      <c r="J168" s="653"/>
      <c r="K168" s="666"/>
      <c r="L168" s="653">
        <v>1</v>
      </c>
      <c r="M168" s="654">
        <v>0</v>
      </c>
    </row>
    <row r="169" spans="1:13" ht="14.4" customHeight="1" x14ac:dyDescent="0.3">
      <c r="A169" s="649" t="s">
        <v>2748</v>
      </c>
      <c r="B169" s="650" t="s">
        <v>2619</v>
      </c>
      <c r="C169" s="650" t="s">
        <v>2916</v>
      </c>
      <c r="D169" s="650" t="s">
        <v>2917</v>
      </c>
      <c r="E169" s="650"/>
      <c r="F169" s="653">
        <v>2</v>
      </c>
      <c r="G169" s="653">
        <v>0</v>
      </c>
      <c r="H169" s="666"/>
      <c r="I169" s="653"/>
      <c r="J169" s="653"/>
      <c r="K169" s="666"/>
      <c r="L169" s="653">
        <v>2</v>
      </c>
      <c r="M169" s="654">
        <v>0</v>
      </c>
    </row>
    <row r="170" spans="1:13" ht="14.4" customHeight="1" x14ac:dyDescent="0.3">
      <c r="A170" s="649" t="s">
        <v>2748</v>
      </c>
      <c r="B170" s="650" t="s">
        <v>2619</v>
      </c>
      <c r="C170" s="650" t="s">
        <v>3038</v>
      </c>
      <c r="D170" s="650" t="s">
        <v>2925</v>
      </c>
      <c r="E170" s="650" t="s">
        <v>600</v>
      </c>
      <c r="F170" s="653">
        <v>3</v>
      </c>
      <c r="G170" s="653">
        <v>0</v>
      </c>
      <c r="H170" s="666"/>
      <c r="I170" s="653"/>
      <c r="J170" s="653"/>
      <c r="K170" s="666"/>
      <c r="L170" s="653">
        <v>3</v>
      </c>
      <c r="M170" s="654">
        <v>0</v>
      </c>
    </row>
    <row r="171" spans="1:13" ht="14.4" customHeight="1" x14ac:dyDescent="0.3">
      <c r="A171" s="649" t="s">
        <v>2748</v>
      </c>
      <c r="B171" s="650" t="s">
        <v>2619</v>
      </c>
      <c r="C171" s="650" t="s">
        <v>3042</v>
      </c>
      <c r="D171" s="650" t="s">
        <v>3043</v>
      </c>
      <c r="E171" s="650" t="s">
        <v>600</v>
      </c>
      <c r="F171" s="653">
        <v>2</v>
      </c>
      <c r="G171" s="653">
        <v>0</v>
      </c>
      <c r="H171" s="666"/>
      <c r="I171" s="653"/>
      <c r="J171" s="653"/>
      <c r="K171" s="666"/>
      <c r="L171" s="653">
        <v>2</v>
      </c>
      <c r="M171" s="654">
        <v>0</v>
      </c>
    </row>
    <row r="172" spans="1:13" ht="14.4" customHeight="1" x14ac:dyDescent="0.3">
      <c r="A172" s="649" t="s">
        <v>2748</v>
      </c>
      <c r="B172" s="650" t="s">
        <v>2619</v>
      </c>
      <c r="C172" s="650" t="s">
        <v>3044</v>
      </c>
      <c r="D172" s="650" t="s">
        <v>3040</v>
      </c>
      <c r="E172" s="650" t="s">
        <v>3045</v>
      </c>
      <c r="F172" s="653">
        <v>1</v>
      </c>
      <c r="G172" s="653">
        <v>0</v>
      </c>
      <c r="H172" s="666"/>
      <c r="I172" s="653"/>
      <c r="J172" s="653"/>
      <c r="K172" s="666"/>
      <c r="L172" s="653">
        <v>1</v>
      </c>
      <c r="M172" s="654">
        <v>0</v>
      </c>
    </row>
    <row r="173" spans="1:13" ht="14.4" customHeight="1" x14ac:dyDescent="0.3">
      <c r="A173" s="649" t="s">
        <v>2748</v>
      </c>
      <c r="B173" s="650" t="s">
        <v>2619</v>
      </c>
      <c r="C173" s="650" t="s">
        <v>3046</v>
      </c>
      <c r="D173" s="650" t="s">
        <v>599</v>
      </c>
      <c r="E173" s="650" t="s">
        <v>600</v>
      </c>
      <c r="F173" s="653">
        <v>1</v>
      </c>
      <c r="G173" s="653">
        <v>0</v>
      </c>
      <c r="H173" s="666"/>
      <c r="I173" s="653"/>
      <c r="J173" s="653"/>
      <c r="K173" s="666"/>
      <c r="L173" s="653">
        <v>1</v>
      </c>
      <c r="M173" s="654">
        <v>0</v>
      </c>
    </row>
    <row r="174" spans="1:13" ht="14.4" customHeight="1" x14ac:dyDescent="0.3">
      <c r="A174" s="649" t="s">
        <v>2748</v>
      </c>
      <c r="B174" s="650" t="s">
        <v>2619</v>
      </c>
      <c r="C174" s="650" t="s">
        <v>3047</v>
      </c>
      <c r="D174" s="650" t="s">
        <v>3048</v>
      </c>
      <c r="E174" s="650" t="s">
        <v>2932</v>
      </c>
      <c r="F174" s="653">
        <v>1</v>
      </c>
      <c r="G174" s="653">
        <v>0</v>
      </c>
      <c r="H174" s="666"/>
      <c r="I174" s="653"/>
      <c r="J174" s="653"/>
      <c r="K174" s="666"/>
      <c r="L174" s="653">
        <v>1</v>
      </c>
      <c r="M174" s="654">
        <v>0</v>
      </c>
    </row>
    <row r="175" spans="1:13" ht="14.4" customHeight="1" x14ac:dyDescent="0.3">
      <c r="A175" s="649" t="s">
        <v>2748</v>
      </c>
      <c r="B175" s="650" t="s">
        <v>2619</v>
      </c>
      <c r="C175" s="650" t="s">
        <v>2838</v>
      </c>
      <c r="D175" s="650" t="s">
        <v>1702</v>
      </c>
      <c r="E175" s="650" t="s">
        <v>2839</v>
      </c>
      <c r="F175" s="653"/>
      <c r="G175" s="653"/>
      <c r="H175" s="666">
        <v>0</v>
      </c>
      <c r="I175" s="653">
        <v>4</v>
      </c>
      <c r="J175" s="653">
        <v>781.44</v>
      </c>
      <c r="K175" s="666">
        <v>1</v>
      </c>
      <c r="L175" s="653">
        <v>4</v>
      </c>
      <c r="M175" s="654">
        <v>781.44</v>
      </c>
    </row>
    <row r="176" spans="1:13" ht="14.4" customHeight="1" x14ac:dyDescent="0.3">
      <c r="A176" s="649" t="s">
        <v>2748</v>
      </c>
      <c r="B176" s="650" t="s">
        <v>3892</v>
      </c>
      <c r="C176" s="650" t="s">
        <v>3118</v>
      </c>
      <c r="D176" s="650" t="s">
        <v>3119</v>
      </c>
      <c r="E176" s="650" t="s">
        <v>3120</v>
      </c>
      <c r="F176" s="653">
        <v>1</v>
      </c>
      <c r="G176" s="653">
        <v>669.52</v>
      </c>
      <c r="H176" s="666">
        <v>1</v>
      </c>
      <c r="I176" s="653"/>
      <c r="J176" s="653"/>
      <c r="K176" s="666">
        <v>0</v>
      </c>
      <c r="L176" s="653">
        <v>1</v>
      </c>
      <c r="M176" s="654">
        <v>669.52</v>
      </c>
    </row>
    <row r="177" spans="1:13" ht="14.4" customHeight="1" x14ac:dyDescent="0.3">
      <c r="A177" s="649" t="s">
        <v>2748</v>
      </c>
      <c r="B177" s="650" t="s">
        <v>2624</v>
      </c>
      <c r="C177" s="650" t="s">
        <v>1447</v>
      </c>
      <c r="D177" s="650" t="s">
        <v>1448</v>
      </c>
      <c r="E177" s="650" t="s">
        <v>2625</v>
      </c>
      <c r="F177" s="653"/>
      <c r="G177" s="653"/>
      <c r="H177" s="666">
        <v>0</v>
      </c>
      <c r="I177" s="653">
        <v>7</v>
      </c>
      <c r="J177" s="653">
        <v>526.95999999999992</v>
      </c>
      <c r="K177" s="666">
        <v>1</v>
      </c>
      <c r="L177" s="653">
        <v>7</v>
      </c>
      <c r="M177" s="654">
        <v>526.95999999999992</v>
      </c>
    </row>
    <row r="178" spans="1:13" ht="14.4" customHeight="1" x14ac:dyDescent="0.3">
      <c r="A178" s="649" t="s">
        <v>2748</v>
      </c>
      <c r="B178" s="650" t="s">
        <v>2624</v>
      </c>
      <c r="C178" s="650" t="s">
        <v>1451</v>
      </c>
      <c r="D178" s="650" t="s">
        <v>1448</v>
      </c>
      <c r="E178" s="650" t="s">
        <v>2626</v>
      </c>
      <c r="F178" s="653"/>
      <c r="G178" s="653"/>
      <c r="H178" s="666">
        <v>0</v>
      </c>
      <c r="I178" s="653">
        <v>2</v>
      </c>
      <c r="J178" s="653">
        <v>301.10000000000002</v>
      </c>
      <c r="K178" s="666">
        <v>1</v>
      </c>
      <c r="L178" s="653">
        <v>2</v>
      </c>
      <c r="M178" s="654">
        <v>301.10000000000002</v>
      </c>
    </row>
    <row r="179" spans="1:13" ht="14.4" customHeight="1" x14ac:dyDescent="0.3">
      <c r="A179" s="649" t="s">
        <v>2748</v>
      </c>
      <c r="B179" s="650" t="s">
        <v>2624</v>
      </c>
      <c r="C179" s="650" t="s">
        <v>2973</v>
      </c>
      <c r="D179" s="650" t="s">
        <v>2974</v>
      </c>
      <c r="E179" s="650" t="s">
        <v>2975</v>
      </c>
      <c r="F179" s="653">
        <v>1</v>
      </c>
      <c r="G179" s="653">
        <v>125.46</v>
      </c>
      <c r="H179" s="666">
        <v>1</v>
      </c>
      <c r="I179" s="653"/>
      <c r="J179" s="653"/>
      <c r="K179" s="666">
        <v>0</v>
      </c>
      <c r="L179" s="653">
        <v>1</v>
      </c>
      <c r="M179" s="654">
        <v>125.46</v>
      </c>
    </row>
    <row r="180" spans="1:13" ht="14.4" customHeight="1" x14ac:dyDescent="0.3">
      <c r="A180" s="649" t="s">
        <v>2748</v>
      </c>
      <c r="B180" s="650" t="s">
        <v>2624</v>
      </c>
      <c r="C180" s="650" t="s">
        <v>2976</v>
      </c>
      <c r="D180" s="650" t="s">
        <v>2974</v>
      </c>
      <c r="E180" s="650" t="s">
        <v>2625</v>
      </c>
      <c r="F180" s="653">
        <v>3</v>
      </c>
      <c r="G180" s="653">
        <v>0</v>
      </c>
      <c r="H180" s="666"/>
      <c r="I180" s="653"/>
      <c r="J180" s="653"/>
      <c r="K180" s="666"/>
      <c r="L180" s="653">
        <v>3</v>
      </c>
      <c r="M180" s="654">
        <v>0</v>
      </c>
    </row>
    <row r="181" spans="1:13" ht="14.4" customHeight="1" x14ac:dyDescent="0.3">
      <c r="A181" s="649" t="s">
        <v>2748</v>
      </c>
      <c r="B181" s="650" t="s">
        <v>2624</v>
      </c>
      <c r="C181" s="650" t="s">
        <v>2977</v>
      </c>
      <c r="D181" s="650" t="s">
        <v>2974</v>
      </c>
      <c r="E181" s="650" t="s">
        <v>2626</v>
      </c>
      <c r="F181" s="653">
        <v>1</v>
      </c>
      <c r="G181" s="653">
        <v>0</v>
      </c>
      <c r="H181" s="666"/>
      <c r="I181" s="653"/>
      <c r="J181" s="653"/>
      <c r="K181" s="666"/>
      <c r="L181" s="653">
        <v>1</v>
      </c>
      <c r="M181" s="654">
        <v>0</v>
      </c>
    </row>
    <row r="182" spans="1:13" ht="14.4" customHeight="1" x14ac:dyDescent="0.3">
      <c r="A182" s="649" t="s">
        <v>2748</v>
      </c>
      <c r="B182" s="650" t="s">
        <v>2628</v>
      </c>
      <c r="C182" s="650" t="s">
        <v>3015</v>
      </c>
      <c r="D182" s="650" t="s">
        <v>2833</v>
      </c>
      <c r="E182" s="650" t="s">
        <v>1067</v>
      </c>
      <c r="F182" s="653">
        <v>1</v>
      </c>
      <c r="G182" s="653">
        <v>0</v>
      </c>
      <c r="H182" s="666"/>
      <c r="I182" s="653"/>
      <c r="J182" s="653"/>
      <c r="K182" s="666"/>
      <c r="L182" s="653">
        <v>1</v>
      </c>
      <c r="M182" s="654">
        <v>0</v>
      </c>
    </row>
    <row r="183" spans="1:13" ht="14.4" customHeight="1" x14ac:dyDescent="0.3">
      <c r="A183" s="649" t="s">
        <v>2748</v>
      </c>
      <c r="B183" s="650" t="s">
        <v>2628</v>
      </c>
      <c r="C183" s="650" t="s">
        <v>2832</v>
      </c>
      <c r="D183" s="650" t="s">
        <v>2833</v>
      </c>
      <c r="E183" s="650" t="s">
        <v>817</v>
      </c>
      <c r="F183" s="653">
        <v>1</v>
      </c>
      <c r="G183" s="653">
        <v>56.23</v>
      </c>
      <c r="H183" s="666">
        <v>1</v>
      </c>
      <c r="I183" s="653"/>
      <c r="J183" s="653"/>
      <c r="K183" s="666">
        <v>0</v>
      </c>
      <c r="L183" s="653">
        <v>1</v>
      </c>
      <c r="M183" s="654">
        <v>56.23</v>
      </c>
    </row>
    <row r="184" spans="1:13" ht="14.4" customHeight="1" x14ac:dyDescent="0.3">
      <c r="A184" s="649" t="s">
        <v>2748</v>
      </c>
      <c r="B184" s="650" t="s">
        <v>2628</v>
      </c>
      <c r="C184" s="650" t="s">
        <v>815</v>
      </c>
      <c r="D184" s="650" t="s">
        <v>816</v>
      </c>
      <c r="E184" s="650" t="s">
        <v>817</v>
      </c>
      <c r="F184" s="653">
        <v>1</v>
      </c>
      <c r="G184" s="653">
        <v>42.18</v>
      </c>
      <c r="H184" s="666">
        <v>1</v>
      </c>
      <c r="I184" s="653"/>
      <c r="J184" s="653"/>
      <c r="K184" s="666">
        <v>0</v>
      </c>
      <c r="L184" s="653">
        <v>1</v>
      </c>
      <c r="M184" s="654">
        <v>42.18</v>
      </c>
    </row>
    <row r="185" spans="1:13" ht="14.4" customHeight="1" x14ac:dyDescent="0.3">
      <c r="A185" s="649" t="s">
        <v>2748</v>
      </c>
      <c r="B185" s="650" t="s">
        <v>2629</v>
      </c>
      <c r="C185" s="650" t="s">
        <v>1503</v>
      </c>
      <c r="D185" s="650" t="s">
        <v>1504</v>
      </c>
      <c r="E185" s="650" t="s">
        <v>1505</v>
      </c>
      <c r="F185" s="653"/>
      <c r="G185" s="653"/>
      <c r="H185" s="666">
        <v>0</v>
      </c>
      <c r="I185" s="653">
        <v>3</v>
      </c>
      <c r="J185" s="653">
        <v>125.67</v>
      </c>
      <c r="K185" s="666">
        <v>1</v>
      </c>
      <c r="L185" s="653">
        <v>3</v>
      </c>
      <c r="M185" s="654">
        <v>125.67</v>
      </c>
    </row>
    <row r="186" spans="1:13" ht="14.4" customHeight="1" x14ac:dyDescent="0.3">
      <c r="A186" s="649" t="s">
        <v>2748</v>
      </c>
      <c r="B186" s="650" t="s">
        <v>2630</v>
      </c>
      <c r="C186" s="650" t="s">
        <v>2991</v>
      </c>
      <c r="D186" s="650" t="s">
        <v>2249</v>
      </c>
      <c r="E186" s="650" t="s">
        <v>2266</v>
      </c>
      <c r="F186" s="653">
        <v>1</v>
      </c>
      <c r="G186" s="653">
        <v>180.02</v>
      </c>
      <c r="H186" s="666">
        <v>1</v>
      </c>
      <c r="I186" s="653"/>
      <c r="J186" s="653"/>
      <c r="K186" s="666">
        <v>0</v>
      </c>
      <c r="L186" s="653">
        <v>1</v>
      </c>
      <c r="M186" s="654">
        <v>180.02</v>
      </c>
    </row>
    <row r="187" spans="1:13" ht="14.4" customHeight="1" x14ac:dyDescent="0.3">
      <c r="A187" s="649" t="s">
        <v>2748</v>
      </c>
      <c r="B187" s="650" t="s">
        <v>2630</v>
      </c>
      <c r="C187" s="650" t="s">
        <v>2992</v>
      </c>
      <c r="D187" s="650" t="s">
        <v>2993</v>
      </c>
      <c r="E187" s="650" t="s">
        <v>2994</v>
      </c>
      <c r="F187" s="653">
        <v>5</v>
      </c>
      <c r="G187" s="653">
        <v>157.15</v>
      </c>
      <c r="H187" s="666">
        <v>1</v>
      </c>
      <c r="I187" s="653"/>
      <c r="J187" s="653"/>
      <c r="K187" s="666">
        <v>0</v>
      </c>
      <c r="L187" s="653">
        <v>5</v>
      </c>
      <c r="M187" s="654">
        <v>157.15</v>
      </c>
    </row>
    <row r="188" spans="1:13" ht="14.4" customHeight="1" x14ac:dyDescent="0.3">
      <c r="A188" s="649" t="s">
        <v>2748</v>
      </c>
      <c r="B188" s="650" t="s">
        <v>2630</v>
      </c>
      <c r="C188" s="650" t="s">
        <v>1493</v>
      </c>
      <c r="D188" s="650" t="s">
        <v>1494</v>
      </c>
      <c r="E188" s="650" t="s">
        <v>999</v>
      </c>
      <c r="F188" s="653"/>
      <c r="G188" s="653"/>
      <c r="H188" s="666">
        <v>0</v>
      </c>
      <c r="I188" s="653">
        <v>19</v>
      </c>
      <c r="J188" s="653">
        <v>852.91</v>
      </c>
      <c r="K188" s="666">
        <v>1</v>
      </c>
      <c r="L188" s="653">
        <v>19</v>
      </c>
      <c r="M188" s="654">
        <v>852.91</v>
      </c>
    </row>
    <row r="189" spans="1:13" ht="14.4" customHeight="1" x14ac:dyDescent="0.3">
      <c r="A189" s="649" t="s">
        <v>2748</v>
      </c>
      <c r="B189" s="650" t="s">
        <v>2630</v>
      </c>
      <c r="C189" s="650" t="s">
        <v>2248</v>
      </c>
      <c r="D189" s="650" t="s">
        <v>2249</v>
      </c>
      <c r="E189" s="650" t="s">
        <v>2250</v>
      </c>
      <c r="F189" s="653"/>
      <c r="G189" s="653"/>
      <c r="H189" s="666">
        <v>0</v>
      </c>
      <c r="I189" s="653">
        <v>3</v>
      </c>
      <c r="J189" s="653">
        <v>180.06</v>
      </c>
      <c r="K189" s="666">
        <v>1</v>
      </c>
      <c r="L189" s="653">
        <v>3</v>
      </c>
      <c r="M189" s="654">
        <v>180.06</v>
      </c>
    </row>
    <row r="190" spans="1:13" ht="14.4" customHeight="1" x14ac:dyDescent="0.3">
      <c r="A190" s="649" t="s">
        <v>2748</v>
      </c>
      <c r="B190" s="650" t="s">
        <v>2630</v>
      </c>
      <c r="C190" s="650" t="s">
        <v>2818</v>
      </c>
      <c r="D190" s="650" t="s">
        <v>2819</v>
      </c>
      <c r="E190" s="650" t="s">
        <v>999</v>
      </c>
      <c r="F190" s="653">
        <v>1</v>
      </c>
      <c r="G190" s="653">
        <v>44.89</v>
      </c>
      <c r="H190" s="666">
        <v>1</v>
      </c>
      <c r="I190" s="653"/>
      <c r="J190" s="653"/>
      <c r="K190" s="666">
        <v>0</v>
      </c>
      <c r="L190" s="653">
        <v>1</v>
      </c>
      <c r="M190" s="654">
        <v>44.89</v>
      </c>
    </row>
    <row r="191" spans="1:13" ht="14.4" customHeight="1" x14ac:dyDescent="0.3">
      <c r="A191" s="649" t="s">
        <v>2748</v>
      </c>
      <c r="B191" s="650" t="s">
        <v>2631</v>
      </c>
      <c r="C191" s="650" t="s">
        <v>1587</v>
      </c>
      <c r="D191" s="650" t="s">
        <v>1588</v>
      </c>
      <c r="E191" s="650" t="s">
        <v>1589</v>
      </c>
      <c r="F191" s="653"/>
      <c r="G191" s="653"/>
      <c r="H191" s="666">
        <v>0</v>
      </c>
      <c r="I191" s="653">
        <v>1</v>
      </c>
      <c r="J191" s="653">
        <v>25.07</v>
      </c>
      <c r="K191" s="666">
        <v>1</v>
      </c>
      <c r="L191" s="653">
        <v>1</v>
      </c>
      <c r="M191" s="654">
        <v>25.07</v>
      </c>
    </row>
    <row r="192" spans="1:13" ht="14.4" customHeight="1" x14ac:dyDescent="0.3">
      <c r="A192" s="649" t="s">
        <v>2748</v>
      </c>
      <c r="B192" s="650" t="s">
        <v>2631</v>
      </c>
      <c r="C192" s="650" t="s">
        <v>3033</v>
      </c>
      <c r="D192" s="650" t="s">
        <v>3034</v>
      </c>
      <c r="E192" s="650" t="s">
        <v>3035</v>
      </c>
      <c r="F192" s="653">
        <v>1</v>
      </c>
      <c r="G192" s="653">
        <v>25.07</v>
      </c>
      <c r="H192" s="666">
        <v>1</v>
      </c>
      <c r="I192" s="653"/>
      <c r="J192" s="653"/>
      <c r="K192" s="666">
        <v>0</v>
      </c>
      <c r="L192" s="653">
        <v>1</v>
      </c>
      <c r="M192" s="654">
        <v>25.07</v>
      </c>
    </row>
    <row r="193" spans="1:13" ht="14.4" customHeight="1" x14ac:dyDescent="0.3">
      <c r="A193" s="649" t="s">
        <v>2748</v>
      </c>
      <c r="B193" s="650" t="s">
        <v>2632</v>
      </c>
      <c r="C193" s="650" t="s">
        <v>2898</v>
      </c>
      <c r="D193" s="650" t="s">
        <v>1073</v>
      </c>
      <c r="E193" s="650" t="s">
        <v>1074</v>
      </c>
      <c r="F193" s="653"/>
      <c r="G193" s="653"/>
      <c r="H193" s="666">
        <v>0</v>
      </c>
      <c r="I193" s="653">
        <v>1</v>
      </c>
      <c r="J193" s="653">
        <v>81.209999999999994</v>
      </c>
      <c r="K193" s="666">
        <v>1</v>
      </c>
      <c r="L193" s="653">
        <v>1</v>
      </c>
      <c r="M193" s="654">
        <v>81.209999999999994</v>
      </c>
    </row>
    <row r="194" spans="1:13" ht="14.4" customHeight="1" x14ac:dyDescent="0.3">
      <c r="A194" s="649" t="s">
        <v>2748</v>
      </c>
      <c r="B194" s="650" t="s">
        <v>2633</v>
      </c>
      <c r="C194" s="650" t="s">
        <v>1640</v>
      </c>
      <c r="D194" s="650" t="s">
        <v>1641</v>
      </c>
      <c r="E194" s="650" t="s">
        <v>1642</v>
      </c>
      <c r="F194" s="653"/>
      <c r="G194" s="653"/>
      <c r="H194" s="666">
        <v>0</v>
      </c>
      <c r="I194" s="653">
        <v>8</v>
      </c>
      <c r="J194" s="653">
        <v>443.04</v>
      </c>
      <c r="K194" s="666">
        <v>1</v>
      </c>
      <c r="L194" s="653">
        <v>8</v>
      </c>
      <c r="M194" s="654">
        <v>443.04</v>
      </c>
    </row>
    <row r="195" spans="1:13" ht="14.4" customHeight="1" x14ac:dyDescent="0.3">
      <c r="A195" s="649" t="s">
        <v>2748</v>
      </c>
      <c r="B195" s="650" t="s">
        <v>2633</v>
      </c>
      <c r="C195" s="650" t="s">
        <v>3088</v>
      </c>
      <c r="D195" s="650" t="s">
        <v>1641</v>
      </c>
      <c r="E195" s="650" t="s">
        <v>3089</v>
      </c>
      <c r="F195" s="653"/>
      <c r="G195" s="653"/>
      <c r="H195" s="666">
        <v>0</v>
      </c>
      <c r="I195" s="653">
        <v>1</v>
      </c>
      <c r="J195" s="653">
        <v>184.61</v>
      </c>
      <c r="K195" s="666">
        <v>1</v>
      </c>
      <c r="L195" s="653">
        <v>1</v>
      </c>
      <c r="M195" s="654">
        <v>184.61</v>
      </c>
    </row>
    <row r="196" spans="1:13" ht="14.4" customHeight="1" x14ac:dyDescent="0.3">
      <c r="A196" s="649" t="s">
        <v>2748</v>
      </c>
      <c r="B196" s="650" t="s">
        <v>2633</v>
      </c>
      <c r="C196" s="650" t="s">
        <v>3090</v>
      </c>
      <c r="D196" s="650" t="s">
        <v>3091</v>
      </c>
      <c r="E196" s="650" t="s">
        <v>3092</v>
      </c>
      <c r="F196" s="653">
        <v>1</v>
      </c>
      <c r="G196" s="653">
        <v>51.69</v>
      </c>
      <c r="H196" s="666">
        <v>1</v>
      </c>
      <c r="I196" s="653"/>
      <c r="J196" s="653"/>
      <c r="K196" s="666">
        <v>0</v>
      </c>
      <c r="L196" s="653">
        <v>1</v>
      </c>
      <c r="M196" s="654">
        <v>51.69</v>
      </c>
    </row>
    <row r="197" spans="1:13" ht="14.4" customHeight="1" x14ac:dyDescent="0.3">
      <c r="A197" s="649" t="s">
        <v>2748</v>
      </c>
      <c r="B197" s="650" t="s">
        <v>3885</v>
      </c>
      <c r="C197" s="650" t="s">
        <v>3108</v>
      </c>
      <c r="D197" s="650" t="s">
        <v>3109</v>
      </c>
      <c r="E197" s="650" t="s">
        <v>608</v>
      </c>
      <c r="F197" s="653">
        <v>1</v>
      </c>
      <c r="G197" s="653">
        <v>67.42</v>
      </c>
      <c r="H197" s="666">
        <v>1</v>
      </c>
      <c r="I197" s="653"/>
      <c r="J197" s="653"/>
      <c r="K197" s="666">
        <v>0</v>
      </c>
      <c r="L197" s="653">
        <v>1</v>
      </c>
      <c r="M197" s="654">
        <v>67.42</v>
      </c>
    </row>
    <row r="198" spans="1:13" ht="14.4" customHeight="1" x14ac:dyDescent="0.3">
      <c r="A198" s="649" t="s">
        <v>2748</v>
      </c>
      <c r="B198" s="650" t="s">
        <v>2636</v>
      </c>
      <c r="C198" s="650" t="s">
        <v>1458</v>
      </c>
      <c r="D198" s="650" t="s">
        <v>2637</v>
      </c>
      <c r="E198" s="650" t="s">
        <v>1074</v>
      </c>
      <c r="F198" s="653"/>
      <c r="G198" s="653"/>
      <c r="H198" s="666">
        <v>0</v>
      </c>
      <c r="I198" s="653">
        <v>3</v>
      </c>
      <c r="J198" s="653">
        <v>404.49</v>
      </c>
      <c r="K198" s="666">
        <v>1</v>
      </c>
      <c r="L198" s="653">
        <v>3</v>
      </c>
      <c r="M198" s="654">
        <v>404.49</v>
      </c>
    </row>
    <row r="199" spans="1:13" ht="14.4" customHeight="1" x14ac:dyDescent="0.3">
      <c r="A199" s="649" t="s">
        <v>2748</v>
      </c>
      <c r="B199" s="650" t="s">
        <v>2636</v>
      </c>
      <c r="C199" s="650" t="s">
        <v>3124</v>
      </c>
      <c r="D199" s="650" t="s">
        <v>1433</v>
      </c>
      <c r="E199" s="650" t="s">
        <v>3125</v>
      </c>
      <c r="F199" s="653"/>
      <c r="G199" s="653"/>
      <c r="H199" s="666">
        <v>0</v>
      </c>
      <c r="I199" s="653">
        <v>2</v>
      </c>
      <c r="J199" s="653">
        <v>43.84</v>
      </c>
      <c r="K199" s="666">
        <v>1</v>
      </c>
      <c r="L199" s="653">
        <v>2</v>
      </c>
      <c r="M199" s="654">
        <v>43.84</v>
      </c>
    </row>
    <row r="200" spans="1:13" ht="14.4" customHeight="1" x14ac:dyDescent="0.3">
      <c r="A200" s="649" t="s">
        <v>2748</v>
      </c>
      <c r="B200" s="650" t="s">
        <v>2636</v>
      </c>
      <c r="C200" s="650" t="s">
        <v>2867</v>
      </c>
      <c r="D200" s="650" t="s">
        <v>1436</v>
      </c>
      <c r="E200" s="650" t="s">
        <v>2777</v>
      </c>
      <c r="F200" s="653"/>
      <c r="G200" s="653"/>
      <c r="H200" s="666">
        <v>0</v>
      </c>
      <c r="I200" s="653">
        <v>5</v>
      </c>
      <c r="J200" s="653">
        <v>160.11000000000001</v>
      </c>
      <c r="K200" s="666">
        <v>1</v>
      </c>
      <c r="L200" s="653">
        <v>5</v>
      </c>
      <c r="M200" s="654">
        <v>160.11000000000001</v>
      </c>
    </row>
    <row r="201" spans="1:13" ht="14.4" customHeight="1" x14ac:dyDescent="0.3">
      <c r="A201" s="649" t="s">
        <v>2748</v>
      </c>
      <c r="B201" s="650" t="s">
        <v>2636</v>
      </c>
      <c r="C201" s="650" t="s">
        <v>3126</v>
      </c>
      <c r="D201" s="650" t="s">
        <v>1436</v>
      </c>
      <c r="E201" s="650" t="s">
        <v>3127</v>
      </c>
      <c r="F201" s="653"/>
      <c r="G201" s="653"/>
      <c r="H201" s="666">
        <v>0</v>
      </c>
      <c r="I201" s="653">
        <v>1</v>
      </c>
      <c r="J201" s="653">
        <v>56.18</v>
      </c>
      <c r="K201" s="666">
        <v>1</v>
      </c>
      <c r="L201" s="653">
        <v>1</v>
      </c>
      <c r="M201" s="654">
        <v>56.18</v>
      </c>
    </row>
    <row r="202" spans="1:13" ht="14.4" customHeight="1" x14ac:dyDescent="0.3">
      <c r="A202" s="649" t="s">
        <v>2748</v>
      </c>
      <c r="B202" s="650" t="s">
        <v>2636</v>
      </c>
      <c r="C202" s="650" t="s">
        <v>1518</v>
      </c>
      <c r="D202" s="650" t="s">
        <v>2638</v>
      </c>
      <c r="E202" s="650" t="s">
        <v>995</v>
      </c>
      <c r="F202" s="653"/>
      <c r="G202" s="653"/>
      <c r="H202" s="666">
        <v>0</v>
      </c>
      <c r="I202" s="653">
        <v>10</v>
      </c>
      <c r="J202" s="653">
        <v>640.30000000000007</v>
      </c>
      <c r="K202" s="666">
        <v>1</v>
      </c>
      <c r="L202" s="653">
        <v>10</v>
      </c>
      <c r="M202" s="654">
        <v>640.30000000000007</v>
      </c>
    </row>
    <row r="203" spans="1:13" ht="14.4" customHeight="1" x14ac:dyDescent="0.3">
      <c r="A203" s="649" t="s">
        <v>2748</v>
      </c>
      <c r="B203" s="650" t="s">
        <v>2636</v>
      </c>
      <c r="C203" s="650" t="s">
        <v>2951</v>
      </c>
      <c r="D203" s="650" t="s">
        <v>2638</v>
      </c>
      <c r="E203" s="650" t="s">
        <v>2897</v>
      </c>
      <c r="F203" s="653"/>
      <c r="G203" s="653"/>
      <c r="H203" s="666">
        <v>0</v>
      </c>
      <c r="I203" s="653">
        <v>2</v>
      </c>
      <c r="J203" s="653">
        <v>224.72</v>
      </c>
      <c r="K203" s="666">
        <v>1</v>
      </c>
      <c r="L203" s="653">
        <v>2</v>
      </c>
      <c r="M203" s="654">
        <v>224.72</v>
      </c>
    </row>
    <row r="204" spans="1:13" ht="14.4" customHeight="1" x14ac:dyDescent="0.3">
      <c r="A204" s="649" t="s">
        <v>2748</v>
      </c>
      <c r="B204" s="650" t="s">
        <v>2636</v>
      </c>
      <c r="C204" s="650" t="s">
        <v>3128</v>
      </c>
      <c r="D204" s="650" t="s">
        <v>3129</v>
      </c>
      <c r="E204" s="650" t="s">
        <v>995</v>
      </c>
      <c r="F204" s="653">
        <v>1</v>
      </c>
      <c r="G204" s="653">
        <v>67.42</v>
      </c>
      <c r="H204" s="666">
        <v>1</v>
      </c>
      <c r="I204" s="653"/>
      <c r="J204" s="653"/>
      <c r="K204" s="666">
        <v>0</v>
      </c>
      <c r="L204" s="653">
        <v>1</v>
      </c>
      <c r="M204" s="654">
        <v>67.42</v>
      </c>
    </row>
    <row r="205" spans="1:13" ht="14.4" customHeight="1" x14ac:dyDescent="0.3">
      <c r="A205" s="649" t="s">
        <v>2748</v>
      </c>
      <c r="B205" s="650" t="s">
        <v>2644</v>
      </c>
      <c r="C205" s="650" t="s">
        <v>2984</v>
      </c>
      <c r="D205" s="650" t="s">
        <v>2985</v>
      </c>
      <c r="E205" s="650" t="s">
        <v>1597</v>
      </c>
      <c r="F205" s="653">
        <v>1</v>
      </c>
      <c r="G205" s="653">
        <v>130.59</v>
      </c>
      <c r="H205" s="666">
        <v>1</v>
      </c>
      <c r="I205" s="653"/>
      <c r="J205" s="653"/>
      <c r="K205" s="666">
        <v>0</v>
      </c>
      <c r="L205" s="653">
        <v>1</v>
      </c>
      <c r="M205" s="654">
        <v>130.59</v>
      </c>
    </row>
    <row r="206" spans="1:13" ht="14.4" customHeight="1" x14ac:dyDescent="0.3">
      <c r="A206" s="649" t="s">
        <v>2748</v>
      </c>
      <c r="B206" s="650" t="s">
        <v>2644</v>
      </c>
      <c r="C206" s="650" t="s">
        <v>2986</v>
      </c>
      <c r="D206" s="650" t="s">
        <v>2987</v>
      </c>
      <c r="E206" s="650" t="s">
        <v>2988</v>
      </c>
      <c r="F206" s="653">
        <v>1</v>
      </c>
      <c r="G206" s="653">
        <v>168.46</v>
      </c>
      <c r="H206" s="666">
        <v>1</v>
      </c>
      <c r="I206" s="653"/>
      <c r="J206" s="653"/>
      <c r="K206" s="666">
        <v>0</v>
      </c>
      <c r="L206" s="653">
        <v>1</v>
      </c>
      <c r="M206" s="654">
        <v>168.46</v>
      </c>
    </row>
    <row r="207" spans="1:13" ht="14.4" customHeight="1" x14ac:dyDescent="0.3">
      <c r="A207" s="649" t="s">
        <v>2748</v>
      </c>
      <c r="B207" s="650" t="s">
        <v>2644</v>
      </c>
      <c r="C207" s="650" t="s">
        <v>2816</v>
      </c>
      <c r="D207" s="650" t="s">
        <v>2817</v>
      </c>
      <c r="E207" s="650" t="s">
        <v>1597</v>
      </c>
      <c r="F207" s="653">
        <v>3</v>
      </c>
      <c r="G207" s="653">
        <v>391.77</v>
      </c>
      <c r="H207" s="666">
        <v>1</v>
      </c>
      <c r="I207" s="653"/>
      <c r="J207" s="653"/>
      <c r="K207" s="666">
        <v>0</v>
      </c>
      <c r="L207" s="653">
        <v>3</v>
      </c>
      <c r="M207" s="654">
        <v>391.77</v>
      </c>
    </row>
    <row r="208" spans="1:13" ht="14.4" customHeight="1" x14ac:dyDescent="0.3">
      <c r="A208" s="649" t="s">
        <v>2748</v>
      </c>
      <c r="B208" s="650" t="s">
        <v>2644</v>
      </c>
      <c r="C208" s="650" t="s">
        <v>2989</v>
      </c>
      <c r="D208" s="650" t="s">
        <v>2817</v>
      </c>
      <c r="E208" s="650" t="s">
        <v>2990</v>
      </c>
      <c r="F208" s="653">
        <v>2</v>
      </c>
      <c r="G208" s="653">
        <v>0</v>
      </c>
      <c r="H208" s="666"/>
      <c r="I208" s="653"/>
      <c r="J208" s="653"/>
      <c r="K208" s="666"/>
      <c r="L208" s="653">
        <v>2</v>
      </c>
      <c r="M208" s="654">
        <v>0</v>
      </c>
    </row>
    <row r="209" spans="1:13" ht="14.4" customHeight="1" x14ac:dyDescent="0.3">
      <c r="A209" s="649" t="s">
        <v>2748</v>
      </c>
      <c r="B209" s="650" t="s">
        <v>2644</v>
      </c>
      <c r="C209" s="650" t="s">
        <v>1553</v>
      </c>
      <c r="D209" s="650" t="s">
        <v>1558</v>
      </c>
      <c r="E209" s="650" t="s">
        <v>1597</v>
      </c>
      <c r="F209" s="653"/>
      <c r="G209" s="653"/>
      <c r="H209" s="666">
        <v>0</v>
      </c>
      <c r="I209" s="653">
        <v>19</v>
      </c>
      <c r="J209" s="653">
        <v>2481.21</v>
      </c>
      <c r="K209" s="666">
        <v>1</v>
      </c>
      <c r="L209" s="653">
        <v>19</v>
      </c>
      <c r="M209" s="654">
        <v>2481.21</v>
      </c>
    </row>
    <row r="210" spans="1:13" ht="14.4" customHeight="1" x14ac:dyDescent="0.3">
      <c r="A210" s="649" t="s">
        <v>2748</v>
      </c>
      <c r="B210" s="650" t="s">
        <v>2644</v>
      </c>
      <c r="C210" s="650" t="s">
        <v>1557</v>
      </c>
      <c r="D210" s="650" t="s">
        <v>1558</v>
      </c>
      <c r="E210" s="650" t="s">
        <v>2645</v>
      </c>
      <c r="F210" s="653"/>
      <c r="G210" s="653"/>
      <c r="H210" s="666">
        <v>0</v>
      </c>
      <c r="I210" s="653">
        <v>5</v>
      </c>
      <c r="J210" s="653">
        <v>2176.5</v>
      </c>
      <c r="K210" s="666">
        <v>1</v>
      </c>
      <c r="L210" s="653">
        <v>5</v>
      </c>
      <c r="M210" s="654">
        <v>2176.5</v>
      </c>
    </row>
    <row r="211" spans="1:13" ht="14.4" customHeight="1" x14ac:dyDescent="0.3">
      <c r="A211" s="649" t="s">
        <v>2748</v>
      </c>
      <c r="B211" s="650" t="s">
        <v>2644</v>
      </c>
      <c r="C211" s="650" t="s">
        <v>1625</v>
      </c>
      <c r="D211" s="650" t="s">
        <v>1630</v>
      </c>
      <c r="E211" s="650" t="s">
        <v>2646</v>
      </c>
      <c r="F211" s="653"/>
      <c r="G211" s="653"/>
      <c r="H211" s="666">
        <v>0</v>
      </c>
      <c r="I211" s="653">
        <v>19</v>
      </c>
      <c r="J211" s="653">
        <v>3835.7200000000003</v>
      </c>
      <c r="K211" s="666">
        <v>1</v>
      </c>
      <c r="L211" s="653">
        <v>19</v>
      </c>
      <c r="M211" s="654">
        <v>3835.7200000000003</v>
      </c>
    </row>
    <row r="212" spans="1:13" ht="14.4" customHeight="1" x14ac:dyDescent="0.3">
      <c r="A212" s="649" t="s">
        <v>2748</v>
      </c>
      <c r="B212" s="650" t="s">
        <v>2644</v>
      </c>
      <c r="C212" s="650" t="s">
        <v>1629</v>
      </c>
      <c r="D212" s="650" t="s">
        <v>1630</v>
      </c>
      <c r="E212" s="650" t="s">
        <v>2647</v>
      </c>
      <c r="F212" s="653"/>
      <c r="G212" s="653"/>
      <c r="H212" s="666">
        <v>0</v>
      </c>
      <c r="I212" s="653">
        <v>1</v>
      </c>
      <c r="J212" s="653">
        <v>672.94</v>
      </c>
      <c r="K212" s="666">
        <v>1</v>
      </c>
      <c r="L212" s="653">
        <v>1</v>
      </c>
      <c r="M212" s="654">
        <v>672.94</v>
      </c>
    </row>
    <row r="213" spans="1:13" ht="14.4" customHeight="1" x14ac:dyDescent="0.3">
      <c r="A213" s="649" t="s">
        <v>2748</v>
      </c>
      <c r="B213" s="650" t="s">
        <v>2644</v>
      </c>
      <c r="C213" s="650" t="s">
        <v>2900</v>
      </c>
      <c r="D213" s="650" t="s">
        <v>2814</v>
      </c>
      <c r="E213" s="650" t="s">
        <v>2815</v>
      </c>
      <c r="F213" s="653"/>
      <c r="G213" s="653"/>
      <c r="H213" s="666">
        <v>0</v>
      </c>
      <c r="I213" s="653">
        <v>1</v>
      </c>
      <c r="J213" s="653">
        <v>312.54000000000002</v>
      </c>
      <c r="K213" s="666">
        <v>1</v>
      </c>
      <c r="L213" s="653">
        <v>1</v>
      </c>
      <c r="M213" s="654">
        <v>312.54000000000002</v>
      </c>
    </row>
    <row r="214" spans="1:13" ht="14.4" customHeight="1" x14ac:dyDescent="0.3">
      <c r="A214" s="649" t="s">
        <v>2748</v>
      </c>
      <c r="B214" s="650" t="s">
        <v>2648</v>
      </c>
      <c r="C214" s="650" t="s">
        <v>2954</v>
      </c>
      <c r="D214" s="650" t="s">
        <v>2955</v>
      </c>
      <c r="E214" s="650" t="s">
        <v>1597</v>
      </c>
      <c r="F214" s="653"/>
      <c r="G214" s="653"/>
      <c r="H214" s="666">
        <v>0</v>
      </c>
      <c r="I214" s="653">
        <v>1</v>
      </c>
      <c r="J214" s="653">
        <v>201.88</v>
      </c>
      <c r="K214" s="666">
        <v>1</v>
      </c>
      <c r="L214" s="653">
        <v>1</v>
      </c>
      <c r="M214" s="654">
        <v>201.88</v>
      </c>
    </row>
    <row r="215" spans="1:13" ht="14.4" customHeight="1" x14ac:dyDescent="0.3">
      <c r="A215" s="649" t="s">
        <v>2748</v>
      </c>
      <c r="B215" s="650" t="s">
        <v>2648</v>
      </c>
      <c r="C215" s="650" t="s">
        <v>2871</v>
      </c>
      <c r="D215" s="650" t="s">
        <v>1637</v>
      </c>
      <c r="E215" s="650" t="s">
        <v>2646</v>
      </c>
      <c r="F215" s="653"/>
      <c r="G215" s="653"/>
      <c r="H215" s="666">
        <v>0</v>
      </c>
      <c r="I215" s="653">
        <v>1</v>
      </c>
      <c r="J215" s="653">
        <v>312.54000000000002</v>
      </c>
      <c r="K215" s="666">
        <v>1</v>
      </c>
      <c r="L215" s="653">
        <v>1</v>
      </c>
      <c r="M215" s="654">
        <v>312.54000000000002</v>
      </c>
    </row>
    <row r="216" spans="1:13" ht="14.4" customHeight="1" x14ac:dyDescent="0.3">
      <c r="A216" s="649" t="s">
        <v>2748</v>
      </c>
      <c r="B216" s="650" t="s">
        <v>2648</v>
      </c>
      <c r="C216" s="650" t="s">
        <v>3130</v>
      </c>
      <c r="D216" s="650" t="s">
        <v>3131</v>
      </c>
      <c r="E216" s="650" t="s">
        <v>2250</v>
      </c>
      <c r="F216" s="653">
        <v>1</v>
      </c>
      <c r="G216" s="653">
        <v>0</v>
      </c>
      <c r="H216" s="666"/>
      <c r="I216" s="653"/>
      <c r="J216" s="653"/>
      <c r="K216" s="666"/>
      <c r="L216" s="653">
        <v>1</v>
      </c>
      <c r="M216" s="654">
        <v>0</v>
      </c>
    </row>
    <row r="217" spans="1:13" ht="14.4" customHeight="1" x14ac:dyDescent="0.3">
      <c r="A217" s="649" t="s">
        <v>2748</v>
      </c>
      <c r="B217" s="650" t="s">
        <v>2648</v>
      </c>
      <c r="C217" s="650" t="s">
        <v>3132</v>
      </c>
      <c r="D217" s="650" t="s">
        <v>3133</v>
      </c>
      <c r="E217" s="650" t="s">
        <v>1505</v>
      </c>
      <c r="F217" s="653">
        <v>1</v>
      </c>
      <c r="G217" s="653">
        <v>188.43</v>
      </c>
      <c r="H217" s="666">
        <v>1</v>
      </c>
      <c r="I217" s="653"/>
      <c r="J217" s="653"/>
      <c r="K217" s="666">
        <v>0</v>
      </c>
      <c r="L217" s="653">
        <v>1</v>
      </c>
      <c r="M217" s="654">
        <v>188.43</v>
      </c>
    </row>
    <row r="218" spans="1:13" ht="14.4" customHeight="1" x14ac:dyDescent="0.3">
      <c r="A218" s="649" t="s">
        <v>2748</v>
      </c>
      <c r="B218" s="650" t="s">
        <v>2650</v>
      </c>
      <c r="C218" s="650" t="s">
        <v>1454</v>
      </c>
      <c r="D218" s="650" t="s">
        <v>1455</v>
      </c>
      <c r="E218" s="650" t="s">
        <v>2651</v>
      </c>
      <c r="F218" s="653"/>
      <c r="G218" s="653"/>
      <c r="H218" s="666">
        <v>0</v>
      </c>
      <c r="I218" s="653">
        <v>1</v>
      </c>
      <c r="J218" s="653">
        <v>164.15</v>
      </c>
      <c r="K218" s="666">
        <v>1</v>
      </c>
      <c r="L218" s="653">
        <v>1</v>
      </c>
      <c r="M218" s="654">
        <v>164.15</v>
      </c>
    </row>
    <row r="219" spans="1:13" ht="14.4" customHeight="1" x14ac:dyDescent="0.3">
      <c r="A219" s="649" t="s">
        <v>2748</v>
      </c>
      <c r="B219" s="650" t="s">
        <v>2650</v>
      </c>
      <c r="C219" s="650" t="s">
        <v>3135</v>
      </c>
      <c r="D219" s="650" t="s">
        <v>3136</v>
      </c>
      <c r="E219" s="650" t="s">
        <v>3137</v>
      </c>
      <c r="F219" s="653">
        <v>2</v>
      </c>
      <c r="G219" s="653">
        <v>328.3</v>
      </c>
      <c r="H219" s="666">
        <v>1</v>
      </c>
      <c r="I219" s="653"/>
      <c r="J219" s="653"/>
      <c r="K219" s="666">
        <v>0</v>
      </c>
      <c r="L219" s="653">
        <v>2</v>
      </c>
      <c r="M219" s="654">
        <v>328.3</v>
      </c>
    </row>
    <row r="220" spans="1:13" ht="14.4" customHeight="1" x14ac:dyDescent="0.3">
      <c r="A220" s="649" t="s">
        <v>2748</v>
      </c>
      <c r="B220" s="650" t="s">
        <v>2650</v>
      </c>
      <c r="C220" s="650" t="s">
        <v>1615</v>
      </c>
      <c r="D220" s="650" t="s">
        <v>1455</v>
      </c>
      <c r="E220" s="650" t="s">
        <v>1616</v>
      </c>
      <c r="F220" s="653"/>
      <c r="G220" s="653"/>
      <c r="H220" s="666">
        <v>0</v>
      </c>
      <c r="I220" s="653">
        <v>1</v>
      </c>
      <c r="J220" s="653">
        <v>492.45</v>
      </c>
      <c r="K220" s="666">
        <v>1</v>
      </c>
      <c r="L220" s="653">
        <v>1</v>
      </c>
      <c r="M220" s="654">
        <v>492.45</v>
      </c>
    </row>
    <row r="221" spans="1:13" ht="14.4" customHeight="1" x14ac:dyDescent="0.3">
      <c r="A221" s="649" t="s">
        <v>2748</v>
      </c>
      <c r="B221" s="650" t="s">
        <v>2650</v>
      </c>
      <c r="C221" s="650" t="s">
        <v>3138</v>
      </c>
      <c r="D221" s="650" t="s">
        <v>3139</v>
      </c>
      <c r="E221" s="650" t="s">
        <v>3140</v>
      </c>
      <c r="F221" s="653">
        <v>1</v>
      </c>
      <c r="G221" s="653">
        <v>0</v>
      </c>
      <c r="H221" s="666"/>
      <c r="I221" s="653"/>
      <c r="J221" s="653"/>
      <c r="K221" s="666"/>
      <c r="L221" s="653">
        <v>1</v>
      </c>
      <c r="M221" s="654">
        <v>0</v>
      </c>
    </row>
    <row r="222" spans="1:13" ht="14.4" customHeight="1" x14ac:dyDescent="0.3">
      <c r="A222" s="649" t="s">
        <v>2748</v>
      </c>
      <c r="B222" s="650" t="s">
        <v>2650</v>
      </c>
      <c r="C222" s="650" t="s">
        <v>3141</v>
      </c>
      <c r="D222" s="650" t="s">
        <v>3142</v>
      </c>
      <c r="E222" s="650" t="s">
        <v>3143</v>
      </c>
      <c r="F222" s="653">
        <v>1</v>
      </c>
      <c r="G222" s="653">
        <v>153.19999999999999</v>
      </c>
      <c r="H222" s="666">
        <v>1</v>
      </c>
      <c r="I222" s="653"/>
      <c r="J222" s="653"/>
      <c r="K222" s="666">
        <v>0</v>
      </c>
      <c r="L222" s="653">
        <v>1</v>
      </c>
      <c r="M222" s="654">
        <v>153.19999999999999</v>
      </c>
    </row>
    <row r="223" spans="1:13" ht="14.4" customHeight="1" x14ac:dyDescent="0.3">
      <c r="A223" s="649" t="s">
        <v>2748</v>
      </c>
      <c r="B223" s="650" t="s">
        <v>3893</v>
      </c>
      <c r="C223" s="650" t="s">
        <v>3001</v>
      </c>
      <c r="D223" s="650" t="s">
        <v>3002</v>
      </c>
      <c r="E223" s="650" t="s">
        <v>999</v>
      </c>
      <c r="F223" s="653">
        <v>1</v>
      </c>
      <c r="G223" s="653">
        <v>273.48</v>
      </c>
      <c r="H223" s="666">
        <v>1</v>
      </c>
      <c r="I223" s="653"/>
      <c r="J223" s="653"/>
      <c r="K223" s="666">
        <v>0</v>
      </c>
      <c r="L223" s="653">
        <v>1</v>
      </c>
      <c r="M223" s="654">
        <v>273.48</v>
      </c>
    </row>
    <row r="224" spans="1:13" ht="14.4" customHeight="1" x14ac:dyDescent="0.3">
      <c r="A224" s="649" t="s">
        <v>2748</v>
      </c>
      <c r="B224" s="650" t="s">
        <v>2655</v>
      </c>
      <c r="C224" s="650" t="s">
        <v>2844</v>
      </c>
      <c r="D224" s="650" t="s">
        <v>2845</v>
      </c>
      <c r="E224" s="650" t="s">
        <v>2846</v>
      </c>
      <c r="F224" s="653"/>
      <c r="G224" s="653"/>
      <c r="H224" s="666">
        <v>0</v>
      </c>
      <c r="I224" s="653">
        <v>1</v>
      </c>
      <c r="J224" s="653">
        <v>50.57</v>
      </c>
      <c r="K224" s="666">
        <v>1</v>
      </c>
      <c r="L224" s="653">
        <v>1</v>
      </c>
      <c r="M224" s="654">
        <v>50.57</v>
      </c>
    </row>
    <row r="225" spans="1:13" ht="14.4" customHeight="1" x14ac:dyDescent="0.3">
      <c r="A225" s="649" t="s">
        <v>2748</v>
      </c>
      <c r="B225" s="650" t="s">
        <v>2655</v>
      </c>
      <c r="C225" s="650" t="s">
        <v>3067</v>
      </c>
      <c r="D225" s="650" t="s">
        <v>1491</v>
      </c>
      <c r="E225" s="650" t="s">
        <v>3068</v>
      </c>
      <c r="F225" s="653">
        <v>1</v>
      </c>
      <c r="G225" s="653">
        <v>0</v>
      </c>
      <c r="H225" s="666"/>
      <c r="I225" s="653"/>
      <c r="J225" s="653"/>
      <c r="K225" s="666"/>
      <c r="L225" s="653">
        <v>1</v>
      </c>
      <c r="M225" s="654">
        <v>0</v>
      </c>
    </row>
    <row r="226" spans="1:13" ht="14.4" customHeight="1" x14ac:dyDescent="0.3">
      <c r="A226" s="649" t="s">
        <v>2748</v>
      </c>
      <c r="B226" s="650" t="s">
        <v>3891</v>
      </c>
      <c r="C226" s="650" t="s">
        <v>3410</v>
      </c>
      <c r="D226" s="650" t="s">
        <v>3411</v>
      </c>
      <c r="E226" s="650" t="s">
        <v>3412</v>
      </c>
      <c r="F226" s="653"/>
      <c r="G226" s="653"/>
      <c r="H226" s="666">
        <v>0</v>
      </c>
      <c r="I226" s="653">
        <v>2</v>
      </c>
      <c r="J226" s="653">
        <v>83.1</v>
      </c>
      <c r="K226" s="666">
        <v>1</v>
      </c>
      <c r="L226" s="653">
        <v>2</v>
      </c>
      <c r="M226" s="654">
        <v>83.1</v>
      </c>
    </row>
    <row r="227" spans="1:13" ht="14.4" customHeight="1" x14ac:dyDescent="0.3">
      <c r="A227" s="649" t="s">
        <v>2748</v>
      </c>
      <c r="B227" s="650" t="s">
        <v>2658</v>
      </c>
      <c r="C227" s="650" t="s">
        <v>2982</v>
      </c>
      <c r="D227" s="650" t="s">
        <v>2983</v>
      </c>
      <c r="E227" s="650" t="s">
        <v>2660</v>
      </c>
      <c r="F227" s="653">
        <v>3</v>
      </c>
      <c r="G227" s="653">
        <v>470.58000000000004</v>
      </c>
      <c r="H227" s="666">
        <v>1</v>
      </c>
      <c r="I227" s="653"/>
      <c r="J227" s="653"/>
      <c r="K227" s="666">
        <v>0</v>
      </c>
      <c r="L227" s="653">
        <v>3</v>
      </c>
      <c r="M227" s="654">
        <v>470.58000000000004</v>
      </c>
    </row>
    <row r="228" spans="1:13" ht="14.4" customHeight="1" x14ac:dyDescent="0.3">
      <c r="A228" s="649" t="s">
        <v>2748</v>
      </c>
      <c r="B228" s="650" t="s">
        <v>2658</v>
      </c>
      <c r="C228" s="650" t="s">
        <v>1750</v>
      </c>
      <c r="D228" s="650" t="s">
        <v>2659</v>
      </c>
      <c r="E228" s="650" t="s">
        <v>2660</v>
      </c>
      <c r="F228" s="653"/>
      <c r="G228" s="653"/>
      <c r="H228" s="666">
        <v>0</v>
      </c>
      <c r="I228" s="653">
        <v>3</v>
      </c>
      <c r="J228" s="653">
        <v>647.03</v>
      </c>
      <c r="K228" s="666">
        <v>1</v>
      </c>
      <c r="L228" s="653">
        <v>3</v>
      </c>
      <c r="M228" s="654">
        <v>647.03</v>
      </c>
    </row>
    <row r="229" spans="1:13" ht="14.4" customHeight="1" x14ac:dyDescent="0.3">
      <c r="A229" s="649" t="s">
        <v>2748</v>
      </c>
      <c r="B229" s="650" t="s">
        <v>2665</v>
      </c>
      <c r="C229" s="650" t="s">
        <v>1819</v>
      </c>
      <c r="D229" s="650" t="s">
        <v>1820</v>
      </c>
      <c r="E229" s="650" t="s">
        <v>2666</v>
      </c>
      <c r="F229" s="653"/>
      <c r="G229" s="653"/>
      <c r="H229" s="666">
        <v>0</v>
      </c>
      <c r="I229" s="653">
        <v>1</v>
      </c>
      <c r="J229" s="653">
        <v>184.22</v>
      </c>
      <c r="K229" s="666">
        <v>1</v>
      </c>
      <c r="L229" s="653">
        <v>1</v>
      </c>
      <c r="M229" s="654">
        <v>184.22</v>
      </c>
    </row>
    <row r="230" spans="1:13" ht="14.4" customHeight="1" x14ac:dyDescent="0.3">
      <c r="A230" s="649" t="s">
        <v>2748</v>
      </c>
      <c r="B230" s="650" t="s">
        <v>2676</v>
      </c>
      <c r="C230" s="650" t="s">
        <v>3437</v>
      </c>
      <c r="D230" s="650" t="s">
        <v>3438</v>
      </c>
      <c r="E230" s="650" t="s">
        <v>2666</v>
      </c>
      <c r="F230" s="653">
        <v>1</v>
      </c>
      <c r="G230" s="653">
        <v>69.86</v>
      </c>
      <c r="H230" s="666">
        <v>1</v>
      </c>
      <c r="I230" s="653"/>
      <c r="J230" s="653"/>
      <c r="K230" s="666">
        <v>0</v>
      </c>
      <c r="L230" s="653">
        <v>1</v>
      </c>
      <c r="M230" s="654">
        <v>69.86</v>
      </c>
    </row>
    <row r="231" spans="1:13" ht="14.4" customHeight="1" x14ac:dyDescent="0.3">
      <c r="A231" s="649" t="s">
        <v>2748</v>
      </c>
      <c r="B231" s="650" t="s">
        <v>2682</v>
      </c>
      <c r="C231" s="650" t="s">
        <v>3445</v>
      </c>
      <c r="D231" s="650" t="s">
        <v>1444</v>
      </c>
      <c r="E231" s="650" t="s">
        <v>3446</v>
      </c>
      <c r="F231" s="653"/>
      <c r="G231" s="653"/>
      <c r="H231" s="666">
        <v>0</v>
      </c>
      <c r="I231" s="653">
        <v>1</v>
      </c>
      <c r="J231" s="653">
        <v>193.26</v>
      </c>
      <c r="K231" s="666">
        <v>1</v>
      </c>
      <c r="L231" s="653">
        <v>1</v>
      </c>
      <c r="M231" s="654">
        <v>193.26</v>
      </c>
    </row>
    <row r="232" spans="1:13" ht="14.4" customHeight="1" x14ac:dyDescent="0.3">
      <c r="A232" s="649" t="s">
        <v>2748</v>
      </c>
      <c r="B232" s="650" t="s">
        <v>3894</v>
      </c>
      <c r="C232" s="650" t="s">
        <v>3060</v>
      </c>
      <c r="D232" s="650" t="s">
        <v>3061</v>
      </c>
      <c r="E232" s="650" t="s">
        <v>3062</v>
      </c>
      <c r="F232" s="653"/>
      <c r="G232" s="653"/>
      <c r="H232" s="666">
        <v>0</v>
      </c>
      <c r="I232" s="653">
        <v>1</v>
      </c>
      <c r="J232" s="653">
        <v>215.92</v>
      </c>
      <c r="K232" s="666">
        <v>1</v>
      </c>
      <c r="L232" s="653">
        <v>1</v>
      </c>
      <c r="M232" s="654">
        <v>215.92</v>
      </c>
    </row>
    <row r="233" spans="1:13" ht="14.4" customHeight="1" x14ac:dyDescent="0.3">
      <c r="A233" s="649" t="s">
        <v>2748</v>
      </c>
      <c r="B233" s="650" t="s">
        <v>3890</v>
      </c>
      <c r="C233" s="650" t="s">
        <v>3114</v>
      </c>
      <c r="D233" s="650" t="s">
        <v>3115</v>
      </c>
      <c r="E233" s="650" t="s">
        <v>3116</v>
      </c>
      <c r="F233" s="653"/>
      <c r="G233" s="653"/>
      <c r="H233" s="666">
        <v>0</v>
      </c>
      <c r="I233" s="653">
        <v>1</v>
      </c>
      <c r="J233" s="653">
        <v>1344.66</v>
      </c>
      <c r="K233" s="666">
        <v>1</v>
      </c>
      <c r="L233" s="653">
        <v>1</v>
      </c>
      <c r="M233" s="654">
        <v>1344.66</v>
      </c>
    </row>
    <row r="234" spans="1:13" ht="14.4" customHeight="1" x14ac:dyDescent="0.3">
      <c r="A234" s="649" t="s">
        <v>2749</v>
      </c>
      <c r="B234" s="650" t="s">
        <v>2594</v>
      </c>
      <c r="C234" s="650" t="s">
        <v>1496</v>
      </c>
      <c r="D234" s="650" t="s">
        <v>1430</v>
      </c>
      <c r="E234" s="650" t="s">
        <v>2596</v>
      </c>
      <c r="F234" s="653"/>
      <c r="G234" s="653"/>
      <c r="H234" s="666">
        <v>0</v>
      </c>
      <c r="I234" s="653">
        <v>2</v>
      </c>
      <c r="J234" s="653">
        <v>97.96</v>
      </c>
      <c r="K234" s="666">
        <v>1</v>
      </c>
      <c r="L234" s="653">
        <v>2</v>
      </c>
      <c r="M234" s="654">
        <v>97.96</v>
      </c>
    </row>
    <row r="235" spans="1:13" ht="14.4" customHeight="1" x14ac:dyDescent="0.3">
      <c r="A235" s="649" t="s">
        <v>2749</v>
      </c>
      <c r="B235" s="650" t="s">
        <v>2594</v>
      </c>
      <c r="C235" s="650" t="s">
        <v>1499</v>
      </c>
      <c r="D235" s="650" t="s">
        <v>1500</v>
      </c>
      <c r="E235" s="650" t="s">
        <v>2597</v>
      </c>
      <c r="F235" s="653"/>
      <c r="G235" s="653"/>
      <c r="H235" s="666">
        <v>0</v>
      </c>
      <c r="I235" s="653">
        <v>1</v>
      </c>
      <c r="J235" s="653">
        <v>97.97</v>
      </c>
      <c r="K235" s="666">
        <v>1</v>
      </c>
      <c r="L235" s="653">
        <v>1</v>
      </c>
      <c r="M235" s="654">
        <v>97.97</v>
      </c>
    </row>
    <row r="236" spans="1:13" ht="14.4" customHeight="1" x14ac:dyDescent="0.3">
      <c r="A236" s="649" t="s">
        <v>2749</v>
      </c>
      <c r="B236" s="650" t="s">
        <v>2610</v>
      </c>
      <c r="C236" s="650" t="s">
        <v>1514</v>
      </c>
      <c r="D236" s="650" t="s">
        <v>1515</v>
      </c>
      <c r="E236" s="650" t="s">
        <v>2612</v>
      </c>
      <c r="F236" s="653"/>
      <c r="G236" s="653"/>
      <c r="H236" s="666">
        <v>0</v>
      </c>
      <c r="I236" s="653">
        <v>1</v>
      </c>
      <c r="J236" s="653">
        <v>90.35</v>
      </c>
      <c r="K236" s="666">
        <v>1</v>
      </c>
      <c r="L236" s="653">
        <v>1</v>
      </c>
      <c r="M236" s="654">
        <v>90.35</v>
      </c>
    </row>
    <row r="237" spans="1:13" ht="14.4" customHeight="1" x14ac:dyDescent="0.3">
      <c r="A237" s="649" t="s">
        <v>2749</v>
      </c>
      <c r="B237" s="650" t="s">
        <v>2614</v>
      </c>
      <c r="C237" s="650" t="s">
        <v>2893</v>
      </c>
      <c r="D237" s="650" t="s">
        <v>1550</v>
      </c>
      <c r="E237" s="650" t="s">
        <v>2894</v>
      </c>
      <c r="F237" s="653"/>
      <c r="G237" s="653"/>
      <c r="H237" s="666">
        <v>0</v>
      </c>
      <c r="I237" s="653">
        <v>1</v>
      </c>
      <c r="J237" s="653">
        <v>49.01</v>
      </c>
      <c r="K237" s="666">
        <v>1</v>
      </c>
      <c r="L237" s="653">
        <v>1</v>
      </c>
      <c r="M237" s="654">
        <v>49.01</v>
      </c>
    </row>
    <row r="238" spans="1:13" ht="14.4" customHeight="1" x14ac:dyDescent="0.3">
      <c r="A238" s="649" t="s">
        <v>2749</v>
      </c>
      <c r="B238" s="650" t="s">
        <v>2614</v>
      </c>
      <c r="C238" s="650" t="s">
        <v>2895</v>
      </c>
      <c r="D238" s="650" t="s">
        <v>2896</v>
      </c>
      <c r="E238" s="650" t="s">
        <v>2897</v>
      </c>
      <c r="F238" s="653"/>
      <c r="G238" s="653"/>
      <c r="H238" s="666">
        <v>0</v>
      </c>
      <c r="I238" s="653">
        <v>1</v>
      </c>
      <c r="J238" s="653">
        <v>96.58</v>
      </c>
      <c r="K238" s="666">
        <v>1</v>
      </c>
      <c r="L238" s="653">
        <v>1</v>
      </c>
      <c r="M238" s="654">
        <v>96.58</v>
      </c>
    </row>
    <row r="239" spans="1:13" ht="14.4" customHeight="1" x14ac:dyDescent="0.3">
      <c r="A239" s="649" t="s">
        <v>2749</v>
      </c>
      <c r="B239" s="650" t="s">
        <v>2624</v>
      </c>
      <c r="C239" s="650" t="s">
        <v>1447</v>
      </c>
      <c r="D239" s="650" t="s">
        <v>1448</v>
      </c>
      <c r="E239" s="650" t="s">
        <v>2625</v>
      </c>
      <c r="F239" s="653"/>
      <c r="G239" s="653"/>
      <c r="H239" s="666">
        <v>0</v>
      </c>
      <c r="I239" s="653">
        <v>1</v>
      </c>
      <c r="J239" s="653">
        <v>75.28</v>
      </c>
      <c r="K239" s="666">
        <v>1</v>
      </c>
      <c r="L239" s="653">
        <v>1</v>
      </c>
      <c r="M239" s="654">
        <v>75.28</v>
      </c>
    </row>
    <row r="240" spans="1:13" ht="14.4" customHeight="1" x14ac:dyDescent="0.3">
      <c r="A240" s="649" t="s">
        <v>2749</v>
      </c>
      <c r="B240" s="650" t="s">
        <v>2630</v>
      </c>
      <c r="C240" s="650" t="s">
        <v>1493</v>
      </c>
      <c r="D240" s="650" t="s">
        <v>1494</v>
      </c>
      <c r="E240" s="650" t="s">
        <v>999</v>
      </c>
      <c r="F240" s="653"/>
      <c r="G240" s="653"/>
      <c r="H240" s="666">
        <v>0</v>
      </c>
      <c r="I240" s="653">
        <v>2</v>
      </c>
      <c r="J240" s="653">
        <v>89.78</v>
      </c>
      <c r="K240" s="666">
        <v>1</v>
      </c>
      <c r="L240" s="653">
        <v>2</v>
      </c>
      <c r="M240" s="654">
        <v>89.78</v>
      </c>
    </row>
    <row r="241" spans="1:13" ht="14.4" customHeight="1" x14ac:dyDescent="0.3">
      <c r="A241" s="649" t="s">
        <v>2749</v>
      </c>
      <c r="B241" s="650" t="s">
        <v>2631</v>
      </c>
      <c r="C241" s="650" t="s">
        <v>3158</v>
      </c>
      <c r="D241" s="650" t="s">
        <v>3159</v>
      </c>
      <c r="E241" s="650" t="s">
        <v>3035</v>
      </c>
      <c r="F241" s="653">
        <v>1</v>
      </c>
      <c r="G241" s="653">
        <v>25.07</v>
      </c>
      <c r="H241" s="666">
        <v>1</v>
      </c>
      <c r="I241" s="653"/>
      <c r="J241" s="653"/>
      <c r="K241" s="666">
        <v>0</v>
      </c>
      <c r="L241" s="653">
        <v>1</v>
      </c>
      <c r="M241" s="654">
        <v>25.07</v>
      </c>
    </row>
    <row r="242" spans="1:13" ht="14.4" customHeight="1" x14ac:dyDescent="0.3">
      <c r="A242" s="649" t="s">
        <v>2749</v>
      </c>
      <c r="B242" s="650" t="s">
        <v>2633</v>
      </c>
      <c r="C242" s="650" t="s">
        <v>3090</v>
      </c>
      <c r="D242" s="650" t="s">
        <v>3091</v>
      </c>
      <c r="E242" s="650" t="s">
        <v>3092</v>
      </c>
      <c r="F242" s="653">
        <v>1</v>
      </c>
      <c r="G242" s="653">
        <v>51.69</v>
      </c>
      <c r="H242" s="666">
        <v>1</v>
      </c>
      <c r="I242" s="653"/>
      <c r="J242" s="653"/>
      <c r="K242" s="666">
        <v>0</v>
      </c>
      <c r="L242" s="653">
        <v>1</v>
      </c>
      <c r="M242" s="654">
        <v>51.69</v>
      </c>
    </row>
    <row r="243" spans="1:13" ht="14.4" customHeight="1" x14ac:dyDescent="0.3">
      <c r="A243" s="649" t="s">
        <v>2749</v>
      </c>
      <c r="B243" s="650" t="s">
        <v>3885</v>
      </c>
      <c r="C243" s="650" t="s">
        <v>2861</v>
      </c>
      <c r="D243" s="650" t="s">
        <v>2862</v>
      </c>
      <c r="E243" s="650" t="s">
        <v>608</v>
      </c>
      <c r="F243" s="653"/>
      <c r="G243" s="653"/>
      <c r="H243" s="666">
        <v>0</v>
      </c>
      <c r="I243" s="653">
        <v>2</v>
      </c>
      <c r="J243" s="653">
        <v>100.94</v>
      </c>
      <c r="K243" s="666">
        <v>1</v>
      </c>
      <c r="L243" s="653">
        <v>2</v>
      </c>
      <c r="M243" s="654">
        <v>100.94</v>
      </c>
    </row>
    <row r="244" spans="1:13" ht="14.4" customHeight="1" x14ac:dyDescent="0.3">
      <c r="A244" s="649" t="s">
        <v>2749</v>
      </c>
      <c r="B244" s="650" t="s">
        <v>2644</v>
      </c>
      <c r="C244" s="650" t="s">
        <v>1553</v>
      </c>
      <c r="D244" s="650" t="s">
        <v>1558</v>
      </c>
      <c r="E244" s="650" t="s">
        <v>1597</v>
      </c>
      <c r="F244" s="653"/>
      <c r="G244" s="653"/>
      <c r="H244" s="666">
        <v>0</v>
      </c>
      <c r="I244" s="653">
        <v>1</v>
      </c>
      <c r="J244" s="653">
        <v>130.59</v>
      </c>
      <c r="K244" s="666">
        <v>1</v>
      </c>
      <c r="L244" s="653">
        <v>1</v>
      </c>
      <c r="M244" s="654">
        <v>130.59</v>
      </c>
    </row>
    <row r="245" spans="1:13" ht="14.4" customHeight="1" x14ac:dyDescent="0.3">
      <c r="A245" s="649" t="s">
        <v>2749</v>
      </c>
      <c r="B245" s="650" t="s">
        <v>2644</v>
      </c>
      <c r="C245" s="650" t="s">
        <v>1625</v>
      </c>
      <c r="D245" s="650" t="s">
        <v>1630</v>
      </c>
      <c r="E245" s="650" t="s">
        <v>2646</v>
      </c>
      <c r="F245" s="653"/>
      <c r="G245" s="653"/>
      <c r="H245" s="666">
        <v>0</v>
      </c>
      <c r="I245" s="653">
        <v>1</v>
      </c>
      <c r="J245" s="653">
        <v>201.88</v>
      </c>
      <c r="K245" s="666">
        <v>1</v>
      </c>
      <c r="L245" s="653">
        <v>1</v>
      </c>
      <c r="M245" s="654">
        <v>201.88</v>
      </c>
    </row>
    <row r="246" spans="1:13" ht="14.4" customHeight="1" x14ac:dyDescent="0.3">
      <c r="A246" s="649" t="s">
        <v>2750</v>
      </c>
      <c r="B246" s="650" t="s">
        <v>2665</v>
      </c>
      <c r="C246" s="650" t="s">
        <v>1819</v>
      </c>
      <c r="D246" s="650" t="s">
        <v>1820</v>
      </c>
      <c r="E246" s="650" t="s">
        <v>2666</v>
      </c>
      <c r="F246" s="653"/>
      <c r="G246" s="653"/>
      <c r="H246" s="666">
        <v>0</v>
      </c>
      <c r="I246" s="653">
        <v>1</v>
      </c>
      <c r="J246" s="653">
        <v>184.22</v>
      </c>
      <c r="K246" s="666">
        <v>1</v>
      </c>
      <c r="L246" s="653">
        <v>1</v>
      </c>
      <c r="M246" s="654">
        <v>184.22</v>
      </c>
    </row>
    <row r="247" spans="1:13" ht="14.4" customHeight="1" x14ac:dyDescent="0.3">
      <c r="A247" s="649" t="s">
        <v>2750</v>
      </c>
      <c r="B247" s="650" t="s">
        <v>2669</v>
      </c>
      <c r="C247" s="650" t="s">
        <v>3470</v>
      </c>
      <c r="D247" s="650" t="s">
        <v>3471</v>
      </c>
      <c r="E247" s="650" t="s">
        <v>3472</v>
      </c>
      <c r="F247" s="653"/>
      <c r="G247" s="653"/>
      <c r="H247" s="666">
        <v>0</v>
      </c>
      <c r="I247" s="653">
        <v>3</v>
      </c>
      <c r="J247" s="653">
        <v>262.79999999999995</v>
      </c>
      <c r="K247" s="666">
        <v>1</v>
      </c>
      <c r="L247" s="653">
        <v>3</v>
      </c>
      <c r="M247" s="654">
        <v>262.79999999999995</v>
      </c>
    </row>
    <row r="248" spans="1:13" ht="14.4" customHeight="1" x14ac:dyDescent="0.3">
      <c r="A248" s="649" t="s">
        <v>2750</v>
      </c>
      <c r="B248" s="650" t="s">
        <v>2691</v>
      </c>
      <c r="C248" s="650" t="s">
        <v>3478</v>
      </c>
      <c r="D248" s="650" t="s">
        <v>3479</v>
      </c>
      <c r="E248" s="650" t="s">
        <v>3480</v>
      </c>
      <c r="F248" s="653"/>
      <c r="G248" s="653"/>
      <c r="H248" s="666"/>
      <c r="I248" s="653">
        <v>14</v>
      </c>
      <c r="J248" s="653">
        <v>0</v>
      </c>
      <c r="K248" s="666"/>
      <c r="L248" s="653">
        <v>14</v>
      </c>
      <c r="M248" s="654">
        <v>0</v>
      </c>
    </row>
    <row r="249" spans="1:13" ht="14.4" customHeight="1" x14ac:dyDescent="0.3">
      <c r="A249" s="649" t="s">
        <v>2750</v>
      </c>
      <c r="B249" s="650" t="s">
        <v>2700</v>
      </c>
      <c r="C249" s="650" t="s">
        <v>2265</v>
      </c>
      <c r="D249" s="650" t="s">
        <v>1537</v>
      </c>
      <c r="E249" s="650" t="s">
        <v>2266</v>
      </c>
      <c r="F249" s="653"/>
      <c r="G249" s="653"/>
      <c r="H249" s="666">
        <v>0</v>
      </c>
      <c r="I249" s="653">
        <v>1</v>
      </c>
      <c r="J249" s="653">
        <v>356.47</v>
      </c>
      <c r="K249" s="666">
        <v>1</v>
      </c>
      <c r="L249" s="653">
        <v>1</v>
      </c>
      <c r="M249" s="654">
        <v>356.47</v>
      </c>
    </row>
    <row r="250" spans="1:13" ht="14.4" customHeight="1" x14ac:dyDescent="0.3">
      <c r="A250" s="649" t="s">
        <v>2751</v>
      </c>
      <c r="B250" s="650" t="s">
        <v>2594</v>
      </c>
      <c r="C250" s="650" t="s">
        <v>1674</v>
      </c>
      <c r="D250" s="650" t="s">
        <v>1500</v>
      </c>
      <c r="E250" s="650" t="s">
        <v>2595</v>
      </c>
      <c r="F250" s="653"/>
      <c r="G250" s="653"/>
      <c r="H250" s="666">
        <v>0</v>
      </c>
      <c r="I250" s="653">
        <v>6</v>
      </c>
      <c r="J250" s="653">
        <v>2099.2800000000002</v>
      </c>
      <c r="K250" s="666">
        <v>1</v>
      </c>
      <c r="L250" s="653">
        <v>6</v>
      </c>
      <c r="M250" s="654">
        <v>2099.2800000000002</v>
      </c>
    </row>
    <row r="251" spans="1:13" ht="14.4" customHeight="1" x14ac:dyDescent="0.3">
      <c r="A251" s="649" t="s">
        <v>2751</v>
      </c>
      <c r="B251" s="650" t="s">
        <v>2594</v>
      </c>
      <c r="C251" s="650" t="s">
        <v>3652</v>
      </c>
      <c r="D251" s="650" t="s">
        <v>1500</v>
      </c>
      <c r="E251" s="650" t="s">
        <v>1675</v>
      </c>
      <c r="F251" s="653"/>
      <c r="G251" s="653"/>
      <c r="H251" s="666"/>
      <c r="I251" s="653">
        <v>1</v>
      </c>
      <c r="J251" s="653">
        <v>0</v>
      </c>
      <c r="K251" s="666"/>
      <c r="L251" s="653">
        <v>1</v>
      </c>
      <c r="M251" s="654">
        <v>0</v>
      </c>
    </row>
    <row r="252" spans="1:13" ht="14.4" customHeight="1" x14ac:dyDescent="0.3">
      <c r="A252" s="649" t="s">
        <v>2751</v>
      </c>
      <c r="B252" s="650" t="s">
        <v>2594</v>
      </c>
      <c r="C252" s="650" t="s">
        <v>1499</v>
      </c>
      <c r="D252" s="650" t="s">
        <v>1500</v>
      </c>
      <c r="E252" s="650" t="s">
        <v>2597</v>
      </c>
      <c r="F252" s="653"/>
      <c r="G252" s="653"/>
      <c r="H252" s="666">
        <v>0</v>
      </c>
      <c r="I252" s="653">
        <v>2</v>
      </c>
      <c r="J252" s="653">
        <v>195.94</v>
      </c>
      <c r="K252" s="666">
        <v>1</v>
      </c>
      <c r="L252" s="653">
        <v>2</v>
      </c>
      <c r="M252" s="654">
        <v>195.94</v>
      </c>
    </row>
    <row r="253" spans="1:13" ht="14.4" customHeight="1" x14ac:dyDescent="0.3">
      <c r="A253" s="649" t="s">
        <v>2751</v>
      </c>
      <c r="B253" s="650" t="s">
        <v>2594</v>
      </c>
      <c r="C253" s="650" t="s">
        <v>3165</v>
      </c>
      <c r="D253" s="650" t="s">
        <v>1500</v>
      </c>
      <c r="E253" s="650" t="s">
        <v>1501</v>
      </c>
      <c r="F253" s="653"/>
      <c r="G253" s="653"/>
      <c r="H253" s="666"/>
      <c r="I253" s="653">
        <v>1</v>
      </c>
      <c r="J253" s="653">
        <v>0</v>
      </c>
      <c r="K253" s="666"/>
      <c r="L253" s="653">
        <v>1</v>
      </c>
      <c r="M253" s="654">
        <v>0</v>
      </c>
    </row>
    <row r="254" spans="1:13" ht="14.4" customHeight="1" x14ac:dyDescent="0.3">
      <c r="A254" s="649" t="s">
        <v>2751</v>
      </c>
      <c r="B254" s="650" t="s">
        <v>2594</v>
      </c>
      <c r="C254" s="650" t="s">
        <v>3653</v>
      </c>
      <c r="D254" s="650" t="s">
        <v>1500</v>
      </c>
      <c r="E254" s="650" t="s">
        <v>3654</v>
      </c>
      <c r="F254" s="653"/>
      <c r="G254" s="653"/>
      <c r="H254" s="666"/>
      <c r="I254" s="653">
        <v>3</v>
      </c>
      <c r="J254" s="653">
        <v>0</v>
      </c>
      <c r="K254" s="666"/>
      <c r="L254" s="653">
        <v>3</v>
      </c>
      <c r="M254" s="654">
        <v>0</v>
      </c>
    </row>
    <row r="255" spans="1:13" ht="14.4" customHeight="1" x14ac:dyDescent="0.3">
      <c r="A255" s="649" t="s">
        <v>2751</v>
      </c>
      <c r="B255" s="650" t="s">
        <v>2594</v>
      </c>
      <c r="C255" s="650" t="s">
        <v>3655</v>
      </c>
      <c r="D255" s="650" t="s">
        <v>1500</v>
      </c>
      <c r="E255" s="650" t="s">
        <v>3656</v>
      </c>
      <c r="F255" s="653"/>
      <c r="G255" s="653"/>
      <c r="H255" s="666"/>
      <c r="I255" s="653">
        <v>11</v>
      </c>
      <c r="J255" s="653">
        <v>0</v>
      </c>
      <c r="K255" s="666"/>
      <c r="L255" s="653">
        <v>11</v>
      </c>
      <c r="M255" s="654">
        <v>0</v>
      </c>
    </row>
    <row r="256" spans="1:13" ht="14.4" customHeight="1" x14ac:dyDescent="0.3">
      <c r="A256" s="649" t="s">
        <v>2751</v>
      </c>
      <c r="B256" s="650" t="s">
        <v>2598</v>
      </c>
      <c r="C256" s="650" t="s">
        <v>1465</v>
      </c>
      <c r="D256" s="650" t="s">
        <v>2599</v>
      </c>
      <c r="E256" s="650" t="s">
        <v>2601</v>
      </c>
      <c r="F256" s="653"/>
      <c r="G256" s="653"/>
      <c r="H256" s="666">
        <v>0</v>
      </c>
      <c r="I256" s="653">
        <v>2</v>
      </c>
      <c r="J256" s="653">
        <v>391.84</v>
      </c>
      <c r="K256" s="666">
        <v>1</v>
      </c>
      <c r="L256" s="653">
        <v>2</v>
      </c>
      <c r="M256" s="654">
        <v>391.84</v>
      </c>
    </row>
    <row r="257" spans="1:13" ht="14.4" customHeight="1" x14ac:dyDescent="0.3">
      <c r="A257" s="649" t="s">
        <v>2751</v>
      </c>
      <c r="B257" s="650" t="s">
        <v>2602</v>
      </c>
      <c r="C257" s="650" t="s">
        <v>1539</v>
      </c>
      <c r="D257" s="650" t="s">
        <v>1540</v>
      </c>
      <c r="E257" s="650" t="s">
        <v>1541</v>
      </c>
      <c r="F257" s="653"/>
      <c r="G257" s="653"/>
      <c r="H257" s="666">
        <v>0</v>
      </c>
      <c r="I257" s="653">
        <v>2</v>
      </c>
      <c r="J257" s="653">
        <v>112.02</v>
      </c>
      <c r="K257" s="666">
        <v>1</v>
      </c>
      <c r="L257" s="653">
        <v>2</v>
      </c>
      <c r="M257" s="654">
        <v>112.02</v>
      </c>
    </row>
    <row r="258" spans="1:13" ht="14.4" customHeight="1" x14ac:dyDescent="0.3">
      <c r="A258" s="649" t="s">
        <v>2751</v>
      </c>
      <c r="B258" s="650" t="s">
        <v>2602</v>
      </c>
      <c r="C258" s="650" t="s">
        <v>1680</v>
      </c>
      <c r="D258" s="650" t="s">
        <v>1540</v>
      </c>
      <c r="E258" s="650" t="s">
        <v>1681</v>
      </c>
      <c r="F258" s="653"/>
      <c r="G258" s="653"/>
      <c r="H258" s="666">
        <v>0</v>
      </c>
      <c r="I258" s="653">
        <v>15</v>
      </c>
      <c r="J258" s="653">
        <v>2100.4500000000003</v>
      </c>
      <c r="K258" s="666">
        <v>1</v>
      </c>
      <c r="L258" s="653">
        <v>15</v>
      </c>
      <c r="M258" s="654">
        <v>2100.4500000000003</v>
      </c>
    </row>
    <row r="259" spans="1:13" ht="14.4" customHeight="1" x14ac:dyDescent="0.3">
      <c r="A259" s="649" t="s">
        <v>2751</v>
      </c>
      <c r="B259" s="650" t="s">
        <v>2608</v>
      </c>
      <c r="C259" s="650" t="s">
        <v>1655</v>
      </c>
      <c r="D259" s="650" t="s">
        <v>1656</v>
      </c>
      <c r="E259" s="650" t="s">
        <v>1653</v>
      </c>
      <c r="F259" s="653"/>
      <c r="G259" s="653"/>
      <c r="H259" s="666">
        <v>0</v>
      </c>
      <c r="I259" s="653">
        <v>2</v>
      </c>
      <c r="J259" s="653">
        <v>1773.82</v>
      </c>
      <c r="K259" s="666">
        <v>1</v>
      </c>
      <c r="L259" s="653">
        <v>2</v>
      </c>
      <c r="M259" s="654">
        <v>1773.82</v>
      </c>
    </row>
    <row r="260" spans="1:13" ht="14.4" customHeight="1" x14ac:dyDescent="0.3">
      <c r="A260" s="649" t="s">
        <v>2751</v>
      </c>
      <c r="B260" s="650" t="s">
        <v>2610</v>
      </c>
      <c r="C260" s="650" t="s">
        <v>3340</v>
      </c>
      <c r="D260" s="650" t="s">
        <v>3341</v>
      </c>
      <c r="E260" s="650" t="s">
        <v>2611</v>
      </c>
      <c r="F260" s="653">
        <v>3</v>
      </c>
      <c r="G260" s="653">
        <v>0</v>
      </c>
      <c r="H260" s="666"/>
      <c r="I260" s="653"/>
      <c r="J260" s="653"/>
      <c r="K260" s="666"/>
      <c r="L260" s="653">
        <v>3</v>
      </c>
      <c r="M260" s="654">
        <v>0</v>
      </c>
    </row>
    <row r="261" spans="1:13" ht="14.4" customHeight="1" x14ac:dyDescent="0.3">
      <c r="A261" s="649" t="s">
        <v>2751</v>
      </c>
      <c r="B261" s="650" t="s">
        <v>2614</v>
      </c>
      <c r="C261" s="650" t="s">
        <v>1633</v>
      </c>
      <c r="D261" s="650" t="s">
        <v>2615</v>
      </c>
      <c r="E261" s="650" t="s">
        <v>2616</v>
      </c>
      <c r="F261" s="653"/>
      <c r="G261" s="653"/>
      <c r="H261" s="666">
        <v>0</v>
      </c>
      <c r="I261" s="653">
        <v>5</v>
      </c>
      <c r="J261" s="653">
        <v>690.7700000000001</v>
      </c>
      <c r="K261" s="666">
        <v>1</v>
      </c>
      <c r="L261" s="653">
        <v>5</v>
      </c>
      <c r="M261" s="654">
        <v>690.7700000000001</v>
      </c>
    </row>
    <row r="262" spans="1:13" ht="14.4" customHeight="1" x14ac:dyDescent="0.3">
      <c r="A262" s="649" t="s">
        <v>2751</v>
      </c>
      <c r="B262" s="650" t="s">
        <v>2614</v>
      </c>
      <c r="C262" s="650" t="s">
        <v>1561</v>
      </c>
      <c r="D262" s="650" t="s">
        <v>2617</v>
      </c>
      <c r="E262" s="650" t="s">
        <v>1971</v>
      </c>
      <c r="F262" s="653"/>
      <c r="G262" s="653"/>
      <c r="H262" s="666">
        <v>0</v>
      </c>
      <c r="I262" s="653">
        <v>6</v>
      </c>
      <c r="J262" s="653">
        <v>1158.8399999999999</v>
      </c>
      <c r="K262" s="666">
        <v>1</v>
      </c>
      <c r="L262" s="653">
        <v>6</v>
      </c>
      <c r="M262" s="654">
        <v>1158.8399999999999</v>
      </c>
    </row>
    <row r="263" spans="1:13" ht="14.4" customHeight="1" x14ac:dyDescent="0.3">
      <c r="A263" s="649" t="s">
        <v>2751</v>
      </c>
      <c r="B263" s="650" t="s">
        <v>2618</v>
      </c>
      <c r="C263" s="650" t="s">
        <v>1526</v>
      </c>
      <c r="D263" s="650" t="s">
        <v>1527</v>
      </c>
      <c r="E263" s="650" t="s">
        <v>1482</v>
      </c>
      <c r="F263" s="653"/>
      <c r="G263" s="653"/>
      <c r="H263" s="666">
        <v>0</v>
      </c>
      <c r="I263" s="653">
        <v>3</v>
      </c>
      <c r="J263" s="653">
        <v>5249.07</v>
      </c>
      <c r="K263" s="666">
        <v>1</v>
      </c>
      <c r="L263" s="653">
        <v>3</v>
      </c>
      <c r="M263" s="654">
        <v>5249.07</v>
      </c>
    </row>
    <row r="264" spans="1:13" ht="14.4" customHeight="1" x14ac:dyDescent="0.3">
      <c r="A264" s="649" t="s">
        <v>2751</v>
      </c>
      <c r="B264" s="650" t="s">
        <v>2618</v>
      </c>
      <c r="C264" s="650" t="s">
        <v>1530</v>
      </c>
      <c r="D264" s="650" t="s">
        <v>1527</v>
      </c>
      <c r="E264" s="650" t="s">
        <v>1485</v>
      </c>
      <c r="F264" s="653"/>
      <c r="G264" s="653"/>
      <c r="H264" s="666">
        <v>0</v>
      </c>
      <c r="I264" s="653">
        <v>5</v>
      </c>
      <c r="J264" s="653">
        <v>11664.6</v>
      </c>
      <c r="K264" s="666">
        <v>1</v>
      </c>
      <c r="L264" s="653">
        <v>5</v>
      </c>
      <c r="M264" s="654">
        <v>11664.6</v>
      </c>
    </row>
    <row r="265" spans="1:13" ht="14.4" customHeight="1" x14ac:dyDescent="0.3">
      <c r="A265" s="649" t="s">
        <v>2751</v>
      </c>
      <c r="B265" s="650" t="s">
        <v>2618</v>
      </c>
      <c r="C265" s="650" t="s">
        <v>1533</v>
      </c>
      <c r="D265" s="650" t="s">
        <v>1527</v>
      </c>
      <c r="E265" s="650" t="s">
        <v>1488</v>
      </c>
      <c r="F265" s="653"/>
      <c r="G265" s="653"/>
      <c r="H265" s="666">
        <v>0</v>
      </c>
      <c r="I265" s="653">
        <v>6</v>
      </c>
      <c r="J265" s="653">
        <v>17496.96</v>
      </c>
      <c r="K265" s="666">
        <v>1</v>
      </c>
      <c r="L265" s="653">
        <v>6</v>
      </c>
      <c r="M265" s="654">
        <v>17496.96</v>
      </c>
    </row>
    <row r="266" spans="1:13" ht="14.4" customHeight="1" x14ac:dyDescent="0.3">
      <c r="A266" s="649" t="s">
        <v>2751</v>
      </c>
      <c r="B266" s="650" t="s">
        <v>2619</v>
      </c>
      <c r="C266" s="650" t="s">
        <v>598</v>
      </c>
      <c r="D266" s="650" t="s">
        <v>599</v>
      </c>
      <c r="E266" s="650" t="s">
        <v>600</v>
      </c>
      <c r="F266" s="653"/>
      <c r="G266" s="653"/>
      <c r="H266" s="666">
        <v>0</v>
      </c>
      <c r="I266" s="653">
        <v>4</v>
      </c>
      <c r="J266" s="653">
        <v>418.64</v>
      </c>
      <c r="K266" s="666">
        <v>1</v>
      </c>
      <c r="L266" s="653">
        <v>4</v>
      </c>
      <c r="M266" s="654">
        <v>418.64</v>
      </c>
    </row>
    <row r="267" spans="1:13" ht="14.4" customHeight="1" x14ac:dyDescent="0.3">
      <c r="A267" s="649" t="s">
        <v>2751</v>
      </c>
      <c r="B267" s="650" t="s">
        <v>2619</v>
      </c>
      <c r="C267" s="650" t="s">
        <v>3618</v>
      </c>
      <c r="D267" s="650" t="s">
        <v>3619</v>
      </c>
      <c r="E267" s="650" t="s">
        <v>3620</v>
      </c>
      <c r="F267" s="653">
        <v>1</v>
      </c>
      <c r="G267" s="653">
        <v>348.86</v>
      </c>
      <c r="H267" s="666">
        <v>1</v>
      </c>
      <c r="I267" s="653"/>
      <c r="J267" s="653"/>
      <c r="K267" s="666">
        <v>0</v>
      </c>
      <c r="L267" s="653">
        <v>1</v>
      </c>
      <c r="M267" s="654">
        <v>348.86</v>
      </c>
    </row>
    <row r="268" spans="1:13" ht="14.4" customHeight="1" x14ac:dyDescent="0.3">
      <c r="A268" s="649" t="s">
        <v>2751</v>
      </c>
      <c r="B268" s="650" t="s">
        <v>2619</v>
      </c>
      <c r="C268" s="650" t="s">
        <v>2838</v>
      </c>
      <c r="D268" s="650" t="s">
        <v>1702</v>
      </c>
      <c r="E268" s="650" t="s">
        <v>2839</v>
      </c>
      <c r="F268" s="653"/>
      <c r="G268" s="653"/>
      <c r="H268" s="666">
        <v>0</v>
      </c>
      <c r="I268" s="653">
        <v>2</v>
      </c>
      <c r="J268" s="653">
        <v>390.72</v>
      </c>
      <c r="K268" s="666">
        <v>1</v>
      </c>
      <c r="L268" s="653">
        <v>2</v>
      </c>
      <c r="M268" s="654">
        <v>390.72</v>
      </c>
    </row>
    <row r="269" spans="1:13" ht="14.4" customHeight="1" x14ac:dyDescent="0.3">
      <c r="A269" s="649" t="s">
        <v>2751</v>
      </c>
      <c r="B269" s="650" t="s">
        <v>2620</v>
      </c>
      <c r="C269" s="650" t="s">
        <v>1565</v>
      </c>
      <c r="D269" s="650" t="s">
        <v>1566</v>
      </c>
      <c r="E269" s="650" t="s">
        <v>2621</v>
      </c>
      <c r="F269" s="653"/>
      <c r="G269" s="653"/>
      <c r="H269" s="666">
        <v>0</v>
      </c>
      <c r="I269" s="653">
        <v>5</v>
      </c>
      <c r="J269" s="653">
        <v>10592.1</v>
      </c>
      <c r="K269" s="666">
        <v>1</v>
      </c>
      <c r="L269" s="653">
        <v>5</v>
      </c>
      <c r="M269" s="654">
        <v>10592.1</v>
      </c>
    </row>
    <row r="270" spans="1:13" ht="14.4" customHeight="1" x14ac:dyDescent="0.3">
      <c r="A270" s="649" t="s">
        <v>2751</v>
      </c>
      <c r="B270" s="650" t="s">
        <v>2620</v>
      </c>
      <c r="C270" s="650" t="s">
        <v>3302</v>
      </c>
      <c r="D270" s="650" t="s">
        <v>2906</v>
      </c>
      <c r="E270" s="650" t="s">
        <v>3303</v>
      </c>
      <c r="F270" s="653"/>
      <c r="G270" s="653"/>
      <c r="H270" s="666">
        <v>0</v>
      </c>
      <c r="I270" s="653">
        <v>3</v>
      </c>
      <c r="J270" s="653">
        <v>6355.2899999999991</v>
      </c>
      <c r="K270" s="666">
        <v>1</v>
      </c>
      <c r="L270" s="653">
        <v>3</v>
      </c>
      <c r="M270" s="654">
        <v>6355.2899999999991</v>
      </c>
    </row>
    <row r="271" spans="1:13" ht="14.4" customHeight="1" x14ac:dyDescent="0.3">
      <c r="A271" s="649" t="s">
        <v>2751</v>
      </c>
      <c r="B271" s="650" t="s">
        <v>2624</v>
      </c>
      <c r="C271" s="650" t="s">
        <v>1447</v>
      </c>
      <c r="D271" s="650" t="s">
        <v>1448</v>
      </c>
      <c r="E271" s="650" t="s">
        <v>2625</v>
      </c>
      <c r="F271" s="653"/>
      <c r="G271" s="653"/>
      <c r="H271" s="666">
        <v>0</v>
      </c>
      <c r="I271" s="653">
        <v>8</v>
      </c>
      <c r="J271" s="653">
        <v>602.24</v>
      </c>
      <c r="K271" s="666">
        <v>1</v>
      </c>
      <c r="L271" s="653">
        <v>8</v>
      </c>
      <c r="M271" s="654">
        <v>602.24</v>
      </c>
    </row>
    <row r="272" spans="1:13" ht="14.4" customHeight="1" x14ac:dyDescent="0.3">
      <c r="A272" s="649" t="s">
        <v>2751</v>
      </c>
      <c r="B272" s="650" t="s">
        <v>2624</v>
      </c>
      <c r="C272" s="650" t="s">
        <v>1451</v>
      </c>
      <c r="D272" s="650" t="s">
        <v>1448</v>
      </c>
      <c r="E272" s="650" t="s">
        <v>2626</v>
      </c>
      <c r="F272" s="653"/>
      <c r="G272" s="653"/>
      <c r="H272" s="666">
        <v>0</v>
      </c>
      <c r="I272" s="653">
        <v>14</v>
      </c>
      <c r="J272" s="653">
        <v>2107.7000000000003</v>
      </c>
      <c r="K272" s="666">
        <v>1</v>
      </c>
      <c r="L272" s="653">
        <v>14</v>
      </c>
      <c r="M272" s="654">
        <v>2107.7000000000003</v>
      </c>
    </row>
    <row r="273" spans="1:13" ht="14.4" customHeight="1" x14ac:dyDescent="0.3">
      <c r="A273" s="649" t="s">
        <v>2751</v>
      </c>
      <c r="B273" s="650" t="s">
        <v>3895</v>
      </c>
      <c r="C273" s="650" t="s">
        <v>3637</v>
      </c>
      <c r="D273" s="650" t="s">
        <v>3638</v>
      </c>
      <c r="E273" s="650" t="s">
        <v>3639</v>
      </c>
      <c r="F273" s="653">
        <v>2</v>
      </c>
      <c r="G273" s="653">
        <v>960.36</v>
      </c>
      <c r="H273" s="666">
        <v>1</v>
      </c>
      <c r="I273" s="653"/>
      <c r="J273" s="653"/>
      <c r="K273" s="666">
        <v>0</v>
      </c>
      <c r="L273" s="653">
        <v>2</v>
      </c>
      <c r="M273" s="654">
        <v>960.36</v>
      </c>
    </row>
    <row r="274" spans="1:13" ht="14.4" customHeight="1" x14ac:dyDescent="0.3">
      <c r="A274" s="649" t="s">
        <v>2751</v>
      </c>
      <c r="B274" s="650" t="s">
        <v>2628</v>
      </c>
      <c r="C274" s="650" t="s">
        <v>2834</v>
      </c>
      <c r="D274" s="650" t="s">
        <v>816</v>
      </c>
      <c r="E274" s="650" t="s">
        <v>1067</v>
      </c>
      <c r="F274" s="653">
        <v>1</v>
      </c>
      <c r="G274" s="653">
        <v>0</v>
      </c>
      <c r="H274" s="666"/>
      <c r="I274" s="653"/>
      <c r="J274" s="653"/>
      <c r="K274" s="666"/>
      <c r="L274" s="653">
        <v>1</v>
      </c>
      <c r="M274" s="654">
        <v>0</v>
      </c>
    </row>
    <row r="275" spans="1:13" ht="14.4" customHeight="1" x14ac:dyDescent="0.3">
      <c r="A275" s="649" t="s">
        <v>2751</v>
      </c>
      <c r="B275" s="650" t="s">
        <v>3896</v>
      </c>
      <c r="C275" s="650" t="s">
        <v>3079</v>
      </c>
      <c r="D275" s="650" t="s">
        <v>3080</v>
      </c>
      <c r="E275" s="650" t="s">
        <v>3081</v>
      </c>
      <c r="F275" s="653">
        <v>4</v>
      </c>
      <c r="G275" s="653">
        <v>800.28</v>
      </c>
      <c r="H275" s="666">
        <v>1</v>
      </c>
      <c r="I275" s="653"/>
      <c r="J275" s="653"/>
      <c r="K275" s="666">
        <v>0</v>
      </c>
      <c r="L275" s="653">
        <v>4</v>
      </c>
      <c r="M275" s="654">
        <v>800.28</v>
      </c>
    </row>
    <row r="276" spans="1:13" ht="14.4" customHeight="1" x14ac:dyDescent="0.3">
      <c r="A276" s="649" t="s">
        <v>2751</v>
      </c>
      <c r="B276" s="650" t="s">
        <v>3896</v>
      </c>
      <c r="C276" s="650" t="s">
        <v>3082</v>
      </c>
      <c r="D276" s="650" t="s">
        <v>3080</v>
      </c>
      <c r="E276" s="650" t="s">
        <v>864</v>
      </c>
      <c r="F276" s="653">
        <v>3</v>
      </c>
      <c r="G276" s="653">
        <v>180.06</v>
      </c>
      <c r="H276" s="666">
        <v>1</v>
      </c>
      <c r="I276" s="653"/>
      <c r="J276" s="653"/>
      <c r="K276" s="666">
        <v>0</v>
      </c>
      <c r="L276" s="653">
        <v>3</v>
      </c>
      <c r="M276" s="654">
        <v>180.06</v>
      </c>
    </row>
    <row r="277" spans="1:13" ht="14.4" customHeight="1" x14ac:dyDescent="0.3">
      <c r="A277" s="649" t="s">
        <v>2751</v>
      </c>
      <c r="B277" s="650" t="s">
        <v>2629</v>
      </c>
      <c r="C277" s="650" t="s">
        <v>1503</v>
      </c>
      <c r="D277" s="650" t="s">
        <v>1504</v>
      </c>
      <c r="E277" s="650" t="s">
        <v>1505</v>
      </c>
      <c r="F277" s="653"/>
      <c r="G277" s="653"/>
      <c r="H277" s="666">
        <v>0</v>
      </c>
      <c r="I277" s="653">
        <v>4</v>
      </c>
      <c r="J277" s="653">
        <v>167.56</v>
      </c>
      <c r="K277" s="666">
        <v>1</v>
      </c>
      <c r="L277" s="653">
        <v>4</v>
      </c>
      <c r="M277" s="654">
        <v>167.56</v>
      </c>
    </row>
    <row r="278" spans="1:13" ht="14.4" customHeight="1" x14ac:dyDescent="0.3">
      <c r="A278" s="649" t="s">
        <v>2751</v>
      </c>
      <c r="B278" s="650" t="s">
        <v>2629</v>
      </c>
      <c r="C278" s="650" t="s">
        <v>1507</v>
      </c>
      <c r="D278" s="650" t="s">
        <v>1504</v>
      </c>
      <c r="E278" s="650" t="s">
        <v>1508</v>
      </c>
      <c r="F278" s="653"/>
      <c r="G278" s="653"/>
      <c r="H278" s="666">
        <v>0</v>
      </c>
      <c r="I278" s="653">
        <v>6</v>
      </c>
      <c r="J278" s="653">
        <v>879.78</v>
      </c>
      <c r="K278" s="666">
        <v>1</v>
      </c>
      <c r="L278" s="653">
        <v>6</v>
      </c>
      <c r="M278" s="654">
        <v>879.78</v>
      </c>
    </row>
    <row r="279" spans="1:13" ht="14.4" customHeight="1" x14ac:dyDescent="0.3">
      <c r="A279" s="649" t="s">
        <v>2751</v>
      </c>
      <c r="B279" s="650" t="s">
        <v>2630</v>
      </c>
      <c r="C279" s="650" t="s">
        <v>3517</v>
      </c>
      <c r="D279" s="650" t="s">
        <v>1494</v>
      </c>
      <c r="E279" s="650" t="s">
        <v>1008</v>
      </c>
      <c r="F279" s="653">
        <v>2</v>
      </c>
      <c r="G279" s="653">
        <v>269.32</v>
      </c>
      <c r="H279" s="666">
        <v>1</v>
      </c>
      <c r="I279" s="653"/>
      <c r="J279" s="653"/>
      <c r="K279" s="666">
        <v>0</v>
      </c>
      <c r="L279" s="653">
        <v>2</v>
      </c>
      <c r="M279" s="654">
        <v>269.32</v>
      </c>
    </row>
    <row r="280" spans="1:13" ht="14.4" customHeight="1" x14ac:dyDescent="0.3">
      <c r="A280" s="649" t="s">
        <v>2751</v>
      </c>
      <c r="B280" s="650" t="s">
        <v>2630</v>
      </c>
      <c r="C280" s="650" t="s">
        <v>2991</v>
      </c>
      <c r="D280" s="650" t="s">
        <v>2249</v>
      </c>
      <c r="E280" s="650" t="s">
        <v>2266</v>
      </c>
      <c r="F280" s="653">
        <v>1</v>
      </c>
      <c r="G280" s="653">
        <v>180.02</v>
      </c>
      <c r="H280" s="666">
        <v>1</v>
      </c>
      <c r="I280" s="653"/>
      <c r="J280" s="653"/>
      <c r="K280" s="666">
        <v>0</v>
      </c>
      <c r="L280" s="653">
        <v>1</v>
      </c>
      <c r="M280" s="654">
        <v>180.02</v>
      </c>
    </row>
    <row r="281" spans="1:13" ht="14.4" customHeight="1" x14ac:dyDescent="0.3">
      <c r="A281" s="649" t="s">
        <v>2751</v>
      </c>
      <c r="B281" s="650" t="s">
        <v>2630</v>
      </c>
      <c r="C281" s="650" t="s">
        <v>2992</v>
      </c>
      <c r="D281" s="650" t="s">
        <v>2993</v>
      </c>
      <c r="E281" s="650" t="s">
        <v>2994</v>
      </c>
      <c r="F281" s="653">
        <v>5</v>
      </c>
      <c r="G281" s="653">
        <v>157.15</v>
      </c>
      <c r="H281" s="666">
        <v>1</v>
      </c>
      <c r="I281" s="653"/>
      <c r="J281" s="653"/>
      <c r="K281" s="666">
        <v>0</v>
      </c>
      <c r="L281" s="653">
        <v>5</v>
      </c>
      <c r="M281" s="654">
        <v>157.15</v>
      </c>
    </row>
    <row r="282" spans="1:13" ht="14.4" customHeight="1" x14ac:dyDescent="0.3">
      <c r="A282" s="649" t="s">
        <v>2751</v>
      </c>
      <c r="B282" s="650" t="s">
        <v>2630</v>
      </c>
      <c r="C282" s="650" t="s">
        <v>3518</v>
      </c>
      <c r="D282" s="650" t="s">
        <v>3519</v>
      </c>
      <c r="E282" s="650" t="s">
        <v>3520</v>
      </c>
      <c r="F282" s="653">
        <v>16</v>
      </c>
      <c r="G282" s="653">
        <v>670.2399999999999</v>
      </c>
      <c r="H282" s="666">
        <v>1</v>
      </c>
      <c r="I282" s="653"/>
      <c r="J282" s="653"/>
      <c r="K282" s="666">
        <v>0</v>
      </c>
      <c r="L282" s="653">
        <v>16</v>
      </c>
      <c r="M282" s="654">
        <v>670.2399999999999</v>
      </c>
    </row>
    <row r="283" spans="1:13" ht="14.4" customHeight="1" x14ac:dyDescent="0.3">
      <c r="A283" s="649" t="s">
        <v>2751</v>
      </c>
      <c r="B283" s="650" t="s">
        <v>2630</v>
      </c>
      <c r="C283" s="650" t="s">
        <v>3521</v>
      </c>
      <c r="D283" s="650" t="s">
        <v>3522</v>
      </c>
      <c r="E283" s="650" t="s">
        <v>2291</v>
      </c>
      <c r="F283" s="653">
        <v>4</v>
      </c>
      <c r="G283" s="653">
        <v>224.08</v>
      </c>
      <c r="H283" s="666">
        <v>1</v>
      </c>
      <c r="I283" s="653"/>
      <c r="J283" s="653"/>
      <c r="K283" s="666">
        <v>0</v>
      </c>
      <c r="L283" s="653">
        <v>4</v>
      </c>
      <c r="M283" s="654">
        <v>224.08</v>
      </c>
    </row>
    <row r="284" spans="1:13" ht="14.4" customHeight="1" x14ac:dyDescent="0.3">
      <c r="A284" s="649" t="s">
        <v>2751</v>
      </c>
      <c r="B284" s="650" t="s">
        <v>2630</v>
      </c>
      <c r="C284" s="650" t="s">
        <v>1493</v>
      </c>
      <c r="D284" s="650" t="s">
        <v>1494</v>
      </c>
      <c r="E284" s="650" t="s">
        <v>999</v>
      </c>
      <c r="F284" s="653"/>
      <c r="G284" s="653"/>
      <c r="H284" s="666">
        <v>0</v>
      </c>
      <c r="I284" s="653">
        <v>32</v>
      </c>
      <c r="J284" s="653">
        <v>1436.4800000000002</v>
      </c>
      <c r="K284" s="666">
        <v>1</v>
      </c>
      <c r="L284" s="653">
        <v>32</v>
      </c>
      <c r="M284" s="654">
        <v>1436.4800000000002</v>
      </c>
    </row>
    <row r="285" spans="1:13" ht="14.4" customHeight="1" x14ac:dyDescent="0.3">
      <c r="A285" s="649" t="s">
        <v>2751</v>
      </c>
      <c r="B285" s="650" t="s">
        <v>2630</v>
      </c>
      <c r="C285" s="650" t="s">
        <v>2248</v>
      </c>
      <c r="D285" s="650" t="s">
        <v>2249</v>
      </c>
      <c r="E285" s="650" t="s">
        <v>2250</v>
      </c>
      <c r="F285" s="653"/>
      <c r="G285" s="653"/>
      <c r="H285" s="666">
        <v>0</v>
      </c>
      <c r="I285" s="653">
        <v>1</v>
      </c>
      <c r="J285" s="653">
        <v>60.02</v>
      </c>
      <c r="K285" s="666">
        <v>1</v>
      </c>
      <c r="L285" s="653">
        <v>1</v>
      </c>
      <c r="M285" s="654">
        <v>60.02</v>
      </c>
    </row>
    <row r="286" spans="1:13" ht="14.4" customHeight="1" x14ac:dyDescent="0.3">
      <c r="A286" s="649" t="s">
        <v>2751</v>
      </c>
      <c r="B286" s="650" t="s">
        <v>2630</v>
      </c>
      <c r="C286" s="650" t="s">
        <v>2818</v>
      </c>
      <c r="D286" s="650" t="s">
        <v>2819</v>
      </c>
      <c r="E286" s="650" t="s">
        <v>999</v>
      </c>
      <c r="F286" s="653">
        <v>5</v>
      </c>
      <c r="G286" s="653">
        <v>224.45000000000002</v>
      </c>
      <c r="H286" s="666">
        <v>1</v>
      </c>
      <c r="I286" s="653"/>
      <c r="J286" s="653"/>
      <c r="K286" s="666">
        <v>0</v>
      </c>
      <c r="L286" s="653">
        <v>5</v>
      </c>
      <c r="M286" s="654">
        <v>224.45000000000002</v>
      </c>
    </row>
    <row r="287" spans="1:13" ht="14.4" customHeight="1" x14ac:dyDescent="0.3">
      <c r="A287" s="649" t="s">
        <v>2751</v>
      </c>
      <c r="B287" s="650" t="s">
        <v>2631</v>
      </c>
      <c r="C287" s="650" t="s">
        <v>3609</v>
      </c>
      <c r="D287" s="650" t="s">
        <v>3610</v>
      </c>
      <c r="E287" s="650" t="s">
        <v>3611</v>
      </c>
      <c r="F287" s="653">
        <v>6</v>
      </c>
      <c r="G287" s="653">
        <v>202.07999999999998</v>
      </c>
      <c r="H287" s="666">
        <v>1</v>
      </c>
      <c r="I287" s="653"/>
      <c r="J287" s="653"/>
      <c r="K287" s="666">
        <v>0</v>
      </c>
      <c r="L287" s="653">
        <v>6</v>
      </c>
      <c r="M287" s="654">
        <v>202.07999999999998</v>
      </c>
    </row>
    <row r="288" spans="1:13" ht="14.4" customHeight="1" x14ac:dyDescent="0.3">
      <c r="A288" s="649" t="s">
        <v>2751</v>
      </c>
      <c r="B288" s="650" t="s">
        <v>2632</v>
      </c>
      <c r="C288" s="650" t="s">
        <v>3283</v>
      </c>
      <c r="D288" s="650" t="s">
        <v>1073</v>
      </c>
      <c r="E288" s="650" t="s">
        <v>1974</v>
      </c>
      <c r="F288" s="653"/>
      <c r="G288" s="653"/>
      <c r="H288" s="666">
        <v>0</v>
      </c>
      <c r="I288" s="653">
        <v>1</v>
      </c>
      <c r="J288" s="653">
        <v>270.69</v>
      </c>
      <c r="K288" s="666">
        <v>1</v>
      </c>
      <c r="L288" s="653">
        <v>1</v>
      </c>
      <c r="M288" s="654">
        <v>270.69</v>
      </c>
    </row>
    <row r="289" spans="1:13" ht="14.4" customHeight="1" x14ac:dyDescent="0.3">
      <c r="A289" s="649" t="s">
        <v>2751</v>
      </c>
      <c r="B289" s="650" t="s">
        <v>2632</v>
      </c>
      <c r="C289" s="650" t="s">
        <v>3508</v>
      </c>
      <c r="D289" s="650" t="s">
        <v>3506</v>
      </c>
      <c r="E289" s="650" t="s">
        <v>1974</v>
      </c>
      <c r="F289" s="653">
        <v>1</v>
      </c>
      <c r="G289" s="653">
        <v>270.69</v>
      </c>
      <c r="H289" s="666">
        <v>1</v>
      </c>
      <c r="I289" s="653"/>
      <c r="J289" s="653"/>
      <c r="K289" s="666">
        <v>0</v>
      </c>
      <c r="L289" s="653">
        <v>1</v>
      </c>
      <c r="M289" s="654">
        <v>270.69</v>
      </c>
    </row>
    <row r="290" spans="1:13" ht="14.4" customHeight="1" x14ac:dyDescent="0.3">
      <c r="A290" s="649" t="s">
        <v>2751</v>
      </c>
      <c r="B290" s="650" t="s">
        <v>2633</v>
      </c>
      <c r="C290" s="650" t="s">
        <v>1640</v>
      </c>
      <c r="D290" s="650" t="s">
        <v>1641</v>
      </c>
      <c r="E290" s="650" t="s">
        <v>1642</v>
      </c>
      <c r="F290" s="653"/>
      <c r="G290" s="653"/>
      <c r="H290" s="666">
        <v>0</v>
      </c>
      <c r="I290" s="653">
        <v>1</v>
      </c>
      <c r="J290" s="653">
        <v>55.38</v>
      </c>
      <c r="K290" s="666">
        <v>1</v>
      </c>
      <c r="L290" s="653">
        <v>1</v>
      </c>
      <c r="M290" s="654">
        <v>55.38</v>
      </c>
    </row>
    <row r="291" spans="1:13" ht="14.4" customHeight="1" x14ac:dyDescent="0.3">
      <c r="A291" s="649" t="s">
        <v>2751</v>
      </c>
      <c r="B291" s="650" t="s">
        <v>3887</v>
      </c>
      <c r="C291" s="650" t="s">
        <v>2890</v>
      </c>
      <c r="D291" s="650" t="s">
        <v>2891</v>
      </c>
      <c r="E291" s="650" t="s">
        <v>2892</v>
      </c>
      <c r="F291" s="653"/>
      <c r="G291" s="653"/>
      <c r="H291" s="666">
        <v>0</v>
      </c>
      <c r="I291" s="653">
        <v>1</v>
      </c>
      <c r="J291" s="653">
        <v>525.88</v>
      </c>
      <c r="K291" s="666">
        <v>1</v>
      </c>
      <c r="L291" s="653">
        <v>1</v>
      </c>
      <c r="M291" s="654">
        <v>525.88</v>
      </c>
    </row>
    <row r="292" spans="1:13" ht="14.4" customHeight="1" x14ac:dyDescent="0.3">
      <c r="A292" s="649" t="s">
        <v>2751</v>
      </c>
      <c r="B292" s="650" t="s">
        <v>3887</v>
      </c>
      <c r="C292" s="650" t="s">
        <v>3230</v>
      </c>
      <c r="D292" s="650" t="s">
        <v>3231</v>
      </c>
      <c r="E292" s="650" t="s">
        <v>3232</v>
      </c>
      <c r="F292" s="653">
        <v>4</v>
      </c>
      <c r="G292" s="653">
        <v>631.04</v>
      </c>
      <c r="H292" s="666">
        <v>1</v>
      </c>
      <c r="I292" s="653"/>
      <c r="J292" s="653"/>
      <c r="K292" s="666">
        <v>0</v>
      </c>
      <c r="L292" s="653">
        <v>4</v>
      </c>
      <c r="M292" s="654">
        <v>631.04</v>
      </c>
    </row>
    <row r="293" spans="1:13" ht="14.4" customHeight="1" x14ac:dyDescent="0.3">
      <c r="A293" s="649" t="s">
        <v>2751</v>
      </c>
      <c r="B293" s="650" t="s">
        <v>3887</v>
      </c>
      <c r="C293" s="650" t="s">
        <v>3719</v>
      </c>
      <c r="D293" s="650" t="s">
        <v>3231</v>
      </c>
      <c r="E293" s="650" t="s">
        <v>3720</v>
      </c>
      <c r="F293" s="653">
        <v>2</v>
      </c>
      <c r="G293" s="653">
        <v>1051.76</v>
      </c>
      <c r="H293" s="666">
        <v>1</v>
      </c>
      <c r="I293" s="653"/>
      <c r="J293" s="653"/>
      <c r="K293" s="666">
        <v>0</v>
      </c>
      <c r="L293" s="653">
        <v>2</v>
      </c>
      <c r="M293" s="654">
        <v>1051.76</v>
      </c>
    </row>
    <row r="294" spans="1:13" ht="14.4" customHeight="1" x14ac:dyDescent="0.3">
      <c r="A294" s="649" t="s">
        <v>2751</v>
      </c>
      <c r="B294" s="650" t="s">
        <v>3897</v>
      </c>
      <c r="C294" s="650" t="s">
        <v>3629</v>
      </c>
      <c r="D294" s="650" t="s">
        <v>3630</v>
      </c>
      <c r="E294" s="650" t="s">
        <v>1974</v>
      </c>
      <c r="F294" s="653"/>
      <c r="G294" s="653"/>
      <c r="H294" s="666">
        <v>0</v>
      </c>
      <c r="I294" s="653">
        <v>1</v>
      </c>
      <c r="J294" s="653">
        <v>112.36</v>
      </c>
      <c r="K294" s="666">
        <v>1</v>
      </c>
      <c r="L294" s="653">
        <v>1</v>
      </c>
      <c r="M294" s="654">
        <v>112.36</v>
      </c>
    </row>
    <row r="295" spans="1:13" ht="14.4" customHeight="1" x14ac:dyDescent="0.3">
      <c r="A295" s="649" t="s">
        <v>2751</v>
      </c>
      <c r="B295" s="650" t="s">
        <v>3885</v>
      </c>
      <c r="C295" s="650" t="s">
        <v>3660</v>
      </c>
      <c r="D295" s="650" t="s">
        <v>2862</v>
      </c>
      <c r="E295" s="650" t="s">
        <v>3661</v>
      </c>
      <c r="F295" s="653"/>
      <c r="G295" s="653"/>
      <c r="H295" s="666">
        <v>0</v>
      </c>
      <c r="I295" s="653">
        <v>2</v>
      </c>
      <c r="J295" s="653">
        <v>449.42</v>
      </c>
      <c r="K295" s="666">
        <v>1</v>
      </c>
      <c r="L295" s="653">
        <v>2</v>
      </c>
      <c r="M295" s="654">
        <v>449.42</v>
      </c>
    </row>
    <row r="296" spans="1:13" ht="14.4" customHeight="1" x14ac:dyDescent="0.3">
      <c r="A296" s="649" t="s">
        <v>2751</v>
      </c>
      <c r="B296" s="650" t="s">
        <v>3885</v>
      </c>
      <c r="C296" s="650" t="s">
        <v>3662</v>
      </c>
      <c r="D296" s="650" t="s">
        <v>2949</v>
      </c>
      <c r="E296" s="650" t="s">
        <v>3663</v>
      </c>
      <c r="F296" s="653"/>
      <c r="G296" s="653"/>
      <c r="H296" s="666">
        <v>0</v>
      </c>
      <c r="I296" s="653">
        <v>2</v>
      </c>
      <c r="J296" s="653">
        <v>898.86</v>
      </c>
      <c r="K296" s="666">
        <v>1</v>
      </c>
      <c r="L296" s="653">
        <v>2</v>
      </c>
      <c r="M296" s="654">
        <v>898.86</v>
      </c>
    </row>
    <row r="297" spans="1:13" ht="14.4" customHeight="1" x14ac:dyDescent="0.3">
      <c r="A297" s="649" t="s">
        <v>2751</v>
      </c>
      <c r="B297" s="650" t="s">
        <v>2636</v>
      </c>
      <c r="C297" s="650" t="s">
        <v>1458</v>
      </c>
      <c r="D297" s="650" t="s">
        <v>2637</v>
      </c>
      <c r="E297" s="650" t="s">
        <v>1074</v>
      </c>
      <c r="F297" s="653"/>
      <c r="G297" s="653"/>
      <c r="H297" s="666">
        <v>0</v>
      </c>
      <c r="I297" s="653">
        <v>14</v>
      </c>
      <c r="J297" s="653">
        <v>1853.71</v>
      </c>
      <c r="K297" s="666">
        <v>1</v>
      </c>
      <c r="L297" s="653">
        <v>14</v>
      </c>
      <c r="M297" s="654">
        <v>1853.71</v>
      </c>
    </row>
    <row r="298" spans="1:13" ht="14.4" customHeight="1" x14ac:dyDescent="0.3">
      <c r="A298" s="649" t="s">
        <v>2751</v>
      </c>
      <c r="B298" s="650" t="s">
        <v>2636</v>
      </c>
      <c r="C298" s="650" t="s">
        <v>3665</v>
      </c>
      <c r="D298" s="650" t="s">
        <v>3666</v>
      </c>
      <c r="E298" s="650" t="s">
        <v>995</v>
      </c>
      <c r="F298" s="653">
        <v>3</v>
      </c>
      <c r="G298" s="653">
        <v>202.26</v>
      </c>
      <c r="H298" s="666">
        <v>1</v>
      </c>
      <c r="I298" s="653"/>
      <c r="J298" s="653"/>
      <c r="K298" s="666">
        <v>0</v>
      </c>
      <c r="L298" s="653">
        <v>3</v>
      </c>
      <c r="M298" s="654">
        <v>202.26</v>
      </c>
    </row>
    <row r="299" spans="1:13" ht="14.4" customHeight="1" x14ac:dyDescent="0.3">
      <c r="A299" s="649" t="s">
        <v>2751</v>
      </c>
      <c r="B299" s="650" t="s">
        <v>2636</v>
      </c>
      <c r="C299" s="650" t="s">
        <v>3667</v>
      </c>
      <c r="D299" s="650" t="s">
        <v>3668</v>
      </c>
      <c r="E299" s="650" t="s">
        <v>1074</v>
      </c>
      <c r="F299" s="653">
        <v>3</v>
      </c>
      <c r="G299" s="653">
        <v>404.49</v>
      </c>
      <c r="H299" s="666">
        <v>1</v>
      </c>
      <c r="I299" s="653"/>
      <c r="J299" s="653"/>
      <c r="K299" s="666">
        <v>0</v>
      </c>
      <c r="L299" s="653">
        <v>3</v>
      </c>
      <c r="M299" s="654">
        <v>404.49</v>
      </c>
    </row>
    <row r="300" spans="1:13" ht="14.4" customHeight="1" x14ac:dyDescent="0.3">
      <c r="A300" s="649" t="s">
        <v>2751</v>
      </c>
      <c r="B300" s="650" t="s">
        <v>2636</v>
      </c>
      <c r="C300" s="650" t="s">
        <v>1432</v>
      </c>
      <c r="D300" s="650" t="s">
        <v>1433</v>
      </c>
      <c r="E300" s="650" t="s">
        <v>1434</v>
      </c>
      <c r="F300" s="653"/>
      <c r="G300" s="653"/>
      <c r="H300" s="666">
        <v>0</v>
      </c>
      <c r="I300" s="653">
        <v>13</v>
      </c>
      <c r="J300" s="653">
        <v>171.2</v>
      </c>
      <c r="K300" s="666">
        <v>1</v>
      </c>
      <c r="L300" s="653">
        <v>13</v>
      </c>
      <c r="M300" s="654">
        <v>171.2</v>
      </c>
    </row>
    <row r="301" spans="1:13" ht="14.4" customHeight="1" x14ac:dyDescent="0.3">
      <c r="A301" s="649" t="s">
        <v>2751</v>
      </c>
      <c r="B301" s="650" t="s">
        <v>2636</v>
      </c>
      <c r="C301" s="650" t="s">
        <v>1518</v>
      </c>
      <c r="D301" s="650" t="s">
        <v>2638</v>
      </c>
      <c r="E301" s="650" t="s">
        <v>995</v>
      </c>
      <c r="F301" s="653"/>
      <c r="G301" s="653"/>
      <c r="H301" s="666">
        <v>0</v>
      </c>
      <c r="I301" s="653">
        <v>6</v>
      </c>
      <c r="J301" s="653">
        <v>353.66999999999996</v>
      </c>
      <c r="K301" s="666">
        <v>1</v>
      </c>
      <c r="L301" s="653">
        <v>6</v>
      </c>
      <c r="M301" s="654">
        <v>353.66999999999996</v>
      </c>
    </row>
    <row r="302" spans="1:13" ht="14.4" customHeight="1" x14ac:dyDescent="0.3">
      <c r="A302" s="649" t="s">
        <v>2751</v>
      </c>
      <c r="B302" s="650" t="s">
        <v>2636</v>
      </c>
      <c r="C302" s="650" t="s">
        <v>3669</v>
      </c>
      <c r="D302" s="650" t="s">
        <v>2638</v>
      </c>
      <c r="E302" s="650" t="s">
        <v>1971</v>
      </c>
      <c r="F302" s="653">
        <v>5</v>
      </c>
      <c r="G302" s="653">
        <v>1123.55</v>
      </c>
      <c r="H302" s="666">
        <v>1</v>
      </c>
      <c r="I302" s="653"/>
      <c r="J302" s="653"/>
      <c r="K302" s="666">
        <v>0</v>
      </c>
      <c r="L302" s="653">
        <v>5</v>
      </c>
      <c r="M302" s="654">
        <v>1123.55</v>
      </c>
    </row>
    <row r="303" spans="1:13" ht="14.4" customHeight="1" x14ac:dyDescent="0.3">
      <c r="A303" s="649" t="s">
        <v>2751</v>
      </c>
      <c r="B303" s="650" t="s">
        <v>2636</v>
      </c>
      <c r="C303" s="650" t="s">
        <v>3670</v>
      </c>
      <c r="D303" s="650" t="s">
        <v>3666</v>
      </c>
      <c r="E303" s="650" t="s">
        <v>995</v>
      </c>
      <c r="F303" s="653">
        <v>6</v>
      </c>
      <c r="G303" s="653">
        <v>404.52</v>
      </c>
      <c r="H303" s="666">
        <v>1</v>
      </c>
      <c r="I303" s="653"/>
      <c r="J303" s="653"/>
      <c r="K303" s="666">
        <v>0</v>
      </c>
      <c r="L303" s="653">
        <v>6</v>
      </c>
      <c r="M303" s="654">
        <v>404.52</v>
      </c>
    </row>
    <row r="304" spans="1:13" ht="14.4" customHeight="1" x14ac:dyDescent="0.3">
      <c r="A304" s="649" t="s">
        <v>2751</v>
      </c>
      <c r="B304" s="650" t="s">
        <v>3898</v>
      </c>
      <c r="C304" s="650" t="s">
        <v>3166</v>
      </c>
      <c r="D304" s="650" t="s">
        <v>3167</v>
      </c>
      <c r="E304" s="650" t="s">
        <v>1196</v>
      </c>
      <c r="F304" s="653"/>
      <c r="G304" s="653"/>
      <c r="H304" s="666">
        <v>0</v>
      </c>
      <c r="I304" s="653">
        <v>1</v>
      </c>
      <c r="J304" s="653">
        <v>76.27</v>
      </c>
      <c r="K304" s="666">
        <v>1</v>
      </c>
      <c r="L304" s="653">
        <v>1</v>
      </c>
      <c r="M304" s="654">
        <v>76.27</v>
      </c>
    </row>
    <row r="305" spans="1:13" ht="14.4" customHeight="1" x14ac:dyDescent="0.3">
      <c r="A305" s="649" t="s">
        <v>2751</v>
      </c>
      <c r="B305" s="650" t="s">
        <v>2639</v>
      </c>
      <c r="C305" s="650" t="s">
        <v>3672</v>
      </c>
      <c r="D305" s="650" t="s">
        <v>1695</v>
      </c>
      <c r="E305" s="650" t="s">
        <v>1054</v>
      </c>
      <c r="F305" s="653"/>
      <c r="G305" s="653"/>
      <c r="H305" s="666">
        <v>0</v>
      </c>
      <c r="I305" s="653">
        <v>2</v>
      </c>
      <c r="J305" s="653">
        <v>903.92</v>
      </c>
      <c r="K305" s="666">
        <v>1</v>
      </c>
      <c r="L305" s="653">
        <v>2</v>
      </c>
      <c r="M305" s="654">
        <v>903.92</v>
      </c>
    </row>
    <row r="306" spans="1:13" ht="14.4" customHeight="1" x14ac:dyDescent="0.3">
      <c r="A306" s="649" t="s">
        <v>2751</v>
      </c>
      <c r="B306" s="650" t="s">
        <v>3899</v>
      </c>
      <c r="C306" s="650" t="s">
        <v>3597</v>
      </c>
      <c r="D306" s="650" t="s">
        <v>3598</v>
      </c>
      <c r="E306" s="650" t="s">
        <v>3599</v>
      </c>
      <c r="F306" s="653"/>
      <c r="G306" s="653"/>
      <c r="H306" s="666">
        <v>0</v>
      </c>
      <c r="I306" s="653">
        <v>2</v>
      </c>
      <c r="J306" s="653">
        <v>602.1</v>
      </c>
      <c r="K306" s="666">
        <v>1</v>
      </c>
      <c r="L306" s="653">
        <v>2</v>
      </c>
      <c r="M306" s="654">
        <v>602.1</v>
      </c>
    </row>
    <row r="307" spans="1:13" ht="14.4" customHeight="1" x14ac:dyDescent="0.3">
      <c r="A307" s="649" t="s">
        <v>2751</v>
      </c>
      <c r="B307" s="650" t="s">
        <v>3899</v>
      </c>
      <c r="C307" s="650" t="s">
        <v>3600</v>
      </c>
      <c r="D307" s="650" t="s">
        <v>3601</v>
      </c>
      <c r="E307" s="650" t="s">
        <v>3599</v>
      </c>
      <c r="F307" s="653"/>
      <c r="G307" s="653"/>
      <c r="H307" s="666">
        <v>0</v>
      </c>
      <c r="I307" s="653">
        <v>1</v>
      </c>
      <c r="J307" s="653">
        <v>249.54</v>
      </c>
      <c r="K307" s="666">
        <v>1</v>
      </c>
      <c r="L307" s="653">
        <v>1</v>
      </c>
      <c r="M307" s="654">
        <v>249.54</v>
      </c>
    </row>
    <row r="308" spans="1:13" ht="14.4" customHeight="1" x14ac:dyDescent="0.3">
      <c r="A308" s="649" t="s">
        <v>2751</v>
      </c>
      <c r="B308" s="650" t="s">
        <v>2640</v>
      </c>
      <c r="C308" s="650" t="s">
        <v>3631</v>
      </c>
      <c r="D308" s="650" t="s">
        <v>1570</v>
      </c>
      <c r="E308" s="650" t="s">
        <v>3632</v>
      </c>
      <c r="F308" s="653"/>
      <c r="G308" s="653"/>
      <c r="H308" s="666"/>
      <c r="I308" s="653">
        <v>1</v>
      </c>
      <c r="J308" s="653">
        <v>0</v>
      </c>
      <c r="K308" s="666"/>
      <c r="L308" s="653">
        <v>1</v>
      </c>
      <c r="M308" s="654">
        <v>0</v>
      </c>
    </row>
    <row r="309" spans="1:13" ht="14.4" customHeight="1" x14ac:dyDescent="0.3">
      <c r="A309" s="649" t="s">
        <v>2751</v>
      </c>
      <c r="B309" s="650" t="s">
        <v>2641</v>
      </c>
      <c r="C309" s="650" t="s">
        <v>1621</v>
      </c>
      <c r="D309" s="650" t="s">
        <v>1622</v>
      </c>
      <c r="E309" s="650" t="s">
        <v>1623</v>
      </c>
      <c r="F309" s="653"/>
      <c r="G309" s="653"/>
      <c r="H309" s="666">
        <v>0</v>
      </c>
      <c r="I309" s="653">
        <v>2</v>
      </c>
      <c r="J309" s="653">
        <v>287.39999999999998</v>
      </c>
      <c r="K309" s="666">
        <v>1</v>
      </c>
      <c r="L309" s="653">
        <v>2</v>
      </c>
      <c r="M309" s="654">
        <v>287.39999999999998</v>
      </c>
    </row>
    <row r="310" spans="1:13" ht="14.4" customHeight="1" x14ac:dyDescent="0.3">
      <c r="A310" s="649" t="s">
        <v>2751</v>
      </c>
      <c r="B310" s="650" t="s">
        <v>2641</v>
      </c>
      <c r="C310" s="650" t="s">
        <v>3373</v>
      </c>
      <c r="D310" s="650" t="s">
        <v>1622</v>
      </c>
      <c r="E310" s="650" t="s">
        <v>3374</v>
      </c>
      <c r="F310" s="653"/>
      <c r="G310" s="653"/>
      <c r="H310" s="666">
        <v>0</v>
      </c>
      <c r="I310" s="653">
        <v>8</v>
      </c>
      <c r="J310" s="653">
        <v>3832.2</v>
      </c>
      <c r="K310" s="666">
        <v>1</v>
      </c>
      <c r="L310" s="653">
        <v>8</v>
      </c>
      <c r="M310" s="654">
        <v>3832.2</v>
      </c>
    </row>
    <row r="311" spans="1:13" ht="14.4" customHeight="1" x14ac:dyDescent="0.3">
      <c r="A311" s="649" t="s">
        <v>2751</v>
      </c>
      <c r="B311" s="650" t="s">
        <v>2641</v>
      </c>
      <c r="C311" s="650" t="s">
        <v>3691</v>
      </c>
      <c r="D311" s="650" t="s">
        <v>3692</v>
      </c>
      <c r="E311" s="650" t="s">
        <v>3693</v>
      </c>
      <c r="F311" s="653">
        <v>4</v>
      </c>
      <c r="G311" s="653">
        <v>268.27999999999997</v>
      </c>
      <c r="H311" s="666">
        <v>1</v>
      </c>
      <c r="I311" s="653"/>
      <c r="J311" s="653"/>
      <c r="K311" s="666">
        <v>0</v>
      </c>
      <c r="L311" s="653">
        <v>4</v>
      </c>
      <c r="M311" s="654">
        <v>268.27999999999997</v>
      </c>
    </row>
    <row r="312" spans="1:13" ht="14.4" customHeight="1" x14ac:dyDescent="0.3">
      <c r="A312" s="649" t="s">
        <v>2751</v>
      </c>
      <c r="B312" s="650" t="s">
        <v>2641</v>
      </c>
      <c r="C312" s="650" t="s">
        <v>3694</v>
      </c>
      <c r="D312" s="650" t="s">
        <v>3695</v>
      </c>
      <c r="E312" s="650" t="s">
        <v>3696</v>
      </c>
      <c r="F312" s="653">
        <v>2</v>
      </c>
      <c r="G312" s="653">
        <v>938.94</v>
      </c>
      <c r="H312" s="666">
        <v>1</v>
      </c>
      <c r="I312" s="653"/>
      <c r="J312" s="653"/>
      <c r="K312" s="666">
        <v>0</v>
      </c>
      <c r="L312" s="653">
        <v>2</v>
      </c>
      <c r="M312" s="654">
        <v>938.94</v>
      </c>
    </row>
    <row r="313" spans="1:13" ht="14.4" customHeight="1" x14ac:dyDescent="0.3">
      <c r="A313" s="649" t="s">
        <v>2751</v>
      </c>
      <c r="B313" s="650" t="s">
        <v>2643</v>
      </c>
      <c r="C313" s="650" t="s">
        <v>3684</v>
      </c>
      <c r="D313" s="650" t="s">
        <v>3685</v>
      </c>
      <c r="E313" s="650" t="s">
        <v>1505</v>
      </c>
      <c r="F313" s="653">
        <v>8</v>
      </c>
      <c r="G313" s="653">
        <v>487.52</v>
      </c>
      <c r="H313" s="666">
        <v>1</v>
      </c>
      <c r="I313" s="653"/>
      <c r="J313" s="653"/>
      <c r="K313" s="666">
        <v>0</v>
      </c>
      <c r="L313" s="653">
        <v>8</v>
      </c>
      <c r="M313" s="654">
        <v>487.52</v>
      </c>
    </row>
    <row r="314" spans="1:13" ht="14.4" customHeight="1" x14ac:dyDescent="0.3">
      <c r="A314" s="649" t="s">
        <v>2751</v>
      </c>
      <c r="B314" s="650" t="s">
        <v>2644</v>
      </c>
      <c r="C314" s="650" t="s">
        <v>2813</v>
      </c>
      <c r="D314" s="650" t="s">
        <v>2814</v>
      </c>
      <c r="E314" s="650" t="s">
        <v>2815</v>
      </c>
      <c r="F314" s="653"/>
      <c r="G314" s="653"/>
      <c r="H314" s="666">
        <v>0</v>
      </c>
      <c r="I314" s="653">
        <v>3</v>
      </c>
      <c r="J314" s="653">
        <v>937.62000000000012</v>
      </c>
      <c r="K314" s="666">
        <v>1</v>
      </c>
      <c r="L314" s="653">
        <v>3</v>
      </c>
      <c r="M314" s="654">
        <v>937.62000000000012</v>
      </c>
    </row>
    <row r="315" spans="1:13" ht="14.4" customHeight="1" x14ac:dyDescent="0.3">
      <c r="A315" s="649" t="s">
        <v>2751</v>
      </c>
      <c r="B315" s="650" t="s">
        <v>2644</v>
      </c>
      <c r="C315" s="650" t="s">
        <v>3514</v>
      </c>
      <c r="D315" s="650" t="s">
        <v>3515</v>
      </c>
      <c r="E315" s="650" t="s">
        <v>3368</v>
      </c>
      <c r="F315" s="653"/>
      <c r="G315" s="653"/>
      <c r="H315" s="666">
        <v>0</v>
      </c>
      <c r="I315" s="653">
        <v>2</v>
      </c>
      <c r="J315" s="653">
        <v>435.3</v>
      </c>
      <c r="K315" s="666">
        <v>1</v>
      </c>
      <c r="L315" s="653">
        <v>2</v>
      </c>
      <c r="M315" s="654">
        <v>435.3</v>
      </c>
    </row>
    <row r="316" spans="1:13" ht="14.4" customHeight="1" x14ac:dyDescent="0.3">
      <c r="A316" s="649" t="s">
        <v>2751</v>
      </c>
      <c r="B316" s="650" t="s">
        <v>2644</v>
      </c>
      <c r="C316" s="650" t="s">
        <v>1557</v>
      </c>
      <c r="D316" s="650" t="s">
        <v>1558</v>
      </c>
      <c r="E316" s="650" t="s">
        <v>2645</v>
      </c>
      <c r="F316" s="653"/>
      <c r="G316" s="653"/>
      <c r="H316" s="666">
        <v>0</v>
      </c>
      <c r="I316" s="653">
        <v>13</v>
      </c>
      <c r="J316" s="653">
        <v>5658.9000000000005</v>
      </c>
      <c r="K316" s="666">
        <v>1</v>
      </c>
      <c r="L316" s="653">
        <v>13</v>
      </c>
      <c r="M316" s="654">
        <v>5658.9000000000005</v>
      </c>
    </row>
    <row r="317" spans="1:13" ht="14.4" customHeight="1" x14ac:dyDescent="0.3">
      <c r="A317" s="649" t="s">
        <v>2751</v>
      </c>
      <c r="B317" s="650" t="s">
        <v>2644</v>
      </c>
      <c r="C317" s="650" t="s">
        <v>1625</v>
      </c>
      <c r="D317" s="650" t="s">
        <v>1630</v>
      </c>
      <c r="E317" s="650" t="s">
        <v>2646</v>
      </c>
      <c r="F317" s="653"/>
      <c r="G317" s="653"/>
      <c r="H317" s="666">
        <v>0</v>
      </c>
      <c r="I317" s="653">
        <v>1</v>
      </c>
      <c r="J317" s="653">
        <v>201.88</v>
      </c>
      <c r="K317" s="666">
        <v>1</v>
      </c>
      <c r="L317" s="653">
        <v>1</v>
      </c>
      <c r="M317" s="654">
        <v>201.88</v>
      </c>
    </row>
    <row r="318" spans="1:13" ht="14.4" customHeight="1" x14ac:dyDescent="0.3">
      <c r="A318" s="649" t="s">
        <v>2751</v>
      </c>
      <c r="B318" s="650" t="s">
        <v>2644</v>
      </c>
      <c r="C318" s="650" t="s">
        <v>1629</v>
      </c>
      <c r="D318" s="650" t="s">
        <v>1630</v>
      </c>
      <c r="E318" s="650" t="s">
        <v>2647</v>
      </c>
      <c r="F318" s="653"/>
      <c r="G318" s="653"/>
      <c r="H318" s="666">
        <v>0</v>
      </c>
      <c r="I318" s="653">
        <v>12</v>
      </c>
      <c r="J318" s="653">
        <v>8075.2800000000007</v>
      </c>
      <c r="K318" s="666">
        <v>1</v>
      </c>
      <c r="L318" s="653">
        <v>12</v>
      </c>
      <c r="M318" s="654">
        <v>8075.2800000000007</v>
      </c>
    </row>
    <row r="319" spans="1:13" ht="14.4" customHeight="1" x14ac:dyDescent="0.3">
      <c r="A319" s="649" t="s">
        <v>2751</v>
      </c>
      <c r="B319" s="650" t="s">
        <v>2644</v>
      </c>
      <c r="C319" s="650" t="s">
        <v>2900</v>
      </c>
      <c r="D319" s="650" t="s">
        <v>2814</v>
      </c>
      <c r="E319" s="650" t="s">
        <v>2815</v>
      </c>
      <c r="F319" s="653"/>
      <c r="G319" s="653"/>
      <c r="H319" s="666">
        <v>0</v>
      </c>
      <c r="I319" s="653">
        <v>3</v>
      </c>
      <c r="J319" s="653">
        <v>937.62000000000012</v>
      </c>
      <c r="K319" s="666">
        <v>1</v>
      </c>
      <c r="L319" s="653">
        <v>3</v>
      </c>
      <c r="M319" s="654">
        <v>937.62000000000012</v>
      </c>
    </row>
    <row r="320" spans="1:13" ht="14.4" customHeight="1" x14ac:dyDescent="0.3">
      <c r="A320" s="649" t="s">
        <v>2751</v>
      </c>
      <c r="B320" s="650" t="s">
        <v>2648</v>
      </c>
      <c r="C320" s="650" t="s">
        <v>2952</v>
      </c>
      <c r="D320" s="650" t="s">
        <v>2953</v>
      </c>
      <c r="E320" s="650" t="s">
        <v>2250</v>
      </c>
      <c r="F320" s="653"/>
      <c r="G320" s="653"/>
      <c r="H320" s="666">
        <v>0</v>
      </c>
      <c r="I320" s="653">
        <v>3</v>
      </c>
      <c r="J320" s="653">
        <v>391.77</v>
      </c>
      <c r="K320" s="666">
        <v>1</v>
      </c>
      <c r="L320" s="653">
        <v>3</v>
      </c>
      <c r="M320" s="654">
        <v>391.77</v>
      </c>
    </row>
    <row r="321" spans="1:13" ht="14.4" customHeight="1" x14ac:dyDescent="0.3">
      <c r="A321" s="649" t="s">
        <v>2751</v>
      </c>
      <c r="B321" s="650" t="s">
        <v>2648</v>
      </c>
      <c r="C321" s="650" t="s">
        <v>3673</v>
      </c>
      <c r="D321" s="650" t="s">
        <v>2953</v>
      </c>
      <c r="E321" s="650" t="s">
        <v>2266</v>
      </c>
      <c r="F321" s="653"/>
      <c r="G321" s="653"/>
      <c r="H321" s="666">
        <v>0</v>
      </c>
      <c r="I321" s="653">
        <v>4</v>
      </c>
      <c r="J321" s="653">
        <v>1567.08</v>
      </c>
      <c r="K321" s="666">
        <v>1</v>
      </c>
      <c r="L321" s="653">
        <v>4</v>
      </c>
      <c r="M321" s="654">
        <v>1567.08</v>
      </c>
    </row>
    <row r="322" spans="1:13" ht="14.4" customHeight="1" x14ac:dyDescent="0.3">
      <c r="A322" s="649" t="s">
        <v>2751</v>
      </c>
      <c r="B322" s="650" t="s">
        <v>2648</v>
      </c>
      <c r="C322" s="650" t="s">
        <v>2954</v>
      </c>
      <c r="D322" s="650" t="s">
        <v>2955</v>
      </c>
      <c r="E322" s="650" t="s">
        <v>1597</v>
      </c>
      <c r="F322" s="653"/>
      <c r="G322" s="653"/>
      <c r="H322" s="666">
        <v>0</v>
      </c>
      <c r="I322" s="653">
        <v>1</v>
      </c>
      <c r="J322" s="653">
        <v>201.88</v>
      </c>
      <c r="K322" s="666">
        <v>1</v>
      </c>
      <c r="L322" s="653">
        <v>1</v>
      </c>
      <c r="M322" s="654">
        <v>201.88</v>
      </c>
    </row>
    <row r="323" spans="1:13" ht="14.4" customHeight="1" x14ac:dyDescent="0.3">
      <c r="A323" s="649" t="s">
        <v>2751</v>
      </c>
      <c r="B323" s="650" t="s">
        <v>2648</v>
      </c>
      <c r="C323" s="650" t="s">
        <v>3364</v>
      </c>
      <c r="D323" s="650" t="s">
        <v>2955</v>
      </c>
      <c r="E323" s="650" t="s">
        <v>3365</v>
      </c>
      <c r="F323" s="653"/>
      <c r="G323" s="653"/>
      <c r="H323" s="666">
        <v>0</v>
      </c>
      <c r="I323" s="653">
        <v>11</v>
      </c>
      <c r="J323" s="653">
        <v>6662.15</v>
      </c>
      <c r="K323" s="666">
        <v>1</v>
      </c>
      <c r="L323" s="653">
        <v>11</v>
      </c>
      <c r="M323" s="654">
        <v>6662.15</v>
      </c>
    </row>
    <row r="324" spans="1:13" ht="14.4" customHeight="1" x14ac:dyDescent="0.3">
      <c r="A324" s="649" t="s">
        <v>2751</v>
      </c>
      <c r="B324" s="650" t="s">
        <v>3888</v>
      </c>
      <c r="C324" s="650" t="s">
        <v>3309</v>
      </c>
      <c r="D324" s="650" t="s">
        <v>3310</v>
      </c>
      <c r="E324" s="650" t="s">
        <v>3311</v>
      </c>
      <c r="F324" s="653"/>
      <c r="G324" s="653"/>
      <c r="H324" s="666">
        <v>0</v>
      </c>
      <c r="I324" s="653">
        <v>1</v>
      </c>
      <c r="J324" s="653">
        <v>581.30999999999995</v>
      </c>
      <c r="K324" s="666">
        <v>1</v>
      </c>
      <c r="L324" s="653">
        <v>1</v>
      </c>
      <c r="M324" s="654">
        <v>581.30999999999995</v>
      </c>
    </row>
    <row r="325" spans="1:13" ht="14.4" customHeight="1" x14ac:dyDescent="0.3">
      <c r="A325" s="649" t="s">
        <v>2751</v>
      </c>
      <c r="B325" s="650" t="s">
        <v>2649</v>
      </c>
      <c r="C325" s="650" t="s">
        <v>1667</v>
      </c>
      <c r="D325" s="650" t="s">
        <v>1668</v>
      </c>
      <c r="E325" s="650" t="s">
        <v>1192</v>
      </c>
      <c r="F325" s="653"/>
      <c r="G325" s="653"/>
      <c r="H325" s="666">
        <v>0</v>
      </c>
      <c r="I325" s="653">
        <v>6</v>
      </c>
      <c r="J325" s="653">
        <v>4637.58</v>
      </c>
      <c r="K325" s="666">
        <v>1</v>
      </c>
      <c r="L325" s="653">
        <v>6</v>
      </c>
      <c r="M325" s="654">
        <v>4637.58</v>
      </c>
    </row>
    <row r="326" spans="1:13" ht="14.4" customHeight="1" x14ac:dyDescent="0.3">
      <c r="A326" s="649" t="s">
        <v>2751</v>
      </c>
      <c r="B326" s="650" t="s">
        <v>2649</v>
      </c>
      <c r="C326" s="650" t="s">
        <v>3516</v>
      </c>
      <c r="D326" s="650" t="s">
        <v>1668</v>
      </c>
      <c r="E326" s="650" t="s">
        <v>1192</v>
      </c>
      <c r="F326" s="653"/>
      <c r="G326" s="653"/>
      <c r="H326" s="666"/>
      <c r="I326" s="653">
        <v>3</v>
      </c>
      <c r="J326" s="653">
        <v>0</v>
      </c>
      <c r="K326" s="666"/>
      <c r="L326" s="653">
        <v>3</v>
      </c>
      <c r="M326" s="654">
        <v>0</v>
      </c>
    </row>
    <row r="327" spans="1:13" ht="14.4" customHeight="1" x14ac:dyDescent="0.3">
      <c r="A327" s="649" t="s">
        <v>2751</v>
      </c>
      <c r="B327" s="650" t="s">
        <v>2649</v>
      </c>
      <c r="C327" s="650" t="s">
        <v>3285</v>
      </c>
      <c r="D327" s="650" t="s">
        <v>2278</v>
      </c>
      <c r="E327" s="650" t="s">
        <v>1192</v>
      </c>
      <c r="F327" s="653"/>
      <c r="G327" s="653"/>
      <c r="H327" s="666"/>
      <c r="I327" s="653">
        <v>1</v>
      </c>
      <c r="J327" s="653">
        <v>0</v>
      </c>
      <c r="K327" s="666"/>
      <c r="L327" s="653">
        <v>1</v>
      </c>
      <c r="M327" s="654">
        <v>0</v>
      </c>
    </row>
    <row r="328" spans="1:13" ht="14.4" customHeight="1" x14ac:dyDescent="0.3">
      <c r="A328" s="649" t="s">
        <v>2751</v>
      </c>
      <c r="B328" s="650" t="s">
        <v>2655</v>
      </c>
      <c r="C328" s="650" t="s">
        <v>2242</v>
      </c>
      <c r="D328" s="650" t="s">
        <v>610</v>
      </c>
      <c r="E328" s="650" t="s">
        <v>2712</v>
      </c>
      <c r="F328" s="653"/>
      <c r="G328" s="653"/>
      <c r="H328" s="666">
        <v>0</v>
      </c>
      <c r="I328" s="653">
        <v>2</v>
      </c>
      <c r="J328" s="653">
        <v>130.13999999999999</v>
      </c>
      <c r="K328" s="666">
        <v>1</v>
      </c>
      <c r="L328" s="653">
        <v>2</v>
      </c>
      <c r="M328" s="654">
        <v>130.13999999999999</v>
      </c>
    </row>
    <row r="329" spans="1:13" ht="14.4" customHeight="1" x14ac:dyDescent="0.3">
      <c r="A329" s="649" t="s">
        <v>2751</v>
      </c>
      <c r="B329" s="650" t="s">
        <v>2658</v>
      </c>
      <c r="C329" s="650" t="s">
        <v>1750</v>
      </c>
      <c r="D329" s="650" t="s">
        <v>2659</v>
      </c>
      <c r="E329" s="650" t="s">
        <v>2660</v>
      </c>
      <c r="F329" s="653"/>
      <c r="G329" s="653"/>
      <c r="H329" s="666">
        <v>0</v>
      </c>
      <c r="I329" s="653">
        <v>1</v>
      </c>
      <c r="J329" s="653">
        <v>156.86000000000001</v>
      </c>
      <c r="K329" s="666">
        <v>1</v>
      </c>
      <c r="L329" s="653">
        <v>1</v>
      </c>
      <c r="M329" s="654">
        <v>156.86000000000001</v>
      </c>
    </row>
    <row r="330" spans="1:13" ht="14.4" customHeight="1" x14ac:dyDescent="0.3">
      <c r="A330" s="649" t="s">
        <v>2751</v>
      </c>
      <c r="B330" s="650" t="s">
        <v>2665</v>
      </c>
      <c r="C330" s="650" t="s">
        <v>1819</v>
      </c>
      <c r="D330" s="650" t="s">
        <v>1820</v>
      </c>
      <c r="E330" s="650" t="s">
        <v>2666</v>
      </c>
      <c r="F330" s="653"/>
      <c r="G330" s="653"/>
      <c r="H330" s="666">
        <v>0</v>
      </c>
      <c r="I330" s="653">
        <v>2</v>
      </c>
      <c r="J330" s="653">
        <v>368.44</v>
      </c>
      <c r="K330" s="666">
        <v>1</v>
      </c>
      <c r="L330" s="653">
        <v>2</v>
      </c>
      <c r="M330" s="654">
        <v>368.44</v>
      </c>
    </row>
    <row r="331" spans="1:13" ht="14.4" customHeight="1" x14ac:dyDescent="0.3">
      <c r="A331" s="649" t="s">
        <v>2751</v>
      </c>
      <c r="B331" s="650" t="s">
        <v>2665</v>
      </c>
      <c r="C331" s="650" t="s">
        <v>3527</v>
      </c>
      <c r="D331" s="650" t="s">
        <v>3528</v>
      </c>
      <c r="E331" s="650" t="s">
        <v>3529</v>
      </c>
      <c r="F331" s="653"/>
      <c r="G331" s="653"/>
      <c r="H331" s="666">
        <v>0</v>
      </c>
      <c r="I331" s="653">
        <v>1</v>
      </c>
      <c r="J331" s="653">
        <v>103.71</v>
      </c>
      <c r="K331" s="666">
        <v>1</v>
      </c>
      <c r="L331" s="653">
        <v>1</v>
      </c>
      <c r="M331" s="654">
        <v>103.71</v>
      </c>
    </row>
    <row r="332" spans="1:13" ht="14.4" customHeight="1" x14ac:dyDescent="0.3">
      <c r="A332" s="649" t="s">
        <v>2751</v>
      </c>
      <c r="B332" s="650" t="s">
        <v>2669</v>
      </c>
      <c r="C332" s="650" t="s">
        <v>3612</v>
      </c>
      <c r="D332" s="650" t="s">
        <v>3613</v>
      </c>
      <c r="E332" s="650" t="s">
        <v>2670</v>
      </c>
      <c r="F332" s="653">
        <v>1</v>
      </c>
      <c r="G332" s="653">
        <v>116.8</v>
      </c>
      <c r="H332" s="666">
        <v>1</v>
      </c>
      <c r="I332" s="653"/>
      <c r="J332" s="653"/>
      <c r="K332" s="666">
        <v>0</v>
      </c>
      <c r="L332" s="653">
        <v>1</v>
      </c>
      <c r="M332" s="654">
        <v>116.8</v>
      </c>
    </row>
    <row r="333" spans="1:13" ht="14.4" customHeight="1" x14ac:dyDescent="0.3">
      <c r="A333" s="649" t="s">
        <v>2751</v>
      </c>
      <c r="B333" s="650" t="s">
        <v>2716</v>
      </c>
      <c r="C333" s="650" t="s">
        <v>2386</v>
      </c>
      <c r="D333" s="650" t="s">
        <v>2387</v>
      </c>
      <c r="E333" s="650" t="s">
        <v>2388</v>
      </c>
      <c r="F333" s="653"/>
      <c r="G333" s="653"/>
      <c r="H333" s="666">
        <v>0</v>
      </c>
      <c r="I333" s="653">
        <v>3</v>
      </c>
      <c r="J333" s="653">
        <v>666.75</v>
      </c>
      <c r="K333" s="666">
        <v>1</v>
      </c>
      <c r="L333" s="653">
        <v>3</v>
      </c>
      <c r="M333" s="654">
        <v>666.75</v>
      </c>
    </row>
    <row r="334" spans="1:13" ht="14.4" customHeight="1" x14ac:dyDescent="0.3">
      <c r="A334" s="649" t="s">
        <v>2751</v>
      </c>
      <c r="B334" s="650" t="s">
        <v>2682</v>
      </c>
      <c r="C334" s="650" t="s">
        <v>3644</v>
      </c>
      <c r="D334" s="650" t="s">
        <v>3645</v>
      </c>
      <c r="E334" s="650" t="s">
        <v>3646</v>
      </c>
      <c r="F334" s="653">
        <v>1</v>
      </c>
      <c r="G334" s="653">
        <v>96.63</v>
      </c>
      <c r="H334" s="666">
        <v>1</v>
      </c>
      <c r="I334" s="653"/>
      <c r="J334" s="653"/>
      <c r="K334" s="666">
        <v>0</v>
      </c>
      <c r="L334" s="653">
        <v>1</v>
      </c>
      <c r="M334" s="654">
        <v>96.63</v>
      </c>
    </row>
    <row r="335" spans="1:13" ht="14.4" customHeight="1" x14ac:dyDescent="0.3">
      <c r="A335" s="649" t="s">
        <v>2751</v>
      </c>
      <c r="B335" s="650" t="s">
        <v>3900</v>
      </c>
      <c r="C335" s="650" t="s">
        <v>1040</v>
      </c>
      <c r="D335" s="650" t="s">
        <v>1041</v>
      </c>
      <c r="E335" s="650" t="s">
        <v>1042</v>
      </c>
      <c r="F335" s="653"/>
      <c r="G335" s="653"/>
      <c r="H335" s="666">
        <v>0</v>
      </c>
      <c r="I335" s="653">
        <v>3</v>
      </c>
      <c r="J335" s="653">
        <v>285.75</v>
      </c>
      <c r="K335" s="666">
        <v>1</v>
      </c>
      <c r="L335" s="653">
        <v>3</v>
      </c>
      <c r="M335" s="654">
        <v>285.75</v>
      </c>
    </row>
    <row r="336" spans="1:13" ht="14.4" customHeight="1" x14ac:dyDescent="0.3">
      <c r="A336" s="649" t="s">
        <v>2751</v>
      </c>
      <c r="B336" s="650" t="s">
        <v>3901</v>
      </c>
      <c r="C336" s="650" t="s">
        <v>3707</v>
      </c>
      <c r="D336" s="650" t="s">
        <v>3708</v>
      </c>
      <c r="E336" s="650" t="s">
        <v>3709</v>
      </c>
      <c r="F336" s="653">
        <v>4</v>
      </c>
      <c r="G336" s="653">
        <v>1257.3599999999999</v>
      </c>
      <c r="H336" s="666">
        <v>1</v>
      </c>
      <c r="I336" s="653"/>
      <c r="J336" s="653"/>
      <c r="K336" s="666">
        <v>0</v>
      </c>
      <c r="L336" s="653">
        <v>4</v>
      </c>
      <c r="M336" s="654">
        <v>1257.3599999999999</v>
      </c>
    </row>
    <row r="337" spans="1:13" ht="14.4" customHeight="1" x14ac:dyDescent="0.3">
      <c r="A337" s="649" t="s">
        <v>2751</v>
      </c>
      <c r="B337" s="650" t="s">
        <v>3901</v>
      </c>
      <c r="C337" s="650" t="s">
        <v>3710</v>
      </c>
      <c r="D337" s="650" t="s">
        <v>3711</v>
      </c>
      <c r="E337" s="650" t="s">
        <v>3712</v>
      </c>
      <c r="F337" s="653"/>
      <c r="G337" s="653"/>
      <c r="H337" s="666">
        <v>0</v>
      </c>
      <c r="I337" s="653">
        <v>2</v>
      </c>
      <c r="J337" s="653">
        <v>327.45999999999998</v>
      </c>
      <c r="K337" s="666">
        <v>1</v>
      </c>
      <c r="L337" s="653">
        <v>2</v>
      </c>
      <c r="M337" s="654">
        <v>327.45999999999998</v>
      </c>
    </row>
    <row r="338" spans="1:13" ht="14.4" customHeight="1" x14ac:dyDescent="0.3">
      <c r="A338" s="649" t="s">
        <v>2751</v>
      </c>
      <c r="B338" s="650" t="s">
        <v>3901</v>
      </c>
      <c r="C338" s="650" t="s">
        <v>3713</v>
      </c>
      <c r="D338" s="650" t="s">
        <v>3714</v>
      </c>
      <c r="E338" s="650" t="s">
        <v>2791</v>
      </c>
      <c r="F338" s="653">
        <v>1</v>
      </c>
      <c r="G338" s="653">
        <v>98.23</v>
      </c>
      <c r="H338" s="666">
        <v>1</v>
      </c>
      <c r="I338" s="653"/>
      <c r="J338" s="653"/>
      <c r="K338" s="666">
        <v>0</v>
      </c>
      <c r="L338" s="653">
        <v>1</v>
      </c>
      <c r="M338" s="654">
        <v>98.23</v>
      </c>
    </row>
    <row r="339" spans="1:13" ht="14.4" customHeight="1" x14ac:dyDescent="0.3">
      <c r="A339" s="649" t="s">
        <v>2751</v>
      </c>
      <c r="B339" s="650" t="s">
        <v>3889</v>
      </c>
      <c r="C339" s="650" t="s">
        <v>3688</v>
      </c>
      <c r="D339" s="650" t="s">
        <v>3689</v>
      </c>
      <c r="E339" s="650" t="s">
        <v>3690</v>
      </c>
      <c r="F339" s="653">
        <v>1</v>
      </c>
      <c r="G339" s="653">
        <v>0</v>
      </c>
      <c r="H339" s="666"/>
      <c r="I339" s="653"/>
      <c r="J339" s="653"/>
      <c r="K339" s="666"/>
      <c r="L339" s="653">
        <v>1</v>
      </c>
      <c r="M339" s="654">
        <v>0</v>
      </c>
    </row>
    <row r="340" spans="1:13" ht="14.4" customHeight="1" x14ac:dyDescent="0.3">
      <c r="A340" s="649" t="s">
        <v>2751</v>
      </c>
      <c r="B340" s="650" t="s">
        <v>2688</v>
      </c>
      <c r="C340" s="650" t="s">
        <v>2809</v>
      </c>
      <c r="D340" s="650" t="s">
        <v>2810</v>
      </c>
      <c r="E340" s="650" t="s">
        <v>2811</v>
      </c>
      <c r="F340" s="653">
        <v>2</v>
      </c>
      <c r="G340" s="653">
        <v>21.46</v>
      </c>
      <c r="H340" s="666">
        <v>1</v>
      </c>
      <c r="I340" s="653"/>
      <c r="J340" s="653"/>
      <c r="K340" s="666">
        <v>0</v>
      </c>
      <c r="L340" s="653">
        <v>2</v>
      </c>
      <c r="M340" s="654">
        <v>21.46</v>
      </c>
    </row>
    <row r="341" spans="1:13" ht="14.4" customHeight="1" x14ac:dyDescent="0.3">
      <c r="A341" s="649" t="s">
        <v>2751</v>
      </c>
      <c r="B341" s="650" t="s">
        <v>2688</v>
      </c>
      <c r="C341" s="650" t="s">
        <v>1547</v>
      </c>
      <c r="D341" s="650" t="s">
        <v>2689</v>
      </c>
      <c r="E341" s="650" t="s">
        <v>2690</v>
      </c>
      <c r="F341" s="653"/>
      <c r="G341" s="653"/>
      <c r="H341" s="666">
        <v>0</v>
      </c>
      <c r="I341" s="653">
        <v>1</v>
      </c>
      <c r="J341" s="653">
        <v>6.98</v>
      </c>
      <c r="K341" s="666">
        <v>1</v>
      </c>
      <c r="L341" s="653">
        <v>1</v>
      </c>
      <c r="M341" s="654">
        <v>6.98</v>
      </c>
    </row>
    <row r="342" spans="1:13" ht="14.4" customHeight="1" x14ac:dyDescent="0.3">
      <c r="A342" s="649" t="s">
        <v>2751</v>
      </c>
      <c r="B342" s="650" t="s">
        <v>2688</v>
      </c>
      <c r="C342" s="650" t="s">
        <v>3500</v>
      </c>
      <c r="D342" s="650" t="s">
        <v>3501</v>
      </c>
      <c r="E342" s="650" t="s">
        <v>2811</v>
      </c>
      <c r="F342" s="653"/>
      <c r="G342" s="653"/>
      <c r="H342" s="666">
        <v>0</v>
      </c>
      <c r="I342" s="653">
        <v>5</v>
      </c>
      <c r="J342" s="653">
        <v>53.650000000000006</v>
      </c>
      <c r="K342" s="666">
        <v>1</v>
      </c>
      <c r="L342" s="653">
        <v>5</v>
      </c>
      <c r="M342" s="654">
        <v>53.650000000000006</v>
      </c>
    </row>
    <row r="343" spans="1:13" ht="14.4" customHeight="1" x14ac:dyDescent="0.3">
      <c r="A343" s="649" t="s">
        <v>2751</v>
      </c>
      <c r="B343" s="650" t="s">
        <v>2688</v>
      </c>
      <c r="C343" s="650" t="s">
        <v>3502</v>
      </c>
      <c r="D343" s="650" t="s">
        <v>3503</v>
      </c>
      <c r="E343" s="650" t="s">
        <v>3221</v>
      </c>
      <c r="F343" s="653"/>
      <c r="G343" s="653"/>
      <c r="H343" s="666">
        <v>0</v>
      </c>
      <c r="I343" s="653">
        <v>4</v>
      </c>
      <c r="J343" s="653">
        <v>70.760000000000005</v>
      </c>
      <c r="K343" s="666">
        <v>1</v>
      </c>
      <c r="L343" s="653">
        <v>4</v>
      </c>
      <c r="M343" s="654">
        <v>70.760000000000005</v>
      </c>
    </row>
    <row r="344" spans="1:13" ht="14.4" customHeight="1" x14ac:dyDescent="0.3">
      <c r="A344" s="649" t="s">
        <v>2751</v>
      </c>
      <c r="B344" s="650" t="s">
        <v>2693</v>
      </c>
      <c r="C344" s="650" t="s">
        <v>3539</v>
      </c>
      <c r="D344" s="650" t="s">
        <v>3540</v>
      </c>
      <c r="E344" s="650" t="s">
        <v>2645</v>
      </c>
      <c r="F344" s="653">
        <v>1</v>
      </c>
      <c r="G344" s="653">
        <v>720.54</v>
      </c>
      <c r="H344" s="666">
        <v>1</v>
      </c>
      <c r="I344" s="653"/>
      <c r="J344" s="653"/>
      <c r="K344" s="666">
        <v>0</v>
      </c>
      <c r="L344" s="653">
        <v>1</v>
      </c>
      <c r="M344" s="654">
        <v>720.54</v>
      </c>
    </row>
    <row r="345" spans="1:13" ht="14.4" customHeight="1" x14ac:dyDescent="0.3">
      <c r="A345" s="649" t="s">
        <v>2751</v>
      </c>
      <c r="B345" s="650" t="s">
        <v>2693</v>
      </c>
      <c r="C345" s="650" t="s">
        <v>3543</v>
      </c>
      <c r="D345" s="650" t="s">
        <v>3542</v>
      </c>
      <c r="E345" s="650" t="s">
        <v>1597</v>
      </c>
      <c r="F345" s="653">
        <v>3</v>
      </c>
      <c r="G345" s="653">
        <v>648.48</v>
      </c>
      <c r="H345" s="666">
        <v>1</v>
      </c>
      <c r="I345" s="653"/>
      <c r="J345" s="653"/>
      <c r="K345" s="666">
        <v>0</v>
      </c>
      <c r="L345" s="653">
        <v>3</v>
      </c>
      <c r="M345" s="654">
        <v>648.48</v>
      </c>
    </row>
    <row r="346" spans="1:13" ht="14.4" customHeight="1" x14ac:dyDescent="0.3">
      <c r="A346" s="649" t="s">
        <v>2751</v>
      </c>
      <c r="B346" s="650" t="s">
        <v>2693</v>
      </c>
      <c r="C346" s="650" t="s">
        <v>1599</v>
      </c>
      <c r="D346" s="650" t="s">
        <v>1600</v>
      </c>
      <c r="E346" s="650" t="s">
        <v>2694</v>
      </c>
      <c r="F346" s="653"/>
      <c r="G346" s="653"/>
      <c r="H346" s="666">
        <v>0</v>
      </c>
      <c r="I346" s="653">
        <v>3</v>
      </c>
      <c r="J346" s="653">
        <v>486.39</v>
      </c>
      <c r="K346" s="666">
        <v>1</v>
      </c>
      <c r="L346" s="653">
        <v>3</v>
      </c>
      <c r="M346" s="654">
        <v>486.39</v>
      </c>
    </row>
    <row r="347" spans="1:13" ht="14.4" customHeight="1" x14ac:dyDescent="0.3">
      <c r="A347" s="649" t="s">
        <v>2751</v>
      </c>
      <c r="B347" s="650" t="s">
        <v>2693</v>
      </c>
      <c r="C347" s="650" t="s">
        <v>3541</v>
      </c>
      <c r="D347" s="650" t="s">
        <v>3542</v>
      </c>
      <c r="E347" s="650" t="s">
        <v>1597</v>
      </c>
      <c r="F347" s="653">
        <v>3</v>
      </c>
      <c r="G347" s="653">
        <v>648.48</v>
      </c>
      <c r="H347" s="666">
        <v>1</v>
      </c>
      <c r="I347" s="653"/>
      <c r="J347" s="653"/>
      <c r="K347" s="666">
        <v>0</v>
      </c>
      <c r="L347" s="653">
        <v>3</v>
      </c>
      <c r="M347" s="654">
        <v>648.48</v>
      </c>
    </row>
    <row r="348" spans="1:13" ht="14.4" customHeight="1" x14ac:dyDescent="0.3">
      <c r="A348" s="649" t="s">
        <v>2751</v>
      </c>
      <c r="B348" s="650" t="s">
        <v>2695</v>
      </c>
      <c r="C348" s="650" t="s">
        <v>1677</v>
      </c>
      <c r="D348" s="650" t="s">
        <v>2696</v>
      </c>
      <c r="E348" s="650" t="s">
        <v>2697</v>
      </c>
      <c r="F348" s="653"/>
      <c r="G348" s="653"/>
      <c r="H348" s="666">
        <v>0</v>
      </c>
      <c r="I348" s="653">
        <v>2</v>
      </c>
      <c r="J348" s="653">
        <v>403.5</v>
      </c>
      <c r="K348" s="666">
        <v>1</v>
      </c>
      <c r="L348" s="653">
        <v>2</v>
      </c>
      <c r="M348" s="654">
        <v>403.5</v>
      </c>
    </row>
    <row r="349" spans="1:13" ht="14.4" customHeight="1" x14ac:dyDescent="0.3">
      <c r="A349" s="649" t="s">
        <v>2751</v>
      </c>
      <c r="B349" s="650" t="s">
        <v>3902</v>
      </c>
      <c r="C349" s="650" t="s">
        <v>3562</v>
      </c>
      <c r="D349" s="650" t="s">
        <v>3563</v>
      </c>
      <c r="E349" s="650" t="s">
        <v>3564</v>
      </c>
      <c r="F349" s="653">
        <v>1</v>
      </c>
      <c r="G349" s="653">
        <v>0</v>
      </c>
      <c r="H349" s="666"/>
      <c r="I349" s="653"/>
      <c r="J349" s="653"/>
      <c r="K349" s="666"/>
      <c r="L349" s="653">
        <v>1</v>
      </c>
      <c r="M349" s="654">
        <v>0</v>
      </c>
    </row>
    <row r="350" spans="1:13" ht="14.4" customHeight="1" x14ac:dyDescent="0.3">
      <c r="A350" s="649" t="s">
        <v>2751</v>
      </c>
      <c r="B350" s="650" t="s">
        <v>3902</v>
      </c>
      <c r="C350" s="650" t="s">
        <v>3565</v>
      </c>
      <c r="D350" s="650" t="s">
        <v>3566</v>
      </c>
      <c r="E350" s="650" t="s">
        <v>2266</v>
      </c>
      <c r="F350" s="653">
        <v>1</v>
      </c>
      <c r="G350" s="653">
        <v>697.3</v>
      </c>
      <c r="H350" s="666">
        <v>1</v>
      </c>
      <c r="I350" s="653"/>
      <c r="J350" s="653"/>
      <c r="K350" s="666">
        <v>0</v>
      </c>
      <c r="L350" s="653">
        <v>1</v>
      </c>
      <c r="M350" s="654">
        <v>697.3</v>
      </c>
    </row>
    <row r="351" spans="1:13" ht="14.4" customHeight="1" x14ac:dyDescent="0.3">
      <c r="A351" s="649" t="s">
        <v>2751</v>
      </c>
      <c r="B351" s="650" t="s">
        <v>3902</v>
      </c>
      <c r="C351" s="650" t="s">
        <v>3567</v>
      </c>
      <c r="D351" s="650" t="s">
        <v>3568</v>
      </c>
      <c r="E351" s="650" t="s">
        <v>2250</v>
      </c>
      <c r="F351" s="653"/>
      <c r="G351" s="653"/>
      <c r="H351" s="666">
        <v>0</v>
      </c>
      <c r="I351" s="653">
        <v>2</v>
      </c>
      <c r="J351" s="653">
        <v>464.88</v>
      </c>
      <c r="K351" s="666">
        <v>1</v>
      </c>
      <c r="L351" s="653">
        <v>2</v>
      </c>
      <c r="M351" s="654">
        <v>464.88</v>
      </c>
    </row>
    <row r="352" spans="1:13" ht="14.4" customHeight="1" x14ac:dyDescent="0.3">
      <c r="A352" s="649" t="s">
        <v>2751</v>
      </c>
      <c r="B352" s="650" t="s">
        <v>3902</v>
      </c>
      <c r="C352" s="650" t="s">
        <v>3569</v>
      </c>
      <c r="D352" s="650" t="s">
        <v>3563</v>
      </c>
      <c r="E352" s="650" t="s">
        <v>3570</v>
      </c>
      <c r="F352" s="653">
        <v>4</v>
      </c>
      <c r="G352" s="653">
        <v>807</v>
      </c>
      <c r="H352" s="666">
        <v>1</v>
      </c>
      <c r="I352" s="653"/>
      <c r="J352" s="653"/>
      <c r="K352" s="666">
        <v>0</v>
      </c>
      <c r="L352" s="653">
        <v>4</v>
      </c>
      <c r="M352" s="654">
        <v>807</v>
      </c>
    </row>
    <row r="353" spans="1:13" ht="14.4" customHeight="1" x14ac:dyDescent="0.3">
      <c r="A353" s="649" t="s">
        <v>2751</v>
      </c>
      <c r="B353" s="650" t="s">
        <v>3902</v>
      </c>
      <c r="C353" s="650" t="s">
        <v>3163</v>
      </c>
      <c r="D353" s="650" t="s">
        <v>3164</v>
      </c>
      <c r="E353" s="650" t="s">
        <v>2291</v>
      </c>
      <c r="F353" s="653">
        <v>1</v>
      </c>
      <c r="G353" s="653">
        <v>216.94</v>
      </c>
      <c r="H353" s="666">
        <v>1</v>
      </c>
      <c r="I353" s="653"/>
      <c r="J353" s="653"/>
      <c r="K353" s="666">
        <v>0</v>
      </c>
      <c r="L353" s="653">
        <v>1</v>
      </c>
      <c r="M353" s="654">
        <v>216.94</v>
      </c>
    </row>
    <row r="354" spans="1:13" ht="14.4" customHeight="1" x14ac:dyDescent="0.3">
      <c r="A354" s="649" t="s">
        <v>2751</v>
      </c>
      <c r="B354" s="650" t="s">
        <v>2698</v>
      </c>
      <c r="C354" s="650" t="s">
        <v>1607</v>
      </c>
      <c r="D354" s="650" t="s">
        <v>1608</v>
      </c>
      <c r="E354" s="650" t="s">
        <v>2699</v>
      </c>
      <c r="F354" s="653"/>
      <c r="G354" s="653"/>
      <c r="H354" s="666">
        <v>0</v>
      </c>
      <c r="I354" s="653">
        <v>1</v>
      </c>
      <c r="J354" s="653">
        <v>94.8</v>
      </c>
      <c r="K354" s="666">
        <v>1</v>
      </c>
      <c r="L354" s="653">
        <v>1</v>
      </c>
      <c r="M354" s="654">
        <v>94.8</v>
      </c>
    </row>
    <row r="355" spans="1:13" ht="14.4" customHeight="1" x14ac:dyDescent="0.3">
      <c r="A355" s="649" t="s">
        <v>2751</v>
      </c>
      <c r="B355" s="650" t="s">
        <v>3903</v>
      </c>
      <c r="C355" s="650" t="s">
        <v>3738</v>
      </c>
      <c r="D355" s="650" t="s">
        <v>3739</v>
      </c>
      <c r="E355" s="650" t="s">
        <v>3740</v>
      </c>
      <c r="F355" s="653"/>
      <c r="G355" s="653"/>
      <c r="H355" s="666">
        <v>0</v>
      </c>
      <c r="I355" s="653">
        <v>3</v>
      </c>
      <c r="J355" s="653">
        <v>3928.44</v>
      </c>
      <c r="K355" s="666">
        <v>1</v>
      </c>
      <c r="L355" s="653">
        <v>3</v>
      </c>
      <c r="M355" s="654">
        <v>3928.44</v>
      </c>
    </row>
    <row r="356" spans="1:13" ht="14.4" customHeight="1" x14ac:dyDescent="0.3">
      <c r="A356" s="649" t="s">
        <v>2751</v>
      </c>
      <c r="B356" s="650" t="s">
        <v>2700</v>
      </c>
      <c r="C356" s="650" t="s">
        <v>3530</v>
      </c>
      <c r="D356" s="650" t="s">
        <v>3531</v>
      </c>
      <c r="E356" s="650" t="s">
        <v>3526</v>
      </c>
      <c r="F356" s="653">
        <v>1</v>
      </c>
      <c r="G356" s="653">
        <v>0</v>
      </c>
      <c r="H356" s="666"/>
      <c r="I356" s="653"/>
      <c r="J356" s="653"/>
      <c r="K356" s="666"/>
      <c r="L356" s="653">
        <v>1</v>
      </c>
      <c r="M356" s="654">
        <v>0</v>
      </c>
    </row>
    <row r="357" spans="1:13" ht="14.4" customHeight="1" x14ac:dyDescent="0.3">
      <c r="A357" s="649" t="s">
        <v>2752</v>
      </c>
      <c r="B357" s="650" t="s">
        <v>2598</v>
      </c>
      <c r="C357" s="650" t="s">
        <v>1465</v>
      </c>
      <c r="D357" s="650" t="s">
        <v>2599</v>
      </c>
      <c r="E357" s="650" t="s">
        <v>2601</v>
      </c>
      <c r="F357" s="653"/>
      <c r="G357" s="653"/>
      <c r="H357" s="666">
        <v>0</v>
      </c>
      <c r="I357" s="653">
        <v>1</v>
      </c>
      <c r="J357" s="653">
        <v>195.92</v>
      </c>
      <c r="K357" s="666">
        <v>1</v>
      </c>
      <c r="L357" s="653">
        <v>1</v>
      </c>
      <c r="M357" s="654">
        <v>195.92</v>
      </c>
    </row>
    <row r="358" spans="1:13" ht="14.4" customHeight="1" x14ac:dyDescent="0.3">
      <c r="A358" s="649" t="s">
        <v>2752</v>
      </c>
      <c r="B358" s="650" t="s">
        <v>2614</v>
      </c>
      <c r="C358" s="650" t="s">
        <v>3274</v>
      </c>
      <c r="D358" s="650" t="s">
        <v>2896</v>
      </c>
      <c r="E358" s="650" t="s">
        <v>1971</v>
      </c>
      <c r="F358" s="653"/>
      <c r="G358" s="653"/>
      <c r="H358" s="666">
        <v>0</v>
      </c>
      <c r="I358" s="653">
        <v>1</v>
      </c>
      <c r="J358" s="653">
        <v>193.14</v>
      </c>
      <c r="K358" s="666">
        <v>1</v>
      </c>
      <c r="L358" s="653">
        <v>1</v>
      </c>
      <c r="M358" s="654">
        <v>193.14</v>
      </c>
    </row>
    <row r="359" spans="1:13" ht="14.4" customHeight="1" x14ac:dyDescent="0.3">
      <c r="A359" s="649" t="s">
        <v>2752</v>
      </c>
      <c r="B359" s="650" t="s">
        <v>2614</v>
      </c>
      <c r="C359" s="650" t="s">
        <v>1561</v>
      </c>
      <c r="D359" s="650" t="s">
        <v>2617</v>
      </c>
      <c r="E359" s="650" t="s">
        <v>1971</v>
      </c>
      <c r="F359" s="653"/>
      <c r="G359" s="653"/>
      <c r="H359" s="666">
        <v>0</v>
      </c>
      <c r="I359" s="653">
        <v>1</v>
      </c>
      <c r="J359" s="653">
        <v>193.14</v>
      </c>
      <c r="K359" s="666">
        <v>1</v>
      </c>
      <c r="L359" s="653">
        <v>1</v>
      </c>
      <c r="M359" s="654">
        <v>193.14</v>
      </c>
    </row>
    <row r="360" spans="1:13" ht="14.4" customHeight="1" x14ac:dyDescent="0.3">
      <c r="A360" s="649" t="s">
        <v>2752</v>
      </c>
      <c r="B360" s="650" t="s">
        <v>2618</v>
      </c>
      <c r="C360" s="650" t="s">
        <v>3086</v>
      </c>
      <c r="D360" s="650" t="s">
        <v>1527</v>
      </c>
      <c r="E360" s="650" t="s">
        <v>3087</v>
      </c>
      <c r="F360" s="653"/>
      <c r="G360" s="653"/>
      <c r="H360" s="666">
        <v>0</v>
      </c>
      <c r="I360" s="653">
        <v>2</v>
      </c>
      <c r="J360" s="653">
        <v>699.88</v>
      </c>
      <c r="K360" s="666">
        <v>1</v>
      </c>
      <c r="L360" s="653">
        <v>2</v>
      </c>
      <c r="M360" s="654">
        <v>699.88</v>
      </c>
    </row>
    <row r="361" spans="1:13" ht="14.4" customHeight="1" x14ac:dyDescent="0.3">
      <c r="A361" s="649" t="s">
        <v>2752</v>
      </c>
      <c r="B361" s="650" t="s">
        <v>2619</v>
      </c>
      <c r="C361" s="650" t="s">
        <v>3178</v>
      </c>
      <c r="D361" s="650" t="s">
        <v>3048</v>
      </c>
      <c r="E361" s="650" t="s">
        <v>1703</v>
      </c>
      <c r="F361" s="653">
        <v>1</v>
      </c>
      <c r="G361" s="653">
        <v>0</v>
      </c>
      <c r="H361" s="666"/>
      <c r="I361" s="653"/>
      <c r="J361" s="653"/>
      <c r="K361" s="666"/>
      <c r="L361" s="653">
        <v>1</v>
      </c>
      <c r="M361" s="654">
        <v>0</v>
      </c>
    </row>
    <row r="362" spans="1:13" ht="14.4" customHeight="1" x14ac:dyDescent="0.3">
      <c r="A362" s="649" t="s">
        <v>2752</v>
      </c>
      <c r="B362" s="650" t="s">
        <v>2624</v>
      </c>
      <c r="C362" s="650" t="s">
        <v>1447</v>
      </c>
      <c r="D362" s="650" t="s">
        <v>1448</v>
      </c>
      <c r="E362" s="650" t="s">
        <v>2625</v>
      </c>
      <c r="F362" s="653"/>
      <c r="G362" s="653"/>
      <c r="H362" s="666">
        <v>0</v>
      </c>
      <c r="I362" s="653">
        <v>3</v>
      </c>
      <c r="J362" s="653">
        <v>225.84</v>
      </c>
      <c r="K362" s="666">
        <v>1</v>
      </c>
      <c r="L362" s="653">
        <v>3</v>
      </c>
      <c r="M362" s="654">
        <v>225.84</v>
      </c>
    </row>
    <row r="363" spans="1:13" ht="14.4" customHeight="1" x14ac:dyDescent="0.3">
      <c r="A363" s="649" t="s">
        <v>2752</v>
      </c>
      <c r="B363" s="650" t="s">
        <v>2624</v>
      </c>
      <c r="C363" s="650" t="s">
        <v>1451</v>
      </c>
      <c r="D363" s="650" t="s">
        <v>1448</v>
      </c>
      <c r="E363" s="650" t="s">
        <v>2626</v>
      </c>
      <c r="F363" s="653"/>
      <c r="G363" s="653"/>
      <c r="H363" s="666">
        <v>0</v>
      </c>
      <c r="I363" s="653">
        <v>1</v>
      </c>
      <c r="J363" s="653">
        <v>150.55000000000001</v>
      </c>
      <c r="K363" s="666">
        <v>1</v>
      </c>
      <c r="L363" s="653">
        <v>1</v>
      </c>
      <c r="M363" s="654">
        <v>150.55000000000001</v>
      </c>
    </row>
    <row r="364" spans="1:13" ht="14.4" customHeight="1" x14ac:dyDescent="0.3">
      <c r="A364" s="649" t="s">
        <v>2752</v>
      </c>
      <c r="B364" s="650" t="s">
        <v>2630</v>
      </c>
      <c r="C364" s="650" t="s">
        <v>1493</v>
      </c>
      <c r="D364" s="650" t="s">
        <v>1494</v>
      </c>
      <c r="E364" s="650" t="s">
        <v>999</v>
      </c>
      <c r="F364" s="653"/>
      <c r="G364" s="653"/>
      <c r="H364" s="666">
        <v>0</v>
      </c>
      <c r="I364" s="653">
        <v>2</v>
      </c>
      <c r="J364" s="653">
        <v>89.78</v>
      </c>
      <c r="K364" s="666">
        <v>1</v>
      </c>
      <c r="L364" s="653">
        <v>2</v>
      </c>
      <c r="M364" s="654">
        <v>89.78</v>
      </c>
    </row>
    <row r="365" spans="1:13" ht="14.4" customHeight="1" x14ac:dyDescent="0.3">
      <c r="A365" s="649" t="s">
        <v>2752</v>
      </c>
      <c r="B365" s="650" t="s">
        <v>2633</v>
      </c>
      <c r="C365" s="650" t="s">
        <v>1640</v>
      </c>
      <c r="D365" s="650" t="s">
        <v>1641</v>
      </c>
      <c r="E365" s="650" t="s">
        <v>1642</v>
      </c>
      <c r="F365" s="653"/>
      <c r="G365" s="653"/>
      <c r="H365" s="666">
        <v>0</v>
      </c>
      <c r="I365" s="653">
        <v>1</v>
      </c>
      <c r="J365" s="653">
        <v>55.38</v>
      </c>
      <c r="K365" s="666">
        <v>1</v>
      </c>
      <c r="L365" s="653">
        <v>1</v>
      </c>
      <c r="M365" s="654">
        <v>55.38</v>
      </c>
    </row>
    <row r="366" spans="1:13" ht="14.4" customHeight="1" x14ac:dyDescent="0.3">
      <c r="A366" s="649" t="s">
        <v>2752</v>
      </c>
      <c r="B366" s="650" t="s">
        <v>2633</v>
      </c>
      <c r="C366" s="650" t="s">
        <v>3088</v>
      </c>
      <c r="D366" s="650" t="s">
        <v>1641</v>
      </c>
      <c r="E366" s="650" t="s">
        <v>3089</v>
      </c>
      <c r="F366" s="653"/>
      <c r="G366" s="653"/>
      <c r="H366" s="666">
        <v>0</v>
      </c>
      <c r="I366" s="653">
        <v>1</v>
      </c>
      <c r="J366" s="653">
        <v>184.61</v>
      </c>
      <c r="K366" s="666">
        <v>1</v>
      </c>
      <c r="L366" s="653">
        <v>1</v>
      </c>
      <c r="M366" s="654">
        <v>184.61</v>
      </c>
    </row>
    <row r="367" spans="1:13" ht="14.4" customHeight="1" x14ac:dyDescent="0.3">
      <c r="A367" s="649" t="s">
        <v>2752</v>
      </c>
      <c r="B367" s="650" t="s">
        <v>2636</v>
      </c>
      <c r="C367" s="650" t="s">
        <v>1458</v>
      </c>
      <c r="D367" s="650" t="s">
        <v>2637</v>
      </c>
      <c r="E367" s="650" t="s">
        <v>1074</v>
      </c>
      <c r="F367" s="653"/>
      <c r="G367" s="653"/>
      <c r="H367" s="666">
        <v>0</v>
      </c>
      <c r="I367" s="653">
        <v>1</v>
      </c>
      <c r="J367" s="653">
        <v>134.83000000000001</v>
      </c>
      <c r="K367" s="666">
        <v>1</v>
      </c>
      <c r="L367" s="653">
        <v>1</v>
      </c>
      <c r="M367" s="654">
        <v>134.83000000000001</v>
      </c>
    </row>
    <row r="368" spans="1:13" ht="14.4" customHeight="1" x14ac:dyDescent="0.3">
      <c r="A368" s="649" t="s">
        <v>2752</v>
      </c>
      <c r="B368" s="650" t="s">
        <v>2644</v>
      </c>
      <c r="C368" s="650" t="s">
        <v>1557</v>
      </c>
      <c r="D368" s="650" t="s">
        <v>1558</v>
      </c>
      <c r="E368" s="650" t="s">
        <v>2645</v>
      </c>
      <c r="F368" s="653"/>
      <c r="G368" s="653"/>
      <c r="H368" s="666">
        <v>0</v>
      </c>
      <c r="I368" s="653">
        <v>2</v>
      </c>
      <c r="J368" s="653">
        <v>870.6</v>
      </c>
      <c r="K368" s="666">
        <v>1</v>
      </c>
      <c r="L368" s="653">
        <v>2</v>
      </c>
      <c r="M368" s="654">
        <v>870.6</v>
      </c>
    </row>
    <row r="369" spans="1:13" ht="14.4" customHeight="1" x14ac:dyDescent="0.3">
      <c r="A369" s="649" t="s">
        <v>2752</v>
      </c>
      <c r="B369" s="650" t="s">
        <v>2644</v>
      </c>
      <c r="C369" s="650" t="s">
        <v>1625</v>
      </c>
      <c r="D369" s="650" t="s">
        <v>1630</v>
      </c>
      <c r="E369" s="650" t="s">
        <v>2646</v>
      </c>
      <c r="F369" s="653"/>
      <c r="G369" s="653"/>
      <c r="H369" s="666">
        <v>0</v>
      </c>
      <c r="I369" s="653">
        <v>1</v>
      </c>
      <c r="J369" s="653">
        <v>201.88</v>
      </c>
      <c r="K369" s="666">
        <v>1</v>
      </c>
      <c r="L369" s="653">
        <v>1</v>
      </c>
      <c r="M369" s="654">
        <v>201.88</v>
      </c>
    </row>
    <row r="370" spans="1:13" ht="14.4" customHeight="1" x14ac:dyDescent="0.3">
      <c r="A370" s="649" t="s">
        <v>2752</v>
      </c>
      <c r="B370" s="650" t="s">
        <v>2655</v>
      </c>
      <c r="C370" s="650" t="s">
        <v>2242</v>
      </c>
      <c r="D370" s="650" t="s">
        <v>610</v>
      </c>
      <c r="E370" s="650" t="s">
        <v>2712</v>
      </c>
      <c r="F370" s="653"/>
      <c r="G370" s="653"/>
      <c r="H370" s="666">
        <v>0</v>
      </c>
      <c r="I370" s="653">
        <v>1</v>
      </c>
      <c r="J370" s="653">
        <v>65.069999999999993</v>
      </c>
      <c r="K370" s="666">
        <v>1</v>
      </c>
      <c r="L370" s="653">
        <v>1</v>
      </c>
      <c r="M370" s="654">
        <v>65.069999999999993</v>
      </c>
    </row>
    <row r="371" spans="1:13" ht="14.4" customHeight="1" x14ac:dyDescent="0.3">
      <c r="A371" s="649" t="s">
        <v>2752</v>
      </c>
      <c r="B371" s="650" t="s">
        <v>2695</v>
      </c>
      <c r="C371" s="650" t="s">
        <v>3758</v>
      </c>
      <c r="D371" s="650" t="s">
        <v>3759</v>
      </c>
      <c r="E371" s="650" t="s">
        <v>3760</v>
      </c>
      <c r="F371" s="653"/>
      <c r="G371" s="653"/>
      <c r="H371" s="666">
        <v>0</v>
      </c>
      <c r="I371" s="653">
        <v>3</v>
      </c>
      <c r="J371" s="653">
        <v>807</v>
      </c>
      <c r="K371" s="666">
        <v>1</v>
      </c>
      <c r="L371" s="653">
        <v>3</v>
      </c>
      <c r="M371" s="654">
        <v>807</v>
      </c>
    </row>
    <row r="372" spans="1:13" ht="14.4" customHeight="1" x14ac:dyDescent="0.3">
      <c r="A372" s="649" t="s">
        <v>2753</v>
      </c>
      <c r="B372" s="650" t="s">
        <v>2594</v>
      </c>
      <c r="C372" s="650" t="s">
        <v>1496</v>
      </c>
      <c r="D372" s="650" t="s">
        <v>1430</v>
      </c>
      <c r="E372" s="650" t="s">
        <v>2596</v>
      </c>
      <c r="F372" s="653"/>
      <c r="G372" s="653"/>
      <c r="H372" s="666">
        <v>0</v>
      </c>
      <c r="I372" s="653">
        <v>1</v>
      </c>
      <c r="J372" s="653">
        <v>48.98</v>
      </c>
      <c r="K372" s="666">
        <v>1</v>
      </c>
      <c r="L372" s="653">
        <v>1</v>
      </c>
      <c r="M372" s="654">
        <v>48.98</v>
      </c>
    </row>
    <row r="373" spans="1:13" ht="14.4" customHeight="1" x14ac:dyDescent="0.3">
      <c r="A373" s="649" t="s">
        <v>2753</v>
      </c>
      <c r="B373" s="650" t="s">
        <v>2594</v>
      </c>
      <c r="C373" s="650" t="s">
        <v>3213</v>
      </c>
      <c r="D373" s="650" t="s">
        <v>1430</v>
      </c>
      <c r="E373" s="650" t="s">
        <v>3214</v>
      </c>
      <c r="F373" s="653"/>
      <c r="G373" s="653"/>
      <c r="H373" s="666"/>
      <c r="I373" s="653">
        <v>1</v>
      </c>
      <c r="J373" s="653">
        <v>0</v>
      </c>
      <c r="K373" s="666"/>
      <c r="L373" s="653">
        <v>1</v>
      </c>
      <c r="M373" s="654">
        <v>0</v>
      </c>
    </row>
    <row r="374" spans="1:13" ht="14.4" customHeight="1" x14ac:dyDescent="0.3">
      <c r="A374" s="649" t="s">
        <v>2753</v>
      </c>
      <c r="B374" s="650" t="s">
        <v>2598</v>
      </c>
      <c r="C374" s="650" t="s">
        <v>3199</v>
      </c>
      <c r="D374" s="650" t="s">
        <v>3200</v>
      </c>
      <c r="E374" s="650" t="s">
        <v>3201</v>
      </c>
      <c r="F374" s="653"/>
      <c r="G374" s="653"/>
      <c r="H374" s="666">
        <v>0</v>
      </c>
      <c r="I374" s="653">
        <v>1</v>
      </c>
      <c r="J374" s="653">
        <v>48.98</v>
      </c>
      <c r="K374" s="666">
        <v>1</v>
      </c>
      <c r="L374" s="653">
        <v>1</v>
      </c>
      <c r="M374" s="654">
        <v>48.98</v>
      </c>
    </row>
    <row r="375" spans="1:13" ht="14.4" customHeight="1" x14ac:dyDescent="0.3">
      <c r="A375" s="649" t="s">
        <v>2753</v>
      </c>
      <c r="B375" s="650" t="s">
        <v>2610</v>
      </c>
      <c r="C375" s="650" t="s">
        <v>3206</v>
      </c>
      <c r="D375" s="650" t="s">
        <v>1511</v>
      </c>
      <c r="E375" s="650" t="s">
        <v>3207</v>
      </c>
      <c r="F375" s="653"/>
      <c r="G375" s="653"/>
      <c r="H375" s="666">
        <v>0</v>
      </c>
      <c r="I375" s="653">
        <v>1</v>
      </c>
      <c r="J375" s="653">
        <v>106.31</v>
      </c>
      <c r="K375" s="666">
        <v>1</v>
      </c>
      <c r="L375" s="653">
        <v>1</v>
      </c>
      <c r="M375" s="654">
        <v>106.31</v>
      </c>
    </row>
    <row r="376" spans="1:13" ht="14.4" customHeight="1" x14ac:dyDescent="0.3">
      <c r="A376" s="649" t="s">
        <v>2753</v>
      </c>
      <c r="B376" s="650" t="s">
        <v>2610</v>
      </c>
      <c r="C376" s="650" t="s">
        <v>2849</v>
      </c>
      <c r="D376" s="650" t="s">
        <v>1705</v>
      </c>
      <c r="E376" s="650" t="s">
        <v>1706</v>
      </c>
      <c r="F376" s="653"/>
      <c r="G376" s="653"/>
      <c r="H376" s="666">
        <v>0</v>
      </c>
      <c r="I376" s="653">
        <v>1</v>
      </c>
      <c r="J376" s="653">
        <v>106.3</v>
      </c>
      <c r="K376" s="666">
        <v>1</v>
      </c>
      <c r="L376" s="653">
        <v>1</v>
      </c>
      <c r="M376" s="654">
        <v>106.3</v>
      </c>
    </row>
    <row r="377" spans="1:13" ht="14.4" customHeight="1" x14ac:dyDescent="0.3">
      <c r="A377" s="649" t="s">
        <v>2753</v>
      </c>
      <c r="B377" s="650" t="s">
        <v>2613</v>
      </c>
      <c r="C377" s="650" t="s">
        <v>1579</v>
      </c>
      <c r="D377" s="650" t="s">
        <v>1580</v>
      </c>
      <c r="E377" s="650" t="s">
        <v>1581</v>
      </c>
      <c r="F377" s="653"/>
      <c r="G377" s="653"/>
      <c r="H377" s="666">
        <v>0</v>
      </c>
      <c r="I377" s="653">
        <v>1</v>
      </c>
      <c r="J377" s="653">
        <v>58.29</v>
      </c>
      <c r="K377" s="666">
        <v>1</v>
      </c>
      <c r="L377" s="653">
        <v>1</v>
      </c>
      <c r="M377" s="654">
        <v>58.29</v>
      </c>
    </row>
    <row r="378" spans="1:13" ht="14.4" customHeight="1" x14ac:dyDescent="0.3">
      <c r="A378" s="649" t="s">
        <v>2753</v>
      </c>
      <c r="B378" s="650" t="s">
        <v>2614</v>
      </c>
      <c r="C378" s="650" t="s">
        <v>2895</v>
      </c>
      <c r="D378" s="650" t="s">
        <v>2896</v>
      </c>
      <c r="E378" s="650" t="s">
        <v>2897</v>
      </c>
      <c r="F378" s="653"/>
      <c r="G378" s="653"/>
      <c r="H378" s="666">
        <v>0</v>
      </c>
      <c r="I378" s="653">
        <v>1</v>
      </c>
      <c r="J378" s="653">
        <v>96.58</v>
      </c>
      <c r="K378" s="666">
        <v>1</v>
      </c>
      <c r="L378" s="653">
        <v>1</v>
      </c>
      <c r="M378" s="654">
        <v>96.58</v>
      </c>
    </row>
    <row r="379" spans="1:13" ht="14.4" customHeight="1" x14ac:dyDescent="0.3">
      <c r="A379" s="649" t="s">
        <v>2753</v>
      </c>
      <c r="B379" s="650" t="s">
        <v>2614</v>
      </c>
      <c r="C379" s="650" t="s">
        <v>1633</v>
      </c>
      <c r="D379" s="650" t="s">
        <v>2615</v>
      </c>
      <c r="E379" s="650" t="s">
        <v>2616</v>
      </c>
      <c r="F379" s="653"/>
      <c r="G379" s="653"/>
      <c r="H379" s="666">
        <v>0</v>
      </c>
      <c r="I379" s="653">
        <v>2</v>
      </c>
      <c r="J379" s="653">
        <v>312.5</v>
      </c>
      <c r="K379" s="666">
        <v>1</v>
      </c>
      <c r="L379" s="653">
        <v>2</v>
      </c>
      <c r="M379" s="654">
        <v>312.5</v>
      </c>
    </row>
    <row r="380" spans="1:13" ht="14.4" customHeight="1" x14ac:dyDescent="0.3">
      <c r="A380" s="649" t="s">
        <v>2753</v>
      </c>
      <c r="B380" s="650" t="s">
        <v>2614</v>
      </c>
      <c r="C380" s="650" t="s">
        <v>1561</v>
      </c>
      <c r="D380" s="650" t="s">
        <v>2617</v>
      </c>
      <c r="E380" s="650" t="s">
        <v>1971</v>
      </c>
      <c r="F380" s="653"/>
      <c r="G380" s="653"/>
      <c r="H380" s="666">
        <v>0</v>
      </c>
      <c r="I380" s="653">
        <v>8</v>
      </c>
      <c r="J380" s="653">
        <v>1545.12</v>
      </c>
      <c r="K380" s="666">
        <v>1</v>
      </c>
      <c r="L380" s="653">
        <v>8</v>
      </c>
      <c r="M380" s="654">
        <v>1545.12</v>
      </c>
    </row>
    <row r="381" spans="1:13" ht="14.4" customHeight="1" x14ac:dyDescent="0.3">
      <c r="A381" s="649" t="s">
        <v>2753</v>
      </c>
      <c r="B381" s="650" t="s">
        <v>2619</v>
      </c>
      <c r="C381" s="650" t="s">
        <v>1701</v>
      </c>
      <c r="D381" s="650" t="s">
        <v>1702</v>
      </c>
      <c r="E381" s="650" t="s">
        <v>1703</v>
      </c>
      <c r="F381" s="653"/>
      <c r="G381" s="653"/>
      <c r="H381" s="666">
        <v>0</v>
      </c>
      <c r="I381" s="653">
        <v>2</v>
      </c>
      <c r="J381" s="653">
        <v>195.36</v>
      </c>
      <c r="K381" s="666">
        <v>1</v>
      </c>
      <c r="L381" s="653">
        <v>2</v>
      </c>
      <c r="M381" s="654">
        <v>195.36</v>
      </c>
    </row>
    <row r="382" spans="1:13" ht="14.4" customHeight="1" x14ac:dyDescent="0.3">
      <c r="A382" s="649" t="s">
        <v>2753</v>
      </c>
      <c r="B382" s="650" t="s">
        <v>2619</v>
      </c>
      <c r="C382" s="650" t="s">
        <v>598</v>
      </c>
      <c r="D382" s="650" t="s">
        <v>599</v>
      </c>
      <c r="E382" s="650" t="s">
        <v>600</v>
      </c>
      <c r="F382" s="653">
        <v>1</v>
      </c>
      <c r="G382" s="653">
        <v>104.66</v>
      </c>
      <c r="H382" s="666">
        <v>0.16666666666666669</v>
      </c>
      <c r="I382" s="653">
        <v>5</v>
      </c>
      <c r="J382" s="653">
        <v>523.29999999999995</v>
      </c>
      <c r="K382" s="666">
        <v>0.83333333333333337</v>
      </c>
      <c r="L382" s="653">
        <v>6</v>
      </c>
      <c r="M382" s="654">
        <v>627.95999999999992</v>
      </c>
    </row>
    <row r="383" spans="1:13" ht="14.4" customHeight="1" x14ac:dyDescent="0.3">
      <c r="A383" s="649" t="s">
        <v>2753</v>
      </c>
      <c r="B383" s="650" t="s">
        <v>2619</v>
      </c>
      <c r="C383" s="650" t="s">
        <v>3198</v>
      </c>
      <c r="D383" s="650" t="s">
        <v>2928</v>
      </c>
      <c r="E383" s="650" t="s">
        <v>1703</v>
      </c>
      <c r="F383" s="653">
        <v>1</v>
      </c>
      <c r="G383" s="653">
        <v>387.19</v>
      </c>
      <c r="H383" s="666">
        <v>1</v>
      </c>
      <c r="I383" s="653"/>
      <c r="J383" s="653"/>
      <c r="K383" s="666">
        <v>0</v>
      </c>
      <c r="L383" s="653">
        <v>1</v>
      </c>
      <c r="M383" s="654">
        <v>387.19</v>
      </c>
    </row>
    <row r="384" spans="1:13" ht="14.4" customHeight="1" x14ac:dyDescent="0.3">
      <c r="A384" s="649" t="s">
        <v>2753</v>
      </c>
      <c r="B384" s="650" t="s">
        <v>3892</v>
      </c>
      <c r="C384" s="650" t="s">
        <v>3217</v>
      </c>
      <c r="D384" s="650" t="s">
        <v>3218</v>
      </c>
      <c r="E384" s="650" t="s">
        <v>3219</v>
      </c>
      <c r="F384" s="653"/>
      <c r="G384" s="653"/>
      <c r="H384" s="666">
        <v>0</v>
      </c>
      <c r="I384" s="653">
        <v>1</v>
      </c>
      <c r="J384" s="653">
        <v>167.38</v>
      </c>
      <c r="K384" s="666">
        <v>1</v>
      </c>
      <c r="L384" s="653">
        <v>1</v>
      </c>
      <c r="M384" s="654">
        <v>167.38</v>
      </c>
    </row>
    <row r="385" spans="1:13" ht="14.4" customHeight="1" x14ac:dyDescent="0.3">
      <c r="A385" s="649" t="s">
        <v>2753</v>
      </c>
      <c r="B385" s="650" t="s">
        <v>2624</v>
      </c>
      <c r="C385" s="650" t="s">
        <v>1447</v>
      </c>
      <c r="D385" s="650" t="s">
        <v>1448</v>
      </c>
      <c r="E385" s="650" t="s">
        <v>2625</v>
      </c>
      <c r="F385" s="653"/>
      <c r="G385" s="653"/>
      <c r="H385" s="666">
        <v>0</v>
      </c>
      <c r="I385" s="653">
        <v>6</v>
      </c>
      <c r="J385" s="653">
        <v>451.67999999999995</v>
      </c>
      <c r="K385" s="666">
        <v>1</v>
      </c>
      <c r="L385" s="653">
        <v>6</v>
      </c>
      <c r="M385" s="654">
        <v>451.67999999999995</v>
      </c>
    </row>
    <row r="386" spans="1:13" ht="14.4" customHeight="1" x14ac:dyDescent="0.3">
      <c r="A386" s="649" t="s">
        <v>2753</v>
      </c>
      <c r="B386" s="650" t="s">
        <v>2627</v>
      </c>
      <c r="C386" s="650" t="s">
        <v>3187</v>
      </c>
      <c r="D386" s="650" t="s">
        <v>1709</v>
      </c>
      <c r="E386" s="650" t="s">
        <v>608</v>
      </c>
      <c r="F386" s="653"/>
      <c r="G386" s="653"/>
      <c r="H386" s="666">
        <v>0</v>
      </c>
      <c r="I386" s="653">
        <v>1</v>
      </c>
      <c r="J386" s="653">
        <v>164.15</v>
      </c>
      <c r="K386" s="666">
        <v>1</v>
      </c>
      <c r="L386" s="653">
        <v>1</v>
      </c>
      <c r="M386" s="654">
        <v>164.15</v>
      </c>
    </row>
    <row r="387" spans="1:13" ht="14.4" customHeight="1" x14ac:dyDescent="0.3">
      <c r="A387" s="649" t="s">
        <v>2753</v>
      </c>
      <c r="B387" s="650" t="s">
        <v>2630</v>
      </c>
      <c r="C387" s="650" t="s">
        <v>2992</v>
      </c>
      <c r="D387" s="650" t="s">
        <v>2993</v>
      </c>
      <c r="E387" s="650" t="s">
        <v>2994</v>
      </c>
      <c r="F387" s="653">
        <v>1</v>
      </c>
      <c r="G387" s="653">
        <v>31.43</v>
      </c>
      <c r="H387" s="666">
        <v>1</v>
      </c>
      <c r="I387" s="653"/>
      <c r="J387" s="653"/>
      <c r="K387" s="666">
        <v>0</v>
      </c>
      <c r="L387" s="653">
        <v>1</v>
      </c>
      <c r="M387" s="654">
        <v>31.43</v>
      </c>
    </row>
    <row r="388" spans="1:13" ht="14.4" customHeight="1" x14ac:dyDescent="0.3">
      <c r="A388" s="649" t="s">
        <v>2753</v>
      </c>
      <c r="B388" s="650" t="s">
        <v>2630</v>
      </c>
      <c r="C388" s="650" t="s">
        <v>1493</v>
      </c>
      <c r="D388" s="650" t="s">
        <v>1494</v>
      </c>
      <c r="E388" s="650" t="s">
        <v>999</v>
      </c>
      <c r="F388" s="653"/>
      <c r="G388" s="653"/>
      <c r="H388" s="666">
        <v>0</v>
      </c>
      <c r="I388" s="653">
        <v>16</v>
      </c>
      <c r="J388" s="653">
        <v>718.24</v>
      </c>
      <c r="K388" s="666">
        <v>1</v>
      </c>
      <c r="L388" s="653">
        <v>16</v>
      </c>
      <c r="M388" s="654">
        <v>718.24</v>
      </c>
    </row>
    <row r="389" spans="1:13" ht="14.4" customHeight="1" x14ac:dyDescent="0.3">
      <c r="A389" s="649" t="s">
        <v>2753</v>
      </c>
      <c r="B389" s="650" t="s">
        <v>2630</v>
      </c>
      <c r="C389" s="650" t="s">
        <v>2248</v>
      </c>
      <c r="D389" s="650" t="s">
        <v>2249</v>
      </c>
      <c r="E389" s="650" t="s">
        <v>2250</v>
      </c>
      <c r="F389" s="653"/>
      <c r="G389" s="653"/>
      <c r="H389" s="666">
        <v>0</v>
      </c>
      <c r="I389" s="653">
        <v>1</v>
      </c>
      <c r="J389" s="653">
        <v>60.02</v>
      </c>
      <c r="K389" s="666">
        <v>1</v>
      </c>
      <c r="L389" s="653">
        <v>1</v>
      </c>
      <c r="M389" s="654">
        <v>60.02</v>
      </c>
    </row>
    <row r="390" spans="1:13" ht="14.4" customHeight="1" x14ac:dyDescent="0.3">
      <c r="A390" s="649" t="s">
        <v>2753</v>
      </c>
      <c r="B390" s="650" t="s">
        <v>2633</v>
      </c>
      <c r="C390" s="650" t="s">
        <v>3208</v>
      </c>
      <c r="D390" s="650" t="s">
        <v>3209</v>
      </c>
      <c r="E390" s="650" t="s">
        <v>1074</v>
      </c>
      <c r="F390" s="653"/>
      <c r="G390" s="653"/>
      <c r="H390" s="666">
        <v>0</v>
      </c>
      <c r="I390" s="653">
        <v>1</v>
      </c>
      <c r="J390" s="653">
        <v>41.53</v>
      </c>
      <c r="K390" s="666">
        <v>1</v>
      </c>
      <c r="L390" s="653">
        <v>1</v>
      </c>
      <c r="M390" s="654">
        <v>41.53</v>
      </c>
    </row>
    <row r="391" spans="1:13" ht="14.4" customHeight="1" x14ac:dyDescent="0.3">
      <c r="A391" s="649" t="s">
        <v>2753</v>
      </c>
      <c r="B391" s="650" t="s">
        <v>2633</v>
      </c>
      <c r="C391" s="650" t="s">
        <v>1640</v>
      </c>
      <c r="D391" s="650" t="s">
        <v>1641</v>
      </c>
      <c r="E391" s="650" t="s">
        <v>1642</v>
      </c>
      <c r="F391" s="653"/>
      <c r="G391" s="653"/>
      <c r="H391" s="666">
        <v>0</v>
      </c>
      <c r="I391" s="653">
        <v>3</v>
      </c>
      <c r="J391" s="653">
        <v>166.14000000000001</v>
      </c>
      <c r="K391" s="666">
        <v>1</v>
      </c>
      <c r="L391" s="653">
        <v>3</v>
      </c>
      <c r="M391" s="654">
        <v>166.14000000000001</v>
      </c>
    </row>
    <row r="392" spans="1:13" ht="14.4" customHeight="1" x14ac:dyDescent="0.3">
      <c r="A392" s="649" t="s">
        <v>2753</v>
      </c>
      <c r="B392" s="650" t="s">
        <v>2633</v>
      </c>
      <c r="C392" s="650" t="s">
        <v>3090</v>
      </c>
      <c r="D392" s="650" t="s">
        <v>3091</v>
      </c>
      <c r="E392" s="650" t="s">
        <v>3092</v>
      </c>
      <c r="F392" s="653">
        <v>1</v>
      </c>
      <c r="G392" s="653">
        <v>51.69</v>
      </c>
      <c r="H392" s="666">
        <v>1</v>
      </c>
      <c r="I392" s="653"/>
      <c r="J392" s="653"/>
      <c r="K392" s="666">
        <v>0</v>
      </c>
      <c r="L392" s="653">
        <v>1</v>
      </c>
      <c r="M392" s="654">
        <v>51.69</v>
      </c>
    </row>
    <row r="393" spans="1:13" ht="14.4" customHeight="1" x14ac:dyDescent="0.3">
      <c r="A393" s="649" t="s">
        <v>2753</v>
      </c>
      <c r="B393" s="650" t="s">
        <v>3887</v>
      </c>
      <c r="C393" s="650" t="s">
        <v>3230</v>
      </c>
      <c r="D393" s="650" t="s">
        <v>3231</v>
      </c>
      <c r="E393" s="650" t="s">
        <v>3232</v>
      </c>
      <c r="F393" s="653">
        <v>1</v>
      </c>
      <c r="G393" s="653">
        <v>157.76</v>
      </c>
      <c r="H393" s="666">
        <v>1</v>
      </c>
      <c r="I393" s="653"/>
      <c r="J393" s="653"/>
      <c r="K393" s="666">
        <v>0</v>
      </c>
      <c r="L393" s="653">
        <v>1</v>
      </c>
      <c r="M393" s="654">
        <v>157.76</v>
      </c>
    </row>
    <row r="394" spans="1:13" ht="14.4" customHeight="1" x14ac:dyDescent="0.3">
      <c r="A394" s="649" t="s">
        <v>2753</v>
      </c>
      <c r="B394" s="650" t="s">
        <v>2636</v>
      </c>
      <c r="C394" s="650" t="s">
        <v>1458</v>
      </c>
      <c r="D394" s="650" t="s">
        <v>2637</v>
      </c>
      <c r="E394" s="650" t="s">
        <v>1074</v>
      </c>
      <c r="F394" s="653"/>
      <c r="G394" s="653"/>
      <c r="H394" s="666">
        <v>0</v>
      </c>
      <c r="I394" s="653">
        <v>1</v>
      </c>
      <c r="J394" s="653">
        <v>134.83000000000001</v>
      </c>
      <c r="K394" s="666">
        <v>1</v>
      </c>
      <c r="L394" s="653">
        <v>1</v>
      </c>
      <c r="M394" s="654">
        <v>134.83000000000001</v>
      </c>
    </row>
    <row r="395" spans="1:13" ht="14.4" customHeight="1" x14ac:dyDescent="0.3">
      <c r="A395" s="649" t="s">
        <v>2753</v>
      </c>
      <c r="B395" s="650" t="s">
        <v>2636</v>
      </c>
      <c r="C395" s="650" t="s">
        <v>3124</v>
      </c>
      <c r="D395" s="650" t="s">
        <v>1433</v>
      </c>
      <c r="E395" s="650" t="s">
        <v>3125</v>
      </c>
      <c r="F395" s="653"/>
      <c r="G395" s="653"/>
      <c r="H395" s="666">
        <v>0</v>
      </c>
      <c r="I395" s="653">
        <v>2</v>
      </c>
      <c r="J395" s="653">
        <v>43.84</v>
      </c>
      <c r="K395" s="666">
        <v>1</v>
      </c>
      <c r="L395" s="653">
        <v>2</v>
      </c>
      <c r="M395" s="654">
        <v>43.84</v>
      </c>
    </row>
    <row r="396" spans="1:13" ht="14.4" customHeight="1" x14ac:dyDescent="0.3">
      <c r="A396" s="649" t="s">
        <v>2753</v>
      </c>
      <c r="B396" s="650" t="s">
        <v>2636</v>
      </c>
      <c r="C396" s="650" t="s">
        <v>2867</v>
      </c>
      <c r="D396" s="650" t="s">
        <v>1436</v>
      </c>
      <c r="E396" s="650" t="s">
        <v>2777</v>
      </c>
      <c r="F396" s="653"/>
      <c r="G396" s="653"/>
      <c r="H396" s="666">
        <v>0</v>
      </c>
      <c r="I396" s="653">
        <v>2</v>
      </c>
      <c r="J396" s="653">
        <v>67.44</v>
      </c>
      <c r="K396" s="666">
        <v>1</v>
      </c>
      <c r="L396" s="653">
        <v>2</v>
      </c>
      <c r="M396" s="654">
        <v>67.44</v>
      </c>
    </row>
    <row r="397" spans="1:13" ht="14.4" customHeight="1" x14ac:dyDescent="0.3">
      <c r="A397" s="649" t="s">
        <v>2753</v>
      </c>
      <c r="B397" s="650" t="s">
        <v>2636</v>
      </c>
      <c r="C397" s="650" t="s">
        <v>1518</v>
      </c>
      <c r="D397" s="650" t="s">
        <v>2638</v>
      </c>
      <c r="E397" s="650" t="s">
        <v>995</v>
      </c>
      <c r="F397" s="653"/>
      <c r="G397" s="653"/>
      <c r="H397" s="666">
        <v>0</v>
      </c>
      <c r="I397" s="653">
        <v>5</v>
      </c>
      <c r="J397" s="653">
        <v>337.1</v>
      </c>
      <c r="K397" s="666">
        <v>1</v>
      </c>
      <c r="L397" s="653">
        <v>5</v>
      </c>
      <c r="M397" s="654">
        <v>337.1</v>
      </c>
    </row>
    <row r="398" spans="1:13" ht="14.4" customHeight="1" x14ac:dyDescent="0.3">
      <c r="A398" s="649" t="s">
        <v>2753</v>
      </c>
      <c r="B398" s="650" t="s">
        <v>2641</v>
      </c>
      <c r="C398" s="650" t="s">
        <v>3222</v>
      </c>
      <c r="D398" s="650" t="s">
        <v>3223</v>
      </c>
      <c r="E398" s="650" t="s">
        <v>3224</v>
      </c>
      <c r="F398" s="653">
        <v>1</v>
      </c>
      <c r="G398" s="653">
        <v>134.13</v>
      </c>
      <c r="H398" s="666">
        <v>1</v>
      </c>
      <c r="I398" s="653"/>
      <c r="J398" s="653"/>
      <c r="K398" s="666">
        <v>0</v>
      </c>
      <c r="L398" s="653">
        <v>1</v>
      </c>
      <c r="M398" s="654">
        <v>134.13</v>
      </c>
    </row>
    <row r="399" spans="1:13" ht="14.4" customHeight="1" x14ac:dyDescent="0.3">
      <c r="A399" s="649" t="s">
        <v>2753</v>
      </c>
      <c r="B399" s="650" t="s">
        <v>2644</v>
      </c>
      <c r="C399" s="650" t="s">
        <v>3185</v>
      </c>
      <c r="D399" s="650" t="s">
        <v>3186</v>
      </c>
      <c r="E399" s="650" t="s">
        <v>2646</v>
      </c>
      <c r="F399" s="653"/>
      <c r="G399" s="653"/>
      <c r="H399" s="666">
        <v>0</v>
      </c>
      <c r="I399" s="653">
        <v>1</v>
      </c>
      <c r="J399" s="653">
        <v>201.88</v>
      </c>
      <c r="K399" s="666">
        <v>1</v>
      </c>
      <c r="L399" s="653">
        <v>1</v>
      </c>
      <c r="M399" s="654">
        <v>201.88</v>
      </c>
    </row>
    <row r="400" spans="1:13" ht="14.4" customHeight="1" x14ac:dyDescent="0.3">
      <c r="A400" s="649" t="s">
        <v>2753</v>
      </c>
      <c r="B400" s="650" t="s">
        <v>2644</v>
      </c>
      <c r="C400" s="650" t="s">
        <v>1553</v>
      </c>
      <c r="D400" s="650" t="s">
        <v>1558</v>
      </c>
      <c r="E400" s="650" t="s">
        <v>1597</v>
      </c>
      <c r="F400" s="653"/>
      <c r="G400" s="653"/>
      <c r="H400" s="666">
        <v>0</v>
      </c>
      <c r="I400" s="653">
        <v>13</v>
      </c>
      <c r="J400" s="653">
        <v>1697.67</v>
      </c>
      <c r="K400" s="666">
        <v>1</v>
      </c>
      <c r="L400" s="653">
        <v>13</v>
      </c>
      <c r="M400" s="654">
        <v>1697.67</v>
      </c>
    </row>
    <row r="401" spans="1:13" ht="14.4" customHeight="1" x14ac:dyDescent="0.3">
      <c r="A401" s="649" t="s">
        <v>2753</v>
      </c>
      <c r="B401" s="650" t="s">
        <v>2644</v>
      </c>
      <c r="C401" s="650" t="s">
        <v>1625</v>
      </c>
      <c r="D401" s="650" t="s">
        <v>1630</v>
      </c>
      <c r="E401" s="650" t="s">
        <v>2646</v>
      </c>
      <c r="F401" s="653"/>
      <c r="G401" s="653"/>
      <c r="H401" s="666">
        <v>0</v>
      </c>
      <c r="I401" s="653">
        <v>5</v>
      </c>
      <c r="J401" s="653">
        <v>1009.4</v>
      </c>
      <c r="K401" s="666">
        <v>1</v>
      </c>
      <c r="L401" s="653">
        <v>5</v>
      </c>
      <c r="M401" s="654">
        <v>1009.4</v>
      </c>
    </row>
    <row r="402" spans="1:13" ht="14.4" customHeight="1" x14ac:dyDescent="0.3">
      <c r="A402" s="649" t="s">
        <v>2753</v>
      </c>
      <c r="B402" s="650" t="s">
        <v>2648</v>
      </c>
      <c r="C402" s="650" t="s">
        <v>2952</v>
      </c>
      <c r="D402" s="650" t="s">
        <v>2953</v>
      </c>
      <c r="E402" s="650" t="s">
        <v>2250</v>
      </c>
      <c r="F402" s="653"/>
      <c r="G402" s="653"/>
      <c r="H402" s="666">
        <v>0</v>
      </c>
      <c r="I402" s="653">
        <v>1</v>
      </c>
      <c r="J402" s="653">
        <v>130.59</v>
      </c>
      <c r="K402" s="666">
        <v>1</v>
      </c>
      <c r="L402" s="653">
        <v>1</v>
      </c>
      <c r="M402" s="654">
        <v>130.59</v>
      </c>
    </row>
    <row r="403" spans="1:13" ht="14.4" customHeight="1" x14ac:dyDescent="0.3">
      <c r="A403" s="649" t="s">
        <v>2753</v>
      </c>
      <c r="B403" s="650" t="s">
        <v>2648</v>
      </c>
      <c r="C403" s="650" t="s">
        <v>2954</v>
      </c>
      <c r="D403" s="650" t="s">
        <v>2955</v>
      </c>
      <c r="E403" s="650" t="s">
        <v>1597</v>
      </c>
      <c r="F403" s="653"/>
      <c r="G403" s="653"/>
      <c r="H403" s="666">
        <v>0</v>
      </c>
      <c r="I403" s="653">
        <v>1</v>
      </c>
      <c r="J403" s="653">
        <v>201.88</v>
      </c>
      <c r="K403" s="666">
        <v>1</v>
      </c>
      <c r="L403" s="653">
        <v>1</v>
      </c>
      <c r="M403" s="654">
        <v>201.88</v>
      </c>
    </row>
    <row r="404" spans="1:13" ht="14.4" customHeight="1" x14ac:dyDescent="0.3">
      <c r="A404" s="649" t="s">
        <v>2753</v>
      </c>
      <c r="B404" s="650" t="s">
        <v>2682</v>
      </c>
      <c r="C404" s="650" t="s">
        <v>1443</v>
      </c>
      <c r="D404" s="650" t="s">
        <v>1444</v>
      </c>
      <c r="E404" s="650" t="s">
        <v>2683</v>
      </c>
      <c r="F404" s="653"/>
      <c r="G404" s="653"/>
      <c r="H404" s="666">
        <v>0</v>
      </c>
      <c r="I404" s="653">
        <v>2</v>
      </c>
      <c r="J404" s="653">
        <v>193.26</v>
      </c>
      <c r="K404" s="666">
        <v>1</v>
      </c>
      <c r="L404" s="653">
        <v>2</v>
      </c>
      <c r="M404" s="654">
        <v>193.26</v>
      </c>
    </row>
    <row r="405" spans="1:13" ht="14.4" customHeight="1" x14ac:dyDescent="0.3">
      <c r="A405" s="649" t="s">
        <v>2754</v>
      </c>
      <c r="B405" s="650" t="s">
        <v>2594</v>
      </c>
      <c r="C405" s="650" t="s">
        <v>2946</v>
      </c>
      <c r="D405" s="650" t="s">
        <v>1500</v>
      </c>
      <c r="E405" s="650" t="s">
        <v>2947</v>
      </c>
      <c r="F405" s="653"/>
      <c r="G405" s="653"/>
      <c r="H405" s="666"/>
      <c r="I405" s="653">
        <v>1</v>
      </c>
      <c r="J405" s="653">
        <v>0</v>
      </c>
      <c r="K405" s="666"/>
      <c r="L405" s="653">
        <v>1</v>
      </c>
      <c r="M405" s="654">
        <v>0</v>
      </c>
    </row>
    <row r="406" spans="1:13" ht="14.4" customHeight="1" x14ac:dyDescent="0.3">
      <c r="A406" s="649" t="s">
        <v>2754</v>
      </c>
      <c r="B406" s="650" t="s">
        <v>2614</v>
      </c>
      <c r="C406" s="650" t="s">
        <v>2893</v>
      </c>
      <c r="D406" s="650" t="s">
        <v>1550</v>
      </c>
      <c r="E406" s="650" t="s">
        <v>2894</v>
      </c>
      <c r="F406" s="653"/>
      <c r="G406" s="653"/>
      <c r="H406" s="666">
        <v>0</v>
      </c>
      <c r="I406" s="653">
        <v>1</v>
      </c>
      <c r="J406" s="653">
        <v>49.01</v>
      </c>
      <c r="K406" s="666">
        <v>1</v>
      </c>
      <c r="L406" s="653">
        <v>1</v>
      </c>
      <c r="M406" s="654">
        <v>49.01</v>
      </c>
    </row>
    <row r="407" spans="1:13" ht="14.4" customHeight="1" x14ac:dyDescent="0.3">
      <c r="A407" s="649" t="s">
        <v>2754</v>
      </c>
      <c r="B407" s="650" t="s">
        <v>2614</v>
      </c>
      <c r="C407" s="650" t="s">
        <v>1561</v>
      </c>
      <c r="D407" s="650" t="s">
        <v>2617</v>
      </c>
      <c r="E407" s="650" t="s">
        <v>1971</v>
      </c>
      <c r="F407" s="653"/>
      <c r="G407" s="653"/>
      <c r="H407" s="666">
        <v>0</v>
      </c>
      <c r="I407" s="653">
        <v>3</v>
      </c>
      <c r="J407" s="653">
        <v>579.41999999999996</v>
      </c>
      <c r="K407" s="666">
        <v>1</v>
      </c>
      <c r="L407" s="653">
        <v>3</v>
      </c>
      <c r="M407" s="654">
        <v>579.41999999999996</v>
      </c>
    </row>
    <row r="408" spans="1:13" ht="14.4" customHeight="1" x14ac:dyDescent="0.3">
      <c r="A408" s="649" t="s">
        <v>2754</v>
      </c>
      <c r="B408" s="650" t="s">
        <v>2618</v>
      </c>
      <c r="C408" s="650" t="s">
        <v>1533</v>
      </c>
      <c r="D408" s="650" t="s">
        <v>1527</v>
      </c>
      <c r="E408" s="650" t="s">
        <v>1488</v>
      </c>
      <c r="F408" s="653"/>
      <c r="G408" s="653"/>
      <c r="H408" s="666">
        <v>0</v>
      </c>
      <c r="I408" s="653">
        <v>1</v>
      </c>
      <c r="J408" s="653">
        <v>2916.16</v>
      </c>
      <c r="K408" s="666">
        <v>1</v>
      </c>
      <c r="L408" s="653">
        <v>1</v>
      </c>
      <c r="M408" s="654">
        <v>2916.16</v>
      </c>
    </row>
    <row r="409" spans="1:13" ht="14.4" customHeight="1" x14ac:dyDescent="0.3">
      <c r="A409" s="649" t="s">
        <v>2754</v>
      </c>
      <c r="B409" s="650" t="s">
        <v>2619</v>
      </c>
      <c r="C409" s="650" t="s">
        <v>3233</v>
      </c>
      <c r="D409" s="650" t="s">
        <v>3040</v>
      </c>
      <c r="E409" s="650" t="s">
        <v>3234</v>
      </c>
      <c r="F409" s="653">
        <v>2</v>
      </c>
      <c r="G409" s="653">
        <v>0</v>
      </c>
      <c r="H409" s="666"/>
      <c r="I409" s="653"/>
      <c r="J409" s="653"/>
      <c r="K409" s="666"/>
      <c r="L409" s="653">
        <v>2</v>
      </c>
      <c r="M409" s="654">
        <v>0</v>
      </c>
    </row>
    <row r="410" spans="1:13" ht="14.4" customHeight="1" x14ac:dyDescent="0.3">
      <c r="A410" s="649" t="s">
        <v>2754</v>
      </c>
      <c r="B410" s="650" t="s">
        <v>2619</v>
      </c>
      <c r="C410" s="650" t="s">
        <v>2916</v>
      </c>
      <c r="D410" s="650" t="s">
        <v>2917</v>
      </c>
      <c r="E410" s="650"/>
      <c r="F410" s="653">
        <v>1</v>
      </c>
      <c r="G410" s="653">
        <v>0</v>
      </c>
      <c r="H410" s="666"/>
      <c r="I410" s="653"/>
      <c r="J410" s="653"/>
      <c r="K410" s="666"/>
      <c r="L410" s="653">
        <v>1</v>
      </c>
      <c r="M410" s="654">
        <v>0</v>
      </c>
    </row>
    <row r="411" spans="1:13" ht="14.4" customHeight="1" x14ac:dyDescent="0.3">
      <c r="A411" s="649" t="s">
        <v>2754</v>
      </c>
      <c r="B411" s="650" t="s">
        <v>2619</v>
      </c>
      <c r="C411" s="650" t="s">
        <v>3235</v>
      </c>
      <c r="D411" s="650" t="s">
        <v>3236</v>
      </c>
      <c r="E411" s="650" t="s">
        <v>3237</v>
      </c>
      <c r="F411" s="653">
        <v>1</v>
      </c>
      <c r="G411" s="653">
        <v>0</v>
      </c>
      <c r="H411" s="666"/>
      <c r="I411" s="653"/>
      <c r="J411" s="653"/>
      <c r="K411" s="666"/>
      <c r="L411" s="653">
        <v>1</v>
      </c>
      <c r="M411" s="654">
        <v>0</v>
      </c>
    </row>
    <row r="412" spans="1:13" ht="14.4" customHeight="1" x14ac:dyDescent="0.3">
      <c r="A412" s="649" t="s">
        <v>2754</v>
      </c>
      <c r="B412" s="650" t="s">
        <v>2624</v>
      </c>
      <c r="C412" s="650" t="s">
        <v>1447</v>
      </c>
      <c r="D412" s="650" t="s">
        <v>1448</v>
      </c>
      <c r="E412" s="650" t="s">
        <v>2625</v>
      </c>
      <c r="F412" s="653"/>
      <c r="G412" s="653"/>
      <c r="H412" s="666">
        <v>0</v>
      </c>
      <c r="I412" s="653">
        <v>3</v>
      </c>
      <c r="J412" s="653">
        <v>225.84</v>
      </c>
      <c r="K412" s="666">
        <v>1</v>
      </c>
      <c r="L412" s="653">
        <v>3</v>
      </c>
      <c r="M412" s="654">
        <v>225.84</v>
      </c>
    </row>
    <row r="413" spans="1:13" ht="14.4" customHeight="1" x14ac:dyDescent="0.3">
      <c r="A413" s="649" t="s">
        <v>2754</v>
      </c>
      <c r="B413" s="650" t="s">
        <v>2630</v>
      </c>
      <c r="C413" s="650" t="s">
        <v>1493</v>
      </c>
      <c r="D413" s="650" t="s">
        <v>1494</v>
      </c>
      <c r="E413" s="650" t="s">
        <v>999</v>
      </c>
      <c r="F413" s="653"/>
      <c r="G413" s="653"/>
      <c r="H413" s="666">
        <v>0</v>
      </c>
      <c r="I413" s="653">
        <v>6</v>
      </c>
      <c r="J413" s="653">
        <v>269.34000000000003</v>
      </c>
      <c r="K413" s="666">
        <v>1</v>
      </c>
      <c r="L413" s="653">
        <v>6</v>
      </c>
      <c r="M413" s="654">
        <v>269.34000000000003</v>
      </c>
    </row>
    <row r="414" spans="1:13" ht="14.4" customHeight="1" x14ac:dyDescent="0.3">
      <c r="A414" s="649" t="s">
        <v>2754</v>
      </c>
      <c r="B414" s="650" t="s">
        <v>2630</v>
      </c>
      <c r="C414" s="650" t="s">
        <v>2248</v>
      </c>
      <c r="D414" s="650" t="s">
        <v>2249</v>
      </c>
      <c r="E414" s="650" t="s">
        <v>2250</v>
      </c>
      <c r="F414" s="653"/>
      <c r="G414" s="653"/>
      <c r="H414" s="666">
        <v>0</v>
      </c>
      <c r="I414" s="653">
        <v>2</v>
      </c>
      <c r="J414" s="653">
        <v>120.04</v>
      </c>
      <c r="K414" s="666">
        <v>1</v>
      </c>
      <c r="L414" s="653">
        <v>2</v>
      </c>
      <c r="M414" s="654">
        <v>120.04</v>
      </c>
    </row>
    <row r="415" spans="1:13" ht="14.4" customHeight="1" x14ac:dyDescent="0.3">
      <c r="A415" s="649" t="s">
        <v>2754</v>
      </c>
      <c r="B415" s="650" t="s">
        <v>2633</v>
      </c>
      <c r="C415" s="650" t="s">
        <v>1640</v>
      </c>
      <c r="D415" s="650" t="s">
        <v>1641</v>
      </c>
      <c r="E415" s="650" t="s">
        <v>1642</v>
      </c>
      <c r="F415" s="653"/>
      <c r="G415" s="653"/>
      <c r="H415" s="666">
        <v>0</v>
      </c>
      <c r="I415" s="653">
        <v>2</v>
      </c>
      <c r="J415" s="653">
        <v>110.76</v>
      </c>
      <c r="K415" s="666">
        <v>1</v>
      </c>
      <c r="L415" s="653">
        <v>2</v>
      </c>
      <c r="M415" s="654">
        <v>110.76</v>
      </c>
    </row>
    <row r="416" spans="1:13" ht="14.4" customHeight="1" x14ac:dyDescent="0.3">
      <c r="A416" s="649" t="s">
        <v>2754</v>
      </c>
      <c r="B416" s="650" t="s">
        <v>3885</v>
      </c>
      <c r="C416" s="650" t="s">
        <v>2861</v>
      </c>
      <c r="D416" s="650" t="s">
        <v>2862</v>
      </c>
      <c r="E416" s="650" t="s">
        <v>608</v>
      </c>
      <c r="F416" s="653"/>
      <c r="G416" s="653"/>
      <c r="H416" s="666">
        <v>0</v>
      </c>
      <c r="I416" s="653">
        <v>2</v>
      </c>
      <c r="J416" s="653">
        <v>100.94</v>
      </c>
      <c r="K416" s="666">
        <v>1</v>
      </c>
      <c r="L416" s="653">
        <v>2</v>
      </c>
      <c r="M416" s="654">
        <v>100.94</v>
      </c>
    </row>
    <row r="417" spans="1:13" ht="14.4" customHeight="1" x14ac:dyDescent="0.3">
      <c r="A417" s="649" t="s">
        <v>2754</v>
      </c>
      <c r="B417" s="650" t="s">
        <v>2636</v>
      </c>
      <c r="C417" s="650" t="s">
        <v>1458</v>
      </c>
      <c r="D417" s="650" t="s">
        <v>2637</v>
      </c>
      <c r="E417" s="650" t="s">
        <v>1074</v>
      </c>
      <c r="F417" s="653"/>
      <c r="G417" s="653"/>
      <c r="H417" s="666">
        <v>0</v>
      </c>
      <c r="I417" s="653">
        <v>1</v>
      </c>
      <c r="J417" s="653">
        <v>134.83000000000001</v>
      </c>
      <c r="K417" s="666">
        <v>1</v>
      </c>
      <c r="L417" s="653">
        <v>1</v>
      </c>
      <c r="M417" s="654">
        <v>134.83000000000001</v>
      </c>
    </row>
    <row r="418" spans="1:13" ht="14.4" customHeight="1" x14ac:dyDescent="0.3">
      <c r="A418" s="649" t="s">
        <v>2754</v>
      </c>
      <c r="B418" s="650" t="s">
        <v>2636</v>
      </c>
      <c r="C418" s="650" t="s">
        <v>1432</v>
      </c>
      <c r="D418" s="650" t="s">
        <v>1433</v>
      </c>
      <c r="E418" s="650" t="s">
        <v>1434</v>
      </c>
      <c r="F418" s="653"/>
      <c r="G418" s="653"/>
      <c r="H418" s="666">
        <v>0</v>
      </c>
      <c r="I418" s="653">
        <v>1</v>
      </c>
      <c r="J418" s="653">
        <v>14.6</v>
      </c>
      <c r="K418" s="666">
        <v>1</v>
      </c>
      <c r="L418" s="653">
        <v>1</v>
      </c>
      <c r="M418" s="654">
        <v>14.6</v>
      </c>
    </row>
    <row r="419" spans="1:13" ht="14.4" customHeight="1" x14ac:dyDescent="0.3">
      <c r="A419" s="649" t="s">
        <v>2754</v>
      </c>
      <c r="B419" s="650" t="s">
        <v>2636</v>
      </c>
      <c r="C419" s="650" t="s">
        <v>1518</v>
      </c>
      <c r="D419" s="650" t="s">
        <v>2638</v>
      </c>
      <c r="E419" s="650" t="s">
        <v>995</v>
      </c>
      <c r="F419" s="653"/>
      <c r="G419" s="653"/>
      <c r="H419" s="666">
        <v>0</v>
      </c>
      <c r="I419" s="653">
        <v>3</v>
      </c>
      <c r="J419" s="653">
        <v>202.26</v>
      </c>
      <c r="K419" s="666">
        <v>1</v>
      </c>
      <c r="L419" s="653">
        <v>3</v>
      </c>
      <c r="M419" s="654">
        <v>202.26</v>
      </c>
    </row>
    <row r="420" spans="1:13" ht="14.4" customHeight="1" x14ac:dyDescent="0.3">
      <c r="A420" s="649" t="s">
        <v>2754</v>
      </c>
      <c r="B420" s="650" t="s">
        <v>2643</v>
      </c>
      <c r="C420" s="650" t="s">
        <v>1595</v>
      </c>
      <c r="D420" s="650" t="s">
        <v>1596</v>
      </c>
      <c r="E420" s="650" t="s">
        <v>1597</v>
      </c>
      <c r="F420" s="653"/>
      <c r="G420" s="653"/>
      <c r="H420" s="666">
        <v>0</v>
      </c>
      <c r="I420" s="653">
        <v>1</v>
      </c>
      <c r="J420" s="653">
        <v>65.3</v>
      </c>
      <c r="K420" s="666">
        <v>1</v>
      </c>
      <c r="L420" s="653">
        <v>1</v>
      </c>
      <c r="M420" s="654">
        <v>65.3</v>
      </c>
    </row>
    <row r="421" spans="1:13" ht="14.4" customHeight="1" x14ac:dyDescent="0.3">
      <c r="A421" s="649" t="s">
        <v>2754</v>
      </c>
      <c r="B421" s="650" t="s">
        <v>2644</v>
      </c>
      <c r="C421" s="650" t="s">
        <v>1553</v>
      </c>
      <c r="D421" s="650" t="s">
        <v>1558</v>
      </c>
      <c r="E421" s="650" t="s">
        <v>1597</v>
      </c>
      <c r="F421" s="653"/>
      <c r="G421" s="653"/>
      <c r="H421" s="666">
        <v>0</v>
      </c>
      <c r="I421" s="653">
        <v>2</v>
      </c>
      <c r="J421" s="653">
        <v>261.18</v>
      </c>
      <c r="K421" s="666">
        <v>1</v>
      </c>
      <c r="L421" s="653">
        <v>2</v>
      </c>
      <c r="M421" s="654">
        <v>261.18</v>
      </c>
    </row>
    <row r="422" spans="1:13" ht="14.4" customHeight="1" x14ac:dyDescent="0.3">
      <c r="A422" s="649" t="s">
        <v>2754</v>
      </c>
      <c r="B422" s="650" t="s">
        <v>2644</v>
      </c>
      <c r="C422" s="650" t="s">
        <v>1625</v>
      </c>
      <c r="D422" s="650" t="s">
        <v>1630</v>
      </c>
      <c r="E422" s="650" t="s">
        <v>2646</v>
      </c>
      <c r="F422" s="653"/>
      <c r="G422" s="653"/>
      <c r="H422" s="666">
        <v>0</v>
      </c>
      <c r="I422" s="653">
        <v>4</v>
      </c>
      <c r="J422" s="653">
        <v>807.52</v>
      </c>
      <c r="K422" s="666">
        <v>1</v>
      </c>
      <c r="L422" s="653">
        <v>4</v>
      </c>
      <c r="M422" s="654">
        <v>807.52</v>
      </c>
    </row>
    <row r="423" spans="1:13" ht="14.4" customHeight="1" x14ac:dyDescent="0.3">
      <c r="A423" s="649" t="s">
        <v>2754</v>
      </c>
      <c r="B423" s="650" t="s">
        <v>2648</v>
      </c>
      <c r="C423" s="650" t="s">
        <v>2954</v>
      </c>
      <c r="D423" s="650" t="s">
        <v>2955</v>
      </c>
      <c r="E423" s="650" t="s">
        <v>1597</v>
      </c>
      <c r="F423" s="653"/>
      <c r="G423" s="653"/>
      <c r="H423" s="666">
        <v>0</v>
      </c>
      <c r="I423" s="653">
        <v>1</v>
      </c>
      <c r="J423" s="653">
        <v>201.88</v>
      </c>
      <c r="K423" s="666">
        <v>1</v>
      </c>
      <c r="L423" s="653">
        <v>1</v>
      </c>
      <c r="M423" s="654">
        <v>201.88</v>
      </c>
    </row>
    <row r="424" spans="1:13" ht="14.4" customHeight="1" x14ac:dyDescent="0.3">
      <c r="A424" s="649" t="s">
        <v>2755</v>
      </c>
      <c r="B424" s="650" t="s">
        <v>2614</v>
      </c>
      <c r="C424" s="650" t="s">
        <v>1633</v>
      </c>
      <c r="D424" s="650" t="s">
        <v>2615</v>
      </c>
      <c r="E424" s="650" t="s">
        <v>2616</v>
      </c>
      <c r="F424" s="653"/>
      <c r="G424" s="653"/>
      <c r="H424" s="666">
        <v>0</v>
      </c>
      <c r="I424" s="653">
        <v>1</v>
      </c>
      <c r="J424" s="653">
        <v>156.25</v>
      </c>
      <c r="K424" s="666">
        <v>1</v>
      </c>
      <c r="L424" s="653">
        <v>1</v>
      </c>
      <c r="M424" s="654">
        <v>156.25</v>
      </c>
    </row>
    <row r="425" spans="1:13" ht="14.4" customHeight="1" x14ac:dyDescent="0.3">
      <c r="A425" s="649" t="s">
        <v>2755</v>
      </c>
      <c r="B425" s="650" t="s">
        <v>2614</v>
      </c>
      <c r="C425" s="650" t="s">
        <v>1561</v>
      </c>
      <c r="D425" s="650" t="s">
        <v>2617</v>
      </c>
      <c r="E425" s="650" t="s">
        <v>1971</v>
      </c>
      <c r="F425" s="653"/>
      <c r="G425" s="653"/>
      <c r="H425" s="666">
        <v>0</v>
      </c>
      <c r="I425" s="653">
        <v>3</v>
      </c>
      <c r="J425" s="653">
        <v>579.41999999999996</v>
      </c>
      <c r="K425" s="666">
        <v>1</v>
      </c>
      <c r="L425" s="653">
        <v>3</v>
      </c>
      <c r="M425" s="654">
        <v>579.41999999999996</v>
      </c>
    </row>
    <row r="426" spans="1:13" ht="14.4" customHeight="1" x14ac:dyDescent="0.3">
      <c r="A426" s="649" t="s">
        <v>2755</v>
      </c>
      <c r="B426" s="650" t="s">
        <v>2619</v>
      </c>
      <c r="C426" s="650" t="s">
        <v>1701</v>
      </c>
      <c r="D426" s="650" t="s">
        <v>1702</v>
      </c>
      <c r="E426" s="650" t="s">
        <v>1703</v>
      </c>
      <c r="F426" s="653"/>
      <c r="G426" s="653"/>
      <c r="H426" s="666">
        <v>0</v>
      </c>
      <c r="I426" s="653">
        <v>1</v>
      </c>
      <c r="J426" s="653">
        <v>97.68</v>
      </c>
      <c r="K426" s="666">
        <v>1</v>
      </c>
      <c r="L426" s="653">
        <v>1</v>
      </c>
      <c r="M426" s="654">
        <v>97.68</v>
      </c>
    </row>
    <row r="427" spans="1:13" ht="14.4" customHeight="1" x14ac:dyDescent="0.3">
      <c r="A427" s="649" t="s">
        <v>2755</v>
      </c>
      <c r="B427" s="650" t="s">
        <v>2619</v>
      </c>
      <c r="C427" s="650" t="s">
        <v>598</v>
      </c>
      <c r="D427" s="650" t="s">
        <v>599</v>
      </c>
      <c r="E427" s="650" t="s">
        <v>600</v>
      </c>
      <c r="F427" s="653">
        <v>1</v>
      </c>
      <c r="G427" s="653">
        <v>104.66</v>
      </c>
      <c r="H427" s="666">
        <v>1</v>
      </c>
      <c r="I427" s="653"/>
      <c r="J427" s="653"/>
      <c r="K427" s="666">
        <v>0</v>
      </c>
      <c r="L427" s="653">
        <v>1</v>
      </c>
      <c r="M427" s="654">
        <v>104.66</v>
      </c>
    </row>
    <row r="428" spans="1:13" ht="14.4" customHeight="1" x14ac:dyDescent="0.3">
      <c r="A428" s="649" t="s">
        <v>2755</v>
      </c>
      <c r="B428" s="650" t="s">
        <v>2619</v>
      </c>
      <c r="C428" s="650" t="s">
        <v>3039</v>
      </c>
      <c r="D428" s="650" t="s">
        <v>3040</v>
      </c>
      <c r="E428" s="650" t="s">
        <v>3041</v>
      </c>
      <c r="F428" s="653">
        <v>1</v>
      </c>
      <c r="G428" s="653">
        <v>0</v>
      </c>
      <c r="H428" s="666"/>
      <c r="I428" s="653"/>
      <c r="J428" s="653"/>
      <c r="K428" s="666"/>
      <c r="L428" s="653">
        <v>1</v>
      </c>
      <c r="M428" s="654">
        <v>0</v>
      </c>
    </row>
    <row r="429" spans="1:13" ht="14.4" customHeight="1" x14ac:dyDescent="0.3">
      <c r="A429" s="649" t="s">
        <v>2755</v>
      </c>
      <c r="B429" s="650" t="s">
        <v>2619</v>
      </c>
      <c r="C429" s="650" t="s">
        <v>2916</v>
      </c>
      <c r="D429" s="650" t="s">
        <v>2917</v>
      </c>
      <c r="E429" s="650"/>
      <c r="F429" s="653">
        <v>2</v>
      </c>
      <c r="G429" s="653">
        <v>0</v>
      </c>
      <c r="H429" s="666"/>
      <c r="I429" s="653"/>
      <c r="J429" s="653"/>
      <c r="K429" s="666"/>
      <c r="L429" s="653">
        <v>2</v>
      </c>
      <c r="M429" s="654">
        <v>0</v>
      </c>
    </row>
    <row r="430" spans="1:13" ht="14.4" customHeight="1" x14ac:dyDescent="0.3">
      <c r="A430" s="649" t="s">
        <v>2755</v>
      </c>
      <c r="B430" s="650" t="s">
        <v>2620</v>
      </c>
      <c r="C430" s="650" t="s">
        <v>1565</v>
      </c>
      <c r="D430" s="650" t="s">
        <v>1566</v>
      </c>
      <c r="E430" s="650" t="s">
        <v>2621</v>
      </c>
      <c r="F430" s="653"/>
      <c r="G430" s="653"/>
      <c r="H430" s="666">
        <v>0</v>
      </c>
      <c r="I430" s="653">
        <v>1</v>
      </c>
      <c r="J430" s="653">
        <v>2118.42</v>
      </c>
      <c r="K430" s="666">
        <v>1</v>
      </c>
      <c r="L430" s="653">
        <v>1</v>
      </c>
      <c r="M430" s="654">
        <v>2118.42</v>
      </c>
    </row>
    <row r="431" spans="1:13" ht="14.4" customHeight="1" x14ac:dyDescent="0.3">
      <c r="A431" s="649" t="s">
        <v>2755</v>
      </c>
      <c r="B431" s="650" t="s">
        <v>2624</v>
      </c>
      <c r="C431" s="650" t="s">
        <v>1447</v>
      </c>
      <c r="D431" s="650" t="s">
        <v>1448</v>
      </c>
      <c r="E431" s="650" t="s">
        <v>2625</v>
      </c>
      <c r="F431" s="653"/>
      <c r="G431" s="653"/>
      <c r="H431" s="666">
        <v>0</v>
      </c>
      <c r="I431" s="653">
        <v>3</v>
      </c>
      <c r="J431" s="653">
        <v>225.84</v>
      </c>
      <c r="K431" s="666">
        <v>1</v>
      </c>
      <c r="L431" s="653">
        <v>3</v>
      </c>
      <c r="M431" s="654">
        <v>225.84</v>
      </c>
    </row>
    <row r="432" spans="1:13" ht="14.4" customHeight="1" x14ac:dyDescent="0.3">
      <c r="A432" s="649" t="s">
        <v>2755</v>
      </c>
      <c r="B432" s="650" t="s">
        <v>3896</v>
      </c>
      <c r="C432" s="650" t="s">
        <v>3082</v>
      </c>
      <c r="D432" s="650" t="s">
        <v>3080</v>
      </c>
      <c r="E432" s="650" t="s">
        <v>864</v>
      </c>
      <c r="F432" s="653">
        <v>3</v>
      </c>
      <c r="G432" s="653">
        <v>180.06</v>
      </c>
      <c r="H432" s="666">
        <v>1</v>
      </c>
      <c r="I432" s="653"/>
      <c r="J432" s="653"/>
      <c r="K432" s="666">
        <v>0</v>
      </c>
      <c r="L432" s="653">
        <v>3</v>
      </c>
      <c r="M432" s="654">
        <v>180.06</v>
      </c>
    </row>
    <row r="433" spans="1:13" ht="14.4" customHeight="1" x14ac:dyDescent="0.3">
      <c r="A433" s="649" t="s">
        <v>2755</v>
      </c>
      <c r="B433" s="650" t="s">
        <v>2630</v>
      </c>
      <c r="C433" s="650" t="s">
        <v>2992</v>
      </c>
      <c r="D433" s="650" t="s">
        <v>2993</v>
      </c>
      <c r="E433" s="650" t="s">
        <v>2994</v>
      </c>
      <c r="F433" s="653">
        <v>1</v>
      </c>
      <c r="G433" s="653">
        <v>31.43</v>
      </c>
      <c r="H433" s="666">
        <v>1</v>
      </c>
      <c r="I433" s="653"/>
      <c r="J433" s="653"/>
      <c r="K433" s="666">
        <v>0</v>
      </c>
      <c r="L433" s="653">
        <v>1</v>
      </c>
      <c r="M433" s="654">
        <v>31.43</v>
      </c>
    </row>
    <row r="434" spans="1:13" ht="14.4" customHeight="1" x14ac:dyDescent="0.3">
      <c r="A434" s="649" t="s">
        <v>2755</v>
      </c>
      <c r="B434" s="650" t="s">
        <v>2630</v>
      </c>
      <c r="C434" s="650" t="s">
        <v>1493</v>
      </c>
      <c r="D434" s="650" t="s">
        <v>1494</v>
      </c>
      <c r="E434" s="650" t="s">
        <v>999</v>
      </c>
      <c r="F434" s="653"/>
      <c r="G434" s="653"/>
      <c r="H434" s="666">
        <v>0</v>
      </c>
      <c r="I434" s="653">
        <v>5</v>
      </c>
      <c r="J434" s="653">
        <v>224.45</v>
      </c>
      <c r="K434" s="666">
        <v>1</v>
      </c>
      <c r="L434" s="653">
        <v>5</v>
      </c>
      <c r="M434" s="654">
        <v>224.45</v>
      </c>
    </row>
    <row r="435" spans="1:13" ht="14.4" customHeight="1" x14ac:dyDescent="0.3">
      <c r="A435" s="649" t="s">
        <v>2755</v>
      </c>
      <c r="B435" s="650" t="s">
        <v>2633</v>
      </c>
      <c r="C435" s="650" t="s">
        <v>1640</v>
      </c>
      <c r="D435" s="650" t="s">
        <v>1641</v>
      </c>
      <c r="E435" s="650" t="s">
        <v>1642</v>
      </c>
      <c r="F435" s="653"/>
      <c r="G435" s="653"/>
      <c r="H435" s="666">
        <v>0</v>
      </c>
      <c r="I435" s="653">
        <v>1</v>
      </c>
      <c r="J435" s="653">
        <v>55.38</v>
      </c>
      <c r="K435" s="666">
        <v>1</v>
      </c>
      <c r="L435" s="653">
        <v>1</v>
      </c>
      <c r="M435" s="654">
        <v>55.38</v>
      </c>
    </row>
    <row r="436" spans="1:13" ht="14.4" customHeight="1" x14ac:dyDescent="0.3">
      <c r="A436" s="649" t="s">
        <v>2755</v>
      </c>
      <c r="B436" s="650" t="s">
        <v>2636</v>
      </c>
      <c r="C436" s="650" t="s">
        <v>1518</v>
      </c>
      <c r="D436" s="650" t="s">
        <v>2638</v>
      </c>
      <c r="E436" s="650" t="s">
        <v>995</v>
      </c>
      <c r="F436" s="653"/>
      <c r="G436" s="653"/>
      <c r="H436" s="666">
        <v>0</v>
      </c>
      <c r="I436" s="653">
        <v>1</v>
      </c>
      <c r="J436" s="653">
        <v>67.42</v>
      </c>
      <c r="K436" s="666">
        <v>1</v>
      </c>
      <c r="L436" s="653">
        <v>1</v>
      </c>
      <c r="M436" s="654">
        <v>67.42</v>
      </c>
    </row>
    <row r="437" spans="1:13" ht="14.4" customHeight="1" x14ac:dyDescent="0.3">
      <c r="A437" s="649" t="s">
        <v>2755</v>
      </c>
      <c r="B437" s="650" t="s">
        <v>2644</v>
      </c>
      <c r="C437" s="650" t="s">
        <v>1553</v>
      </c>
      <c r="D437" s="650" t="s">
        <v>1558</v>
      </c>
      <c r="E437" s="650" t="s">
        <v>1597</v>
      </c>
      <c r="F437" s="653"/>
      <c r="G437" s="653"/>
      <c r="H437" s="666">
        <v>0</v>
      </c>
      <c r="I437" s="653">
        <v>1</v>
      </c>
      <c r="J437" s="653">
        <v>130.59</v>
      </c>
      <c r="K437" s="666">
        <v>1</v>
      </c>
      <c r="L437" s="653">
        <v>1</v>
      </c>
      <c r="M437" s="654">
        <v>130.59</v>
      </c>
    </row>
    <row r="438" spans="1:13" ht="14.4" customHeight="1" x14ac:dyDescent="0.3">
      <c r="A438" s="649" t="s">
        <v>2755</v>
      </c>
      <c r="B438" s="650" t="s">
        <v>2644</v>
      </c>
      <c r="C438" s="650" t="s">
        <v>1625</v>
      </c>
      <c r="D438" s="650" t="s">
        <v>1630</v>
      </c>
      <c r="E438" s="650" t="s">
        <v>2646</v>
      </c>
      <c r="F438" s="653"/>
      <c r="G438" s="653"/>
      <c r="H438" s="666">
        <v>0</v>
      </c>
      <c r="I438" s="653">
        <v>2</v>
      </c>
      <c r="J438" s="653">
        <v>403.76</v>
      </c>
      <c r="K438" s="666">
        <v>1</v>
      </c>
      <c r="L438" s="653">
        <v>2</v>
      </c>
      <c r="M438" s="654">
        <v>403.76</v>
      </c>
    </row>
    <row r="439" spans="1:13" ht="14.4" customHeight="1" x14ac:dyDescent="0.3">
      <c r="A439" s="649" t="s">
        <v>2755</v>
      </c>
      <c r="B439" s="650" t="s">
        <v>2648</v>
      </c>
      <c r="C439" s="650" t="s">
        <v>3673</v>
      </c>
      <c r="D439" s="650" t="s">
        <v>2953</v>
      </c>
      <c r="E439" s="650" t="s">
        <v>2266</v>
      </c>
      <c r="F439" s="653"/>
      <c r="G439" s="653"/>
      <c r="H439" s="666">
        <v>0</v>
      </c>
      <c r="I439" s="653">
        <v>3</v>
      </c>
      <c r="J439" s="653">
        <v>1175.31</v>
      </c>
      <c r="K439" s="666">
        <v>1</v>
      </c>
      <c r="L439" s="653">
        <v>3</v>
      </c>
      <c r="M439" s="654">
        <v>1175.31</v>
      </c>
    </row>
    <row r="440" spans="1:13" ht="14.4" customHeight="1" x14ac:dyDescent="0.3">
      <c r="A440" s="649" t="s">
        <v>2755</v>
      </c>
      <c r="B440" s="650" t="s">
        <v>2658</v>
      </c>
      <c r="C440" s="650" t="s">
        <v>1750</v>
      </c>
      <c r="D440" s="650" t="s">
        <v>2659</v>
      </c>
      <c r="E440" s="650" t="s">
        <v>2660</v>
      </c>
      <c r="F440" s="653"/>
      <c r="G440" s="653"/>
      <c r="H440" s="666">
        <v>0</v>
      </c>
      <c r="I440" s="653">
        <v>1</v>
      </c>
      <c r="J440" s="653">
        <v>333.31</v>
      </c>
      <c r="K440" s="666">
        <v>1</v>
      </c>
      <c r="L440" s="653">
        <v>1</v>
      </c>
      <c r="M440" s="654">
        <v>333.31</v>
      </c>
    </row>
    <row r="441" spans="1:13" ht="14.4" customHeight="1" x14ac:dyDescent="0.3">
      <c r="A441" s="649" t="s">
        <v>2755</v>
      </c>
      <c r="B441" s="650" t="s">
        <v>2665</v>
      </c>
      <c r="C441" s="650" t="s">
        <v>1819</v>
      </c>
      <c r="D441" s="650" t="s">
        <v>1820</v>
      </c>
      <c r="E441" s="650" t="s">
        <v>2666</v>
      </c>
      <c r="F441" s="653"/>
      <c r="G441" s="653"/>
      <c r="H441" s="666">
        <v>0</v>
      </c>
      <c r="I441" s="653">
        <v>1</v>
      </c>
      <c r="J441" s="653">
        <v>184.22</v>
      </c>
      <c r="K441" s="666">
        <v>1</v>
      </c>
      <c r="L441" s="653">
        <v>1</v>
      </c>
      <c r="M441" s="654">
        <v>184.22</v>
      </c>
    </row>
    <row r="442" spans="1:13" ht="14.4" customHeight="1" x14ac:dyDescent="0.3">
      <c r="A442" s="649" t="s">
        <v>2755</v>
      </c>
      <c r="B442" s="650" t="s">
        <v>2669</v>
      </c>
      <c r="C442" s="650" t="s">
        <v>1826</v>
      </c>
      <c r="D442" s="650" t="s">
        <v>1827</v>
      </c>
      <c r="E442" s="650" t="s">
        <v>2670</v>
      </c>
      <c r="F442" s="653"/>
      <c r="G442" s="653"/>
      <c r="H442" s="666">
        <v>0</v>
      </c>
      <c r="I442" s="653">
        <v>1</v>
      </c>
      <c r="J442" s="653">
        <v>116.8</v>
      </c>
      <c r="K442" s="666">
        <v>1</v>
      </c>
      <c r="L442" s="653">
        <v>1</v>
      </c>
      <c r="M442" s="654">
        <v>116.8</v>
      </c>
    </row>
    <row r="443" spans="1:13" ht="14.4" customHeight="1" x14ac:dyDescent="0.3">
      <c r="A443" s="649" t="s">
        <v>2755</v>
      </c>
      <c r="B443" s="650" t="s">
        <v>2676</v>
      </c>
      <c r="C443" s="650" t="s">
        <v>1823</v>
      </c>
      <c r="D443" s="650" t="s">
        <v>1824</v>
      </c>
      <c r="E443" s="650" t="s">
        <v>2666</v>
      </c>
      <c r="F443" s="653"/>
      <c r="G443" s="653"/>
      <c r="H443" s="666">
        <v>0</v>
      </c>
      <c r="I443" s="653">
        <v>2</v>
      </c>
      <c r="J443" s="653">
        <v>139.72</v>
      </c>
      <c r="K443" s="666">
        <v>1</v>
      </c>
      <c r="L443" s="653">
        <v>2</v>
      </c>
      <c r="M443" s="654">
        <v>139.72</v>
      </c>
    </row>
    <row r="444" spans="1:13" ht="14.4" customHeight="1" x14ac:dyDescent="0.3">
      <c r="A444" s="649" t="s">
        <v>2755</v>
      </c>
      <c r="B444" s="650" t="s">
        <v>2688</v>
      </c>
      <c r="C444" s="650" t="s">
        <v>3765</v>
      </c>
      <c r="D444" s="650" t="s">
        <v>3766</v>
      </c>
      <c r="E444" s="650" t="s">
        <v>2690</v>
      </c>
      <c r="F444" s="653">
        <v>2</v>
      </c>
      <c r="G444" s="653">
        <v>13.96</v>
      </c>
      <c r="H444" s="666">
        <v>1</v>
      </c>
      <c r="I444" s="653"/>
      <c r="J444" s="653"/>
      <c r="K444" s="666">
        <v>0</v>
      </c>
      <c r="L444" s="653">
        <v>2</v>
      </c>
      <c r="M444" s="654">
        <v>13.96</v>
      </c>
    </row>
    <row r="445" spans="1:13" ht="14.4" customHeight="1" x14ac:dyDescent="0.3">
      <c r="A445" s="649" t="s">
        <v>2755</v>
      </c>
      <c r="B445" s="650" t="s">
        <v>2700</v>
      </c>
      <c r="C445" s="650" t="s">
        <v>2252</v>
      </c>
      <c r="D445" s="650" t="s">
        <v>1537</v>
      </c>
      <c r="E445" s="650" t="s">
        <v>2724</v>
      </c>
      <c r="F445" s="653"/>
      <c r="G445" s="653"/>
      <c r="H445" s="666"/>
      <c r="I445" s="653">
        <v>1</v>
      </c>
      <c r="J445" s="653">
        <v>0</v>
      </c>
      <c r="K445" s="666"/>
      <c r="L445" s="653">
        <v>1</v>
      </c>
      <c r="M445" s="654">
        <v>0</v>
      </c>
    </row>
    <row r="446" spans="1:13" ht="14.4" customHeight="1" x14ac:dyDescent="0.3">
      <c r="A446" s="649" t="s">
        <v>2756</v>
      </c>
      <c r="B446" s="650" t="s">
        <v>2594</v>
      </c>
      <c r="C446" s="650" t="s">
        <v>3165</v>
      </c>
      <c r="D446" s="650" t="s">
        <v>1500</v>
      </c>
      <c r="E446" s="650" t="s">
        <v>1501</v>
      </c>
      <c r="F446" s="653"/>
      <c r="G446" s="653"/>
      <c r="H446" s="666"/>
      <c r="I446" s="653">
        <v>1</v>
      </c>
      <c r="J446" s="653">
        <v>0</v>
      </c>
      <c r="K446" s="666"/>
      <c r="L446" s="653">
        <v>1</v>
      </c>
      <c r="M446" s="654">
        <v>0</v>
      </c>
    </row>
    <row r="447" spans="1:13" ht="14.4" customHeight="1" x14ac:dyDescent="0.3">
      <c r="A447" s="649" t="s">
        <v>2756</v>
      </c>
      <c r="B447" s="650" t="s">
        <v>2598</v>
      </c>
      <c r="C447" s="650" t="s">
        <v>1461</v>
      </c>
      <c r="D447" s="650" t="s">
        <v>2599</v>
      </c>
      <c r="E447" s="650" t="s">
        <v>2600</v>
      </c>
      <c r="F447" s="653"/>
      <c r="G447" s="653"/>
      <c r="H447" s="666">
        <v>0</v>
      </c>
      <c r="I447" s="653">
        <v>11</v>
      </c>
      <c r="J447" s="653">
        <v>1077.67</v>
      </c>
      <c r="K447" s="666">
        <v>1</v>
      </c>
      <c r="L447" s="653">
        <v>11</v>
      </c>
      <c r="M447" s="654">
        <v>1077.67</v>
      </c>
    </row>
    <row r="448" spans="1:13" ht="14.4" customHeight="1" x14ac:dyDescent="0.3">
      <c r="A448" s="649" t="s">
        <v>2756</v>
      </c>
      <c r="B448" s="650" t="s">
        <v>2610</v>
      </c>
      <c r="C448" s="650" t="s">
        <v>3813</v>
      </c>
      <c r="D448" s="650" t="s">
        <v>3814</v>
      </c>
      <c r="E448" s="650" t="s">
        <v>3815</v>
      </c>
      <c r="F448" s="653">
        <v>1</v>
      </c>
      <c r="G448" s="653">
        <v>0</v>
      </c>
      <c r="H448" s="666"/>
      <c r="I448" s="653"/>
      <c r="J448" s="653"/>
      <c r="K448" s="666"/>
      <c r="L448" s="653">
        <v>1</v>
      </c>
      <c r="M448" s="654">
        <v>0</v>
      </c>
    </row>
    <row r="449" spans="1:13" ht="14.4" customHeight="1" x14ac:dyDescent="0.3">
      <c r="A449" s="649" t="s">
        <v>2756</v>
      </c>
      <c r="B449" s="650" t="s">
        <v>2613</v>
      </c>
      <c r="C449" s="650" t="s">
        <v>1579</v>
      </c>
      <c r="D449" s="650" t="s">
        <v>1580</v>
      </c>
      <c r="E449" s="650" t="s">
        <v>1581</v>
      </c>
      <c r="F449" s="653"/>
      <c r="G449" s="653"/>
      <c r="H449" s="666">
        <v>0</v>
      </c>
      <c r="I449" s="653">
        <v>1</v>
      </c>
      <c r="J449" s="653">
        <v>58.29</v>
      </c>
      <c r="K449" s="666">
        <v>1</v>
      </c>
      <c r="L449" s="653">
        <v>1</v>
      </c>
      <c r="M449" s="654">
        <v>58.29</v>
      </c>
    </row>
    <row r="450" spans="1:13" ht="14.4" customHeight="1" x14ac:dyDescent="0.3">
      <c r="A450" s="649" t="s">
        <v>2756</v>
      </c>
      <c r="B450" s="650" t="s">
        <v>2614</v>
      </c>
      <c r="C450" s="650" t="s">
        <v>2893</v>
      </c>
      <c r="D450" s="650" t="s">
        <v>1550</v>
      </c>
      <c r="E450" s="650" t="s">
        <v>2894</v>
      </c>
      <c r="F450" s="653"/>
      <c r="G450" s="653"/>
      <c r="H450" s="666">
        <v>0</v>
      </c>
      <c r="I450" s="653">
        <v>1</v>
      </c>
      <c r="J450" s="653">
        <v>49.01</v>
      </c>
      <c r="K450" s="666">
        <v>1</v>
      </c>
      <c r="L450" s="653">
        <v>1</v>
      </c>
      <c r="M450" s="654">
        <v>49.01</v>
      </c>
    </row>
    <row r="451" spans="1:13" ht="14.4" customHeight="1" x14ac:dyDescent="0.3">
      <c r="A451" s="649" t="s">
        <v>2756</v>
      </c>
      <c r="B451" s="650" t="s">
        <v>2614</v>
      </c>
      <c r="C451" s="650" t="s">
        <v>3274</v>
      </c>
      <c r="D451" s="650" t="s">
        <v>2896</v>
      </c>
      <c r="E451" s="650" t="s">
        <v>1971</v>
      </c>
      <c r="F451" s="653"/>
      <c r="G451" s="653"/>
      <c r="H451" s="666">
        <v>0</v>
      </c>
      <c r="I451" s="653">
        <v>5</v>
      </c>
      <c r="J451" s="653">
        <v>965.69999999999993</v>
      </c>
      <c r="K451" s="666">
        <v>1</v>
      </c>
      <c r="L451" s="653">
        <v>5</v>
      </c>
      <c r="M451" s="654">
        <v>965.69999999999993</v>
      </c>
    </row>
    <row r="452" spans="1:13" ht="14.4" customHeight="1" x14ac:dyDescent="0.3">
      <c r="A452" s="649" t="s">
        <v>2756</v>
      </c>
      <c r="B452" s="650" t="s">
        <v>2614</v>
      </c>
      <c r="C452" s="650" t="s">
        <v>1633</v>
      </c>
      <c r="D452" s="650" t="s">
        <v>2615</v>
      </c>
      <c r="E452" s="650" t="s">
        <v>2616</v>
      </c>
      <c r="F452" s="653"/>
      <c r="G452" s="653"/>
      <c r="H452" s="666">
        <v>0</v>
      </c>
      <c r="I452" s="653">
        <v>1</v>
      </c>
      <c r="J452" s="653">
        <v>126.09</v>
      </c>
      <c r="K452" s="666">
        <v>1</v>
      </c>
      <c r="L452" s="653">
        <v>1</v>
      </c>
      <c r="M452" s="654">
        <v>126.09</v>
      </c>
    </row>
    <row r="453" spans="1:13" ht="14.4" customHeight="1" x14ac:dyDescent="0.3">
      <c r="A453" s="649" t="s">
        <v>2756</v>
      </c>
      <c r="B453" s="650" t="s">
        <v>2618</v>
      </c>
      <c r="C453" s="650" t="s">
        <v>1526</v>
      </c>
      <c r="D453" s="650" t="s">
        <v>1527</v>
      </c>
      <c r="E453" s="650" t="s">
        <v>1482</v>
      </c>
      <c r="F453" s="653"/>
      <c r="G453" s="653"/>
      <c r="H453" s="666">
        <v>0</v>
      </c>
      <c r="I453" s="653">
        <v>1</v>
      </c>
      <c r="J453" s="653">
        <v>1749.69</v>
      </c>
      <c r="K453" s="666">
        <v>1</v>
      </c>
      <c r="L453" s="653">
        <v>1</v>
      </c>
      <c r="M453" s="654">
        <v>1749.69</v>
      </c>
    </row>
    <row r="454" spans="1:13" ht="14.4" customHeight="1" x14ac:dyDescent="0.3">
      <c r="A454" s="649" t="s">
        <v>2756</v>
      </c>
      <c r="B454" s="650" t="s">
        <v>2618</v>
      </c>
      <c r="C454" s="650" t="s">
        <v>3822</v>
      </c>
      <c r="D454" s="650" t="s">
        <v>1527</v>
      </c>
      <c r="E454" s="650" t="s">
        <v>3823</v>
      </c>
      <c r="F454" s="653">
        <v>1</v>
      </c>
      <c r="G454" s="653">
        <v>0</v>
      </c>
      <c r="H454" s="666"/>
      <c r="I454" s="653"/>
      <c r="J454" s="653"/>
      <c r="K454" s="666"/>
      <c r="L454" s="653">
        <v>1</v>
      </c>
      <c r="M454" s="654">
        <v>0</v>
      </c>
    </row>
    <row r="455" spans="1:13" ht="14.4" customHeight="1" x14ac:dyDescent="0.3">
      <c r="A455" s="649" t="s">
        <v>2756</v>
      </c>
      <c r="B455" s="650" t="s">
        <v>2618</v>
      </c>
      <c r="C455" s="650" t="s">
        <v>1533</v>
      </c>
      <c r="D455" s="650" t="s">
        <v>1527</v>
      </c>
      <c r="E455" s="650" t="s">
        <v>1488</v>
      </c>
      <c r="F455" s="653"/>
      <c r="G455" s="653"/>
      <c r="H455" s="666">
        <v>0</v>
      </c>
      <c r="I455" s="653">
        <v>1</v>
      </c>
      <c r="J455" s="653">
        <v>2916.16</v>
      </c>
      <c r="K455" s="666">
        <v>1</v>
      </c>
      <c r="L455" s="653">
        <v>1</v>
      </c>
      <c r="M455" s="654">
        <v>2916.16</v>
      </c>
    </row>
    <row r="456" spans="1:13" ht="14.4" customHeight="1" x14ac:dyDescent="0.3">
      <c r="A456" s="649" t="s">
        <v>2756</v>
      </c>
      <c r="B456" s="650" t="s">
        <v>2619</v>
      </c>
      <c r="C456" s="650" t="s">
        <v>1701</v>
      </c>
      <c r="D456" s="650" t="s">
        <v>1702</v>
      </c>
      <c r="E456" s="650" t="s">
        <v>1703</v>
      </c>
      <c r="F456" s="653"/>
      <c r="G456" s="653"/>
      <c r="H456" s="666">
        <v>0</v>
      </c>
      <c r="I456" s="653">
        <v>2</v>
      </c>
      <c r="J456" s="653">
        <v>195.36</v>
      </c>
      <c r="K456" s="666">
        <v>1</v>
      </c>
      <c r="L456" s="653">
        <v>2</v>
      </c>
      <c r="M456" s="654">
        <v>195.36</v>
      </c>
    </row>
    <row r="457" spans="1:13" ht="14.4" customHeight="1" x14ac:dyDescent="0.3">
      <c r="A457" s="649" t="s">
        <v>2756</v>
      </c>
      <c r="B457" s="650" t="s">
        <v>2619</v>
      </c>
      <c r="C457" s="650" t="s">
        <v>598</v>
      </c>
      <c r="D457" s="650" t="s">
        <v>599</v>
      </c>
      <c r="E457" s="650" t="s">
        <v>600</v>
      </c>
      <c r="F457" s="653">
        <v>1</v>
      </c>
      <c r="G457" s="653">
        <v>104.66</v>
      </c>
      <c r="H457" s="666">
        <v>0.33333333333333331</v>
      </c>
      <c r="I457" s="653">
        <v>2</v>
      </c>
      <c r="J457" s="653">
        <v>209.32</v>
      </c>
      <c r="K457" s="666">
        <v>0.66666666666666663</v>
      </c>
      <c r="L457" s="653">
        <v>3</v>
      </c>
      <c r="M457" s="654">
        <v>313.98</v>
      </c>
    </row>
    <row r="458" spans="1:13" ht="14.4" customHeight="1" x14ac:dyDescent="0.3">
      <c r="A458" s="649" t="s">
        <v>2756</v>
      </c>
      <c r="B458" s="650" t="s">
        <v>2619</v>
      </c>
      <c r="C458" s="650" t="s">
        <v>3262</v>
      </c>
      <c r="D458" s="650" t="s">
        <v>599</v>
      </c>
      <c r="E458" s="650" t="s">
        <v>1703</v>
      </c>
      <c r="F458" s="653">
        <v>3</v>
      </c>
      <c r="G458" s="653">
        <v>0</v>
      </c>
      <c r="H458" s="666"/>
      <c r="I458" s="653"/>
      <c r="J458" s="653"/>
      <c r="K458" s="666"/>
      <c r="L458" s="653">
        <v>3</v>
      </c>
      <c r="M458" s="654">
        <v>0</v>
      </c>
    </row>
    <row r="459" spans="1:13" ht="14.4" customHeight="1" x14ac:dyDescent="0.3">
      <c r="A459" s="649" t="s">
        <v>2756</v>
      </c>
      <c r="B459" s="650" t="s">
        <v>2620</v>
      </c>
      <c r="C459" s="650" t="s">
        <v>1565</v>
      </c>
      <c r="D459" s="650" t="s">
        <v>1566</v>
      </c>
      <c r="E459" s="650" t="s">
        <v>2621</v>
      </c>
      <c r="F459" s="653"/>
      <c r="G459" s="653"/>
      <c r="H459" s="666">
        <v>0</v>
      </c>
      <c r="I459" s="653">
        <v>8</v>
      </c>
      <c r="J459" s="653">
        <v>16947.36</v>
      </c>
      <c r="K459" s="666">
        <v>1</v>
      </c>
      <c r="L459" s="653">
        <v>8</v>
      </c>
      <c r="M459" s="654">
        <v>16947.36</v>
      </c>
    </row>
    <row r="460" spans="1:13" ht="14.4" customHeight="1" x14ac:dyDescent="0.3">
      <c r="A460" s="649" t="s">
        <v>2756</v>
      </c>
      <c r="B460" s="650" t="s">
        <v>3892</v>
      </c>
      <c r="C460" s="650" t="s">
        <v>3267</v>
      </c>
      <c r="D460" s="650" t="s">
        <v>3218</v>
      </c>
      <c r="E460" s="650" t="s">
        <v>3268</v>
      </c>
      <c r="F460" s="653">
        <v>1</v>
      </c>
      <c r="G460" s="653">
        <v>334.76</v>
      </c>
      <c r="H460" s="666">
        <v>1</v>
      </c>
      <c r="I460" s="653"/>
      <c r="J460" s="653"/>
      <c r="K460" s="666">
        <v>0</v>
      </c>
      <c r="L460" s="653">
        <v>1</v>
      </c>
      <c r="M460" s="654">
        <v>334.76</v>
      </c>
    </row>
    <row r="461" spans="1:13" ht="14.4" customHeight="1" x14ac:dyDescent="0.3">
      <c r="A461" s="649" t="s">
        <v>2756</v>
      </c>
      <c r="B461" s="650" t="s">
        <v>2624</v>
      </c>
      <c r="C461" s="650" t="s">
        <v>1447</v>
      </c>
      <c r="D461" s="650" t="s">
        <v>1448</v>
      </c>
      <c r="E461" s="650" t="s">
        <v>2625</v>
      </c>
      <c r="F461" s="653"/>
      <c r="G461" s="653"/>
      <c r="H461" s="666">
        <v>0</v>
      </c>
      <c r="I461" s="653">
        <v>2</v>
      </c>
      <c r="J461" s="653">
        <v>150.56</v>
      </c>
      <c r="K461" s="666">
        <v>1</v>
      </c>
      <c r="L461" s="653">
        <v>2</v>
      </c>
      <c r="M461" s="654">
        <v>150.56</v>
      </c>
    </row>
    <row r="462" spans="1:13" ht="14.4" customHeight="1" x14ac:dyDescent="0.3">
      <c r="A462" s="649" t="s">
        <v>2756</v>
      </c>
      <c r="B462" s="650" t="s">
        <v>2624</v>
      </c>
      <c r="C462" s="650" t="s">
        <v>1451</v>
      </c>
      <c r="D462" s="650" t="s">
        <v>1448</v>
      </c>
      <c r="E462" s="650" t="s">
        <v>2626</v>
      </c>
      <c r="F462" s="653"/>
      <c r="G462" s="653"/>
      <c r="H462" s="666">
        <v>0</v>
      </c>
      <c r="I462" s="653">
        <v>2</v>
      </c>
      <c r="J462" s="653">
        <v>301.10000000000002</v>
      </c>
      <c r="K462" s="666">
        <v>1</v>
      </c>
      <c r="L462" s="653">
        <v>2</v>
      </c>
      <c r="M462" s="654">
        <v>301.10000000000002</v>
      </c>
    </row>
    <row r="463" spans="1:13" ht="14.4" customHeight="1" x14ac:dyDescent="0.3">
      <c r="A463" s="649" t="s">
        <v>2756</v>
      </c>
      <c r="B463" s="650" t="s">
        <v>2624</v>
      </c>
      <c r="C463" s="650" t="s">
        <v>2973</v>
      </c>
      <c r="D463" s="650" t="s">
        <v>2974</v>
      </c>
      <c r="E463" s="650" t="s">
        <v>2975</v>
      </c>
      <c r="F463" s="653">
        <v>1</v>
      </c>
      <c r="G463" s="653">
        <v>125.46</v>
      </c>
      <c r="H463" s="666">
        <v>1</v>
      </c>
      <c r="I463" s="653"/>
      <c r="J463" s="653"/>
      <c r="K463" s="666">
        <v>0</v>
      </c>
      <c r="L463" s="653">
        <v>1</v>
      </c>
      <c r="M463" s="654">
        <v>125.46</v>
      </c>
    </row>
    <row r="464" spans="1:13" ht="14.4" customHeight="1" x14ac:dyDescent="0.3">
      <c r="A464" s="649" t="s">
        <v>2756</v>
      </c>
      <c r="B464" s="650" t="s">
        <v>2624</v>
      </c>
      <c r="C464" s="650" t="s">
        <v>2976</v>
      </c>
      <c r="D464" s="650" t="s">
        <v>2974</v>
      </c>
      <c r="E464" s="650" t="s">
        <v>2625</v>
      </c>
      <c r="F464" s="653">
        <v>1</v>
      </c>
      <c r="G464" s="653">
        <v>0</v>
      </c>
      <c r="H464" s="666"/>
      <c r="I464" s="653"/>
      <c r="J464" s="653"/>
      <c r="K464" s="666"/>
      <c r="L464" s="653">
        <v>1</v>
      </c>
      <c r="M464" s="654">
        <v>0</v>
      </c>
    </row>
    <row r="465" spans="1:13" ht="14.4" customHeight="1" x14ac:dyDescent="0.3">
      <c r="A465" s="649" t="s">
        <v>2756</v>
      </c>
      <c r="B465" s="650" t="s">
        <v>2627</v>
      </c>
      <c r="C465" s="650" t="s">
        <v>3187</v>
      </c>
      <c r="D465" s="650" t="s">
        <v>1709</v>
      </c>
      <c r="E465" s="650" t="s">
        <v>608</v>
      </c>
      <c r="F465" s="653"/>
      <c r="G465" s="653"/>
      <c r="H465" s="666">
        <v>0</v>
      </c>
      <c r="I465" s="653">
        <v>2</v>
      </c>
      <c r="J465" s="653">
        <v>328.3</v>
      </c>
      <c r="K465" s="666">
        <v>1</v>
      </c>
      <c r="L465" s="653">
        <v>2</v>
      </c>
      <c r="M465" s="654">
        <v>328.3</v>
      </c>
    </row>
    <row r="466" spans="1:13" ht="14.4" customHeight="1" x14ac:dyDescent="0.3">
      <c r="A466" s="649" t="s">
        <v>2756</v>
      </c>
      <c r="B466" s="650" t="s">
        <v>2629</v>
      </c>
      <c r="C466" s="650" t="s">
        <v>1507</v>
      </c>
      <c r="D466" s="650" t="s">
        <v>1504</v>
      </c>
      <c r="E466" s="650" t="s">
        <v>1508</v>
      </c>
      <c r="F466" s="653"/>
      <c r="G466" s="653"/>
      <c r="H466" s="666">
        <v>0</v>
      </c>
      <c r="I466" s="653">
        <v>2</v>
      </c>
      <c r="J466" s="653">
        <v>293.26</v>
      </c>
      <c r="K466" s="666">
        <v>1</v>
      </c>
      <c r="L466" s="653">
        <v>2</v>
      </c>
      <c r="M466" s="654">
        <v>293.26</v>
      </c>
    </row>
    <row r="467" spans="1:13" ht="14.4" customHeight="1" x14ac:dyDescent="0.3">
      <c r="A467" s="649" t="s">
        <v>2756</v>
      </c>
      <c r="B467" s="650" t="s">
        <v>2630</v>
      </c>
      <c r="C467" s="650" t="s">
        <v>3517</v>
      </c>
      <c r="D467" s="650" t="s">
        <v>1494</v>
      </c>
      <c r="E467" s="650" t="s">
        <v>1008</v>
      </c>
      <c r="F467" s="653">
        <v>3</v>
      </c>
      <c r="G467" s="653">
        <v>403.98</v>
      </c>
      <c r="H467" s="666">
        <v>1</v>
      </c>
      <c r="I467" s="653"/>
      <c r="J467" s="653"/>
      <c r="K467" s="666">
        <v>0</v>
      </c>
      <c r="L467" s="653">
        <v>3</v>
      </c>
      <c r="M467" s="654">
        <v>403.98</v>
      </c>
    </row>
    <row r="468" spans="1:13" ht="14.4" customHeight="1" x14ac:dyDescent="0.3">
      <c r="A468" s="649" t="s">
        <v>2756</v>
      </c>
      <c r="B468" s="650" t="s">
        <v>2630</v>
      </c>
      <c r="C468" s="650" t="s">
        <v>2992</v>
      </c>
      <c r="D468" s="650" t="s">
        <v>2993</v>
      </c>
      <c r="E468" s="650" t="s">
        <v>2994</v>
      </c>
      <c r="F468" s="653">
        <v>3</v>
      </c>
      <c r="G468" s="653">
        <v>94.289999999999992</v>
      </c>
      <c r="H468" s="666">
        <v>1</v>
      </c>
      <c r="I468" s="653"/>
      <c r="J468" s="653"/>
      <c r="K468" s="666">
        <v>0</v>
      </c>
      <c r="L468" s="653">
        <v>3</v>
      </c>
      <c r="M468" s="654">
        <v>94.289999999999992</v>
      </c>
    </row>
    <row r="469" spans="1:13" ht="14.4" customHeight="1" x14ac:dyDescent="0.3">
      <c r="A469" s="649" t="s">
        <v>2756</v>
      </c>
      <c r="B469" s="650" t="s">
        <v>2630</v>
      </c>
      <c r="C469" s="650" t="s">
        <v>1493</v>
      </c>
      <c r="D469" s="650" t="s">
        <v>1494</v>
      </c>
      <c r="E469" s="650" t="s">
        <v>999</v>
      </c>
      <c r="F469" s="653"/>
      <c r="G469" s="653"/>
      <c r="H469" s="666">
        <v>0</v>
      </c>
      <c r="I469" s="653">
        <v>5</v>
      </c>
      <c r="J469" s="653">
        <v>224.45</v>
      </c>
      <c r="K469" s="666">
        <v>1</v>
      </c>
      <c r="L469" s="653">
        <v>5</v>
      </c>
      <c r="M469" s="654">
        <v>224.45</v>
      </c>
    </row>
    <row r="470" spans="1:13" ht="14.4" customHeight="1" x14ac:dyDescent="0.3">
      <c r="A470" s="649" t="s">
        <v>2756</v>
      </c>
      <c r="B470" s="650" t="s">
        <v>2630</v>
      </c>
      <c r="C470" s="650" t="s">
        <v>2248</v>
      </c>
      <c r="D470" s="650" t="s">
        <v>2249</v>
      </c>
      <c r="E470" s="650" t="s">
        <v>2250</v>
      </c>
      <c r="F470" s="653"/>
      <c r="G470" s="653"/>
      <c r="H470" s="666">
        <v>0</v>
      </c>
      <c r="I470" s="653">
        <v>3</v>
      </c>
      <c r="J470" s="653">
        <v>180.06</v>
      </c>
      <c r="K470" s="666">
        <v>1</v>
      </c>
      <c r="L470" s="653">
        <v>3</v>
      </c>
      <c r="M470" s="654">
        <v>180.06</v>
      </c>
    </row>
    <row r="471" spans="1:13" ht="14.4" customHeight="1" x14ac:dyDescent="0.3">
      <c r="A471" s="649" t="s">
        <v>2756</v>
      </c>
      <c r="B471" s="650" t="s">
        <v>2630</v>
      </c>
      <c r="C471" s="650" t="s">
        <v>2818</v>
      </c>
      <c r="D471" s="650" t="s">
        <v>2819</v>
      </c>
      <c r="E471" s="650" t="s">
        <v>999</v>
      </c>
      <c r="F471" s="653">
        <v>8</v>
      </c>
      <c r="G471" s="653">
        <v>359.12</v>
      </c>
      <c r="H471" s="666">
        <v>1</v>
      </c>
      <c r="I471" s="653"/>
      <c r="J471" s="653"/>
      <c r="K471" s="666">
        <v>0</v>
      </c>
      <c r="L471" s="653">
        <v>8</v>
      </c>
      <c r="M471" s="654">
        <v>359.12</v>
      </c>
    </row>
    <row r="472" spans="1:13" ht="14.4" customHeight="1" x14ac:dyDescent="0.3">
      <c r="A472" s="649" t="s">
        <v>2756</v>
      </c>
      <c r="B472" s="650" t="s">
        <v>2631</v>
      </c>
      <c r="C472" s="650" t="s">
        <v>3800</v>
      </c>
      <c r="D472" s="650" t="s">
        <v>3610</v>
      </c>
      <c r="E472" s="650" t="s">
        <v>3801</v>
      </c>
      <c r="F472" s="653">
        <v>1</v>
      </c>
      <c r="G472" s="653">
        <v>0</v>
      </c>
      <c r="H472" s="666"/>
      <c r="I472" s="653"/>
      <c r="J472" s="653"/>
      <c r="K472" s="666"/>
      <c r="L472" s="653">
        <v>1</v>
      </c>
      <c r="M472" s="654">
        <v>0</v>
      </c>
    </row>
    <row r="473" spans="1:13" ht="14.4" customHeight="1" x14ac:dyDescent="0.3">
      <c r="A473" s="649" t="s">
        <v>2756</v>
      </c>
      <c r="B473" s="650" t="s">
        <v>2631</v>
      </c>
      <c r="C473" s="650" t="s">
        <v>3802</v>
      </c>
      <c r="D473" s="650" t="s">
        <v>3034</v>
      </c>
      <c r="E473" s="650" t="s">
        <v>3803</v>
      </c>
      <c r="F473" s="653">
        <v>1</v>
      </c>
      <c r="G473" s="653">
        <v>0</v>
      </c>
      <c r="H473" s="666"/>
      <c r="I473" s="653"/>
      <c r="J473" s="653"/>
      <c r="K473" s="666"/>
      <c r="L473" s="653">
        <v>1</v>
      </c>
      <c r="M473" s="654">
        <v>0</v>
      </c>
    </row>
    <row r="474" spans="1:13" ht="14.4" customHeight="1" x14ac:dyDescent="0.3">
      <c r="A474" s="649" t="s">
        <v>2756</v>
      </c>
      <c r="B474" s="650" t="s">
        <v>3886</v>
      </c>
      <c r="C474" s="650" t="s">
        <v>3770</v>
      </c>
      <c r="D474" s="650" t="s">
        <v>3771</v>
      </c>
      <c r="E474" s="650" t="s">
        <v>1078</v>
      </c>
      <c r="F474" s="653"/>
      <c r="G474" s="653"/>
      <c r="H474" s="666">
        <v>0</v>
      </c>
      <c r="I474" s="653">
        <v>2</v>
      </c>
      <c r="J474" s="653">
        <v>146.4</v>
      </c>
      <c r="K474" s="666">
        <v>1</v>
      </c>
      <c r="L474" s="653">
        <v>2</v>
      </c>
      <c r="M474" s="654">
        <v>146.4</v>
      </c>
    </row>
    <row r="475" spans="1:13" ht="14.4" customHeight="1" x14ac:dyDescent="0.3">
      <c r="A475" s="649" t="s">
        <v>2756</v>
      </c>
      <c r="B475" s="650" t="s">
        <v>3886</v>
      </c>
      <c r="C475" s="650" t="s">
        <v>3293</v>
      </c>
      <c r="D475" s="650" t="s">
        <v>3294</v>
      </c>
      <c r="E475" s="650" t="s">
        <v>1196</v>
      </c>
      <c r="F475" s="653">
        <v>1</v>
      </c>
      <c r="G475" s="653">
        <v>73.19</v>
      </c>
      <c r="H475" s="666">
        <v>1</v>
      </c>
      <c r="I475" s="653"/>
      <c r="J475" s="653"/>
      <c r="K475" s="666">
        <v>0</v>
      </c>
      <c r="L475" s="653">
        <v>1</v>
      </c>
      <c r="M475" s="654">
        <v>73.19</v>
      </c>
    </row>
    <row r="476" spans="1:13" ht="14.4" customHeight="1" x14ac:dyDescent="0.3">
      <c r="A476" s="649" t="s">
        <v>2756</v>
      </c>
      <c r="B476" s="650" t="s">
        <v>2632</v>
      </c>
      <c r="C476" s="650" t="s">
        <v>3507</v>
      </c>
      <c r="D476" s="650" t="s">
        <v>2981</v>
      </c>
      <c r="E476" s="650" t="s">
        <v>995</v>
      </c>
      <c r="F476" s="653">
        <v>2</v>
      </c>
      <c r="G476" s="653">
        <v>121.84</v>
      </c>
      <c r="H476" s="666">
        <v>1</v>
      </c>
      <c r="I476" s="653"/>
      <c r="J476" s="653"/>
      <c r="K476" s="666">
        <v>0</v>
      </c>
      <c r="L476" s="653">
        <v>2</v>
      </c>
      <c r="M476" s="654">
        <v>121.84</v>
      </c>
    </row>
    <row r="477" spans="1:13" ht="14.4" customHeight="1" x14ac:dyDescent="0.3">
      <c r="A477" s="649" t="s">
        <v>2756</v>
      </c>
      <c r="B477" s="650" t="s">
        <v>2633</v>
      </c>
      <c r="C477" s="650" t="s">
        <v>3824</v>
      </c>
      <c r="D477" s="650" t="s">
        <v>3209</v>
      </c>
      <c r="E477" s="650" t="s">
        <v>1974</v>
      </c>
      <c r="F477" s="653"/>
      <c r="G477" s="653"/>
      <c r="H477" s="666">
        <v>0</v>
      </c>
      <c r="I477" s="653">
        <v>1</v>
      </c>
      <c r="J477" s="653">
        <v>138.46</v>
      </c>
      <c r="K477" s="666">
        <v>1</v>
      </c>
      <c r="L477" s="653">
        <v>1</v>
      </c>
      <c r="M477" s="654">
        <v>138.46</v>
      </c>
    </row>
    <row r="478" spans="1:13" ht="14.4" customHeight="1" x14ac:dyDescent="0.3">
      <c r="A478" s="649" t="s">
        <v>2756</v>
      </c>
      <c r="B478" s="650" t="s">
        <v>2633</v>
      </c>
      <c r="C478" s="650" t="s">
        <v>1640</v>
      </c>
      <c r="D478" s="650" t="s">
        <v>1641</v>
      </c>
      <c r="E478" s="650" t="s">
        <v>1642</v>
      </c>
      <c r="F478" s="653"/>
      <c r="G478" s="653"/>
      <c r="H478" s="666">
        <v>0</v>
      </c>
      <c r="I478" s="653">
        <v>2</v>
      </c>
      <c r="J478" s="653">
        <v>110.76</v>
      </c>
      <c r="K478" s="666">
        <v>1</v>
      </c>
      <c r="L478" s="653">
        <v>2</v>
      </c>
      <c r="M478" s="654">
        <v>110.76</v>
      </c>
    </row>
    <row r="479" spans="1:13" ht="14.4" customHeight="1" x14ac:dyDescent="0.3">
      <c r="A479" s="649" t="s">
        <v>2756</v>
      </c>
      <c r="B479" s="650" t="s">
        <v>2633</v>
      </c>
      <c r="C479" s="650" t="s">
        <v>3090</v>
      </c>
      <c r="D479" s="650" t="s">
        <v>3091</v>
      </c>
      <c r="E479" s="650" t="s">
        <v>3092</v>
      </c>
      <c r="F479" s="653">
        <v>1</v>
      </c>
      <c r="G479" s="653">
        <v>51.69</v>
      </c>
      <c r="H479" s="666">
        <v>1</v>
      </c>
      <c r="I479" s="653"/>
      <c r="J479" s="653"/>
      <c r="K479" s="666">
        <v>0</v>
      </c>
      <c r="L479" s="653">
        <v>1</v>
      </c>
      <c r="M479" s="654">
        <v>51.69</v>
      </c>
    </row>
    <row r="480" spans="1:13" ht="14.4" customHeight="1" x14ac:dyDescent="0.3">
      <c r="A480" s="649" t="s">
        <v>2756</v>
      </c>
      <c r="B480" s="650" t="s">
        <v>3887</v>
      </c>
      <c r="C480" s="650" t="s">
        <v>3230</v>
      </c>
      <c r="D480" s="650" t="s">
        <v>3231</v>
      </c>
      <c r="E480" s="650" t="s">
        <v>3232</v>
      </c>
      <c r="F480" s="653">
        <v>2</v>
      </c>
      <c r="G480" s="653">
        <v>315.52</v>
      </c>
      <c r="H480" s="666">
        <v>1</v>
      </c>
      <c r="I480" s="653"/>
      <c r="J480" s="653"/>
      <c r="K480" s="666">
        <v>0</v>
      </c>
      <c r="L480" s="653">
        <v>2</v>
      </c>
      <c r="M480" s="654">
        <v>315.52</v>
      </c>
    </row>
    <row r="481" spans="1:13" ht="14.4" customHeight="1" x14ac:dyDescent="0.3">
      <c r="A481" s="649" t="s">
        <v>2756</v>
      </c>
      <c r="B481" s="650" t="s">
        <v>3887</v>
      </c>
      <c r="C481" s="650" t="s">
        <v>3719</v>
      </c>
      <c r="D481" s="650" t="s">
        <v>3231</v>
      </c>
      <c r="E481" s="650" t="s">
        <v>3720</v>
      </c>
      <c r="F481" s="653">
        <v>1</v>
      </c>
      <c r="G481" s="653">
        <v>525.88</v>
      </c>
      <c r="H481" s="666">
        <v>1</v>
      </c>
      <c r="I481" s="653"/>
      <c r="J481" s="653"/>
      <c r="K481" s="666">
        <v>0</v>
      </c>
      <c r="L481" s="653">
        <v>1</v>
      </c>
      <c r="M481" s="654">
        <v>525.88</v>
      </c>
    </row>
    <row r="482" spans="1:13" ht="14.4" customHeight="1" x14ac:dyDescent="0.3">
      <c r="A482" s="649" t="s">
        <v>2756</v>
      </c>
      <c r="B482" s="650" t="s">
        <v>2636</v>
      </c>
      <c r="C482" s="650" t="s">
        <v>1458</v>
      </c>
      <c r="D482" s="650" t="s">
        <v>2637</v>
      </c>
      <c r="E482" s="650" t="s">
        <v>1074</v>
      </c>
      <c r="F482" s="653"/>
      <c r="G482" s="653"/>
      <c r="H482" s="666">
        <v>0</v>
      </c>
      <c r="I482" s="653">
        <v>4</v>
      </c>
      <c r="J482" s="653">
        <v>539.32000000000005</v>
      </c>
      <c r="K482" s="666">
        <v>1</v>
      </c>
      <c r="L482" s="653">
        <v>4</v>
      </c>
      <c r="M482" s="654">
        <v>539.32000000000005</v>
      </c>
    </row>
    <row r="483" spans="1:13" ht="14.4" customHeight="1" x14ac:dyDescent="0.3">
      <c r="A483" s="649" t="s">
        <v>2756</v>
      </c>
      <c r="B483" s="650" t="s">
        <v>2636</v>
      </c>
      <c r="C483" s="650" t="s">
        <v>1518</v>
      </c>
      <c r="D483" s="650" t="s">
        <v>2638</v>
      </c>
      <c r="E483" s="650" t="s">
        <v>995</v>
      </c>
      <c r="F483" s="653"/>
      <c r="G483" s="653"/>
      <c r="H483" s="666">
        <v>0</v>
      </c>
      <c r="I483" s="653">
        <v>1</v>
      </c>
      <c r="J483" s="653">
        <v>67.42</v>
      </c>
      <c r="K483" s="666">
        <v>1</v>
      </c>
      <c r="L483" s="653">
        <v>1</v>
      </c>
      <c r="M483" s="654">
        <v>67.42</v>
      </c>
    </row>
    <row r="484" spans="1:13" ht="14.4" customHeight="1" x14ac:dyDescent="0.3">
      <c r="A484" s="649" t="s">
        <v>2756</v>
      </c>
      <c r="B484" s="650" t="s">
        <v>2640</v>
      </c>
      <c r="C484" s="650" t="s">
        <v>3631</v>
      </c>
      <c r="D484" s="650" t="s">
        <v>1570</v>
      </c>
      <c r="E484" s="650" t="s">
        <v>3632</v>
      </c>
      <c r="F484" s="653"/>
      <c r="G484" s="653"/>
      <c r="H484" s="666"/>
      <c r="I484" s="653">
        <v>1</v>
      </c>
      <c r="J484" s="653">
        <v>0</v>
      </c>
      <c r="K484" s="666"/>
      <c r="L484" s="653">
        <v>1</v>
      </c>
      <c r="M484" s="654">
        <v>0</v>
      </c>
    </row>
    <row r="485" spans="1:13" ht="14.4" customHeight="1" x14ac:dyDescent="0.3">
      <c r="A485" s="649" t="s">
        <v>2756</v>
      </c>
      <c r="B485" s="650" t="s">
        <v>2641</v>
      </c>
      <c r="C485" s="650" t="s">
        <v>1621</v>
      </c>
      <c r="D485" s="650" t="s">
        <v>1622</v>
      </c>
      <c r="E485" s="650" t="s">
        <v>1623</v>
      </c>
      <c r="F485" s="653"/>
      <c r="G485" s="653"/>
      <c r="H485" s="666">
        <v>0</v>
      </c>
      <c r="I485" s="653">
        <v>3</v>
      </c>
      <c r="J485" s="653">
        <v>431.13</v>
      </c>
      <c r="K485" s="666">
        <v>1</v>
      </c>
      <c r="L485" s="653">
        <v>3</v>
      </c>
      <c r="M485" s="654">
        <v>431.13</v>
      </c>
    </row>
    <row r="486" spans="1:13" ht="14.4" customHeight="1" x14ac:dyDescent="0.3">
      <c r="A486" s="649" t="s">
        <v>2756</v>
      </c>
      <c r="B486" s="650" t="s">
        <v>2641</v>
      </c>
      <c r="C486" s="650" t="s">
        <v>3842</v>
      </c>
      <c r="D486" s="650" t="s">
        <v>3695</v>
      </c>
      <c r="E486" s="650" t="s">
        <v>3224</v>
      </c>
      <c r="F486" s="653">
        <v>1</v>
      </c>
      <c r="G486" s="653">
        <v>134.12</v>
      </c>
      <c r="H486" s="666">
        <v>1</v>
      </c>
      <c r="I486" s="653"/>
      <c r="J486" s="653"/>
      <c r="K486" s="666">
        <v>0</v>
      </c>
      <c r="L486" s="653">
        <v>1</v>
      </c>
      <c r="M486" s="654">
        <v>134.12</v>
      </c>
    </row>
    <row r="487" spans="1:13" ht="14.4" customHeight="1" x14ac:dyDescent="0.3">
      <c r="A487" s="649" t="s">
        <v>2756</v>
      </c>
      <c r="B487" s="650" t="s">
        <v>2641</v>
      </c>
      <c r="C487" s="650" t="s">
        <v>3694</v>
      </c>
      <c r="D487" s="650" t="s">
        <v>3695</v>
      </c>
      <c r="E487" s="650" t="s">
        <v>3696</v>
      </c>
      <c r="F487" s="653">
        <v>1</v>
      </c>
      <c r="G487" s="653">
        <v>469.47</v>
      </c>
      <c r="H487" s="666">
        <v>1</v>
      </c>
      <c r="I487" s="653"/>
      <c r="J487" s="653"/>
      <c r="K487" s="666">
        <v>0</v>
      </c>
      <c r="L487" s="653">
        <v>1</v>
      </c>
      <c r="M487" s="654">
        <v>469.47</v>
      </c>
    </row>
    <row r="488" spans="1:13" ht="14.4" customHeight="1" x14ac:dyDescent="0.3">
      <c r="A488" s="649" t="s">
        <v>2756</v>
      </c>
      <c r="B488" s="650" t="s">
        <v>2643</v>
      </c>
      <c r="C488" s="650" t="s">
        <v>3269</v>
      </c>
      <c r="D488" s="650" t="s">
        <v>3270</v>
      </c>
      <c r="E488" s="650" t="s">
        <v>1508</v>
      </c>
      <c r="F488" s="653">
        <v>1</v>
      </c>
      <c r="G488" s="653">
        <v>0</v>
      </c>
      <c r="H488" s="666"/>
      <c r="I488" s="653"/>
      <c r="J488" s="653"/>
      <c r="K488" s="666"/>
      <c r="L488" s="653">
        <v>1</v>
      </c>
      <c r="M488" s="654">
        <v>0</v>
      </c>
    </row>
    <row r="489" spans="1:13" ht="14.4" customHeight="1" x14ac:dyDescent="0.3">
      <c r="A489" s="649" t="s">
        <v>2756</v>
      </c>
      <c r="B489" s="650" t="s">
        <v>2644</v>
      </c>
      <c r="C489" s="650" t="s">
        <v>3252</v>
      </c>
      <c r="D489" s="650" t="s">
        <v>2817</v>
      </c>
      <c r="E489" s="650" t="s">
        <v>1597</v>
      </c>
      <c r="F489" s="653">
        <v>1</v>
      </c>
      <c r="G489" s="653">
        <v>130.59</v>
      </c>
      <c r="H489" s="666">
        <v>1</v>
      </c>
      <c r="I489" s="653"/>
      <c r="J489" s="653"/>
      <c r="K489" s="666">
        <v>0</v>
      </c>
      <c r="L489" s="653">
        <v>1</v>
      </c>
      <c r="M489" s="654">
        <v>130.59</v>
      </c>
    </row>
    <row r="490" spans="1:13" ht="14.4" customHeight="1" x14ac:dyDescent="0.3">
      <c r="A490" s="649" t="s">
        <v>2756</v>
      </c>
      <c r="B490" s="650" t="s">
        <v>2644</v>
      </c>
      <c r="C490" s="650" t="s">
        <v>2816</v>
      </c>
      <c r="D490" s="650" t="s">
        <v>2817</v>
      </c>
      <c r="E490" s="650" t="s">
        <v>1597</v>
      </c>
      <c r="F490" s="653">
        <v>1</v>
      </c>
      <c r="G490" s="653">
        <v>130.59</v>
      </c>
      <c r="H490" s="666">
        <v>1</v>
      </c>
      <c r="I490" s="653"/>
      <c r="J490" s="653"/>
      <c r="K490" s="666">
        <v>0</v>
      </c>
      <c r="L490" s="653">
        <v>1</v>
      </c>
      <c r="M490" s="654">
        <v>130.59</v>
      </c>
    </row>
    <row r="491" spans="1:13" ht="14.4" customHeight="1" x14ac:dyDescent="0.3">
      <c r="A491" s="649" t="s">
        <v>2756</v>
      </c>
      <c r="B491" s="650" t="s">
        <v>2644</v>
      </c>
      <c r="C491" s="650" t="s">
        <v>3769</v>
      </c>
      <c r="D491" s="650" t="s">
        <v>2817</v>
      </c>
      <c r="E491" s="650" t="s">
        <v>3365</v>
      </c>
      <c r="F491" s="653">
        <v>1</v>
      </c>
      <c r="G491" s="653">
        <v>391.77</v>
      </c>
      <c r="H491" s="666">
        <v>1</v>
      </c>
      <c r="I491" s="653"/>
      <c r="J491" s="653"/>
      <c r="K491" s="666">
        <v>0</v>
      </c>
      <c r="L491" s="653">
        <v>1</v>
      </c>
      <c r="M491" s="654">
        <v>391.77</v>
      </c>
    </row>
    <row r="492" spans="1:13" ht="14.4" customHeight="1" x14ac:dyDescent="0.3">
      <c r="A492" s="649" t="s">
        <v>2756</v>
      </c>
      <c r="B492" s="650" t="s">
        <v>2644</v>
      </c>
      <c r="C492" s="650" t="s">
        <v>1625</v>
      </c>
      <c r="D492" s="650" t="s">
        <v>1630</v>
      </c>
      <c r="E492" s="650" t="s">
        <v>2646</v>
      </c>
      <c r="F492" s="653"/>
      <c r="G492" s="653"/>
      <c r="H492" s="666">
        <v>0</v>
      </c>
      <c r="I492" s="653">
        <v>1</v>
      </c>
      <c r="J492" s="653">
        <v>201.88</v>
      </c>
      <c r="K492" s="666">
        <v>1</v>
      </c>
      <c r="L492" s="653">
        <v>1</v>
      </c>
      <c r="M492" s="654">
        <v>201.88</v>
      </c>
    </row>
    <row r="493" spans="1:13" ht="14.4" customHeight="1" x14ac:dyDescent="0.3">
      <c r="A493" s="649" t="s">
        <v>2756</v>
      </c>
      <c r="B493" s="650" t="s">
        <v>2644</v>
      </c>
      <c r="C493" s="650" t="s">
        <v>2900</v>
      </c>
      <c r="D493" s="650" t="s">
        <v>2814</v>
      </c>
      <c r="E493" s="650" t="s">
        <v>2815</v>
      </c>
      <c r="F493" s="653"/>
      <c r="G493" s="653"/>
      <c r="H493" s="666">
        <v>0</v>
      </c>
      <c r="I493" s="653">
        <v>1</v>
      </c>
      <c r="J493" s="653">
        <v>312.54000000000002</v>
      </c>
      <c r="K493" s="666">
        <v>1</v>
      </c>
      <c r="L493" s="653">
        <v>1</v>
      </c>
      <c r="M493" s="654">
        <v>312.54000000000002</v>
      </c>
    </row>
    <row r="494" spans="1:13" ht="14.4" customHeight="1" x14ac:dyDescent="0.3">
      <c r="A494" s="649" t="s">
        <v>2756</v>
      </c>
      <c r="B494" s="650" t="s">
        <v>2648</v>
      </c>
      <c r="C494" s="650" t="s">
        <v>2954</v>
      </c>
      <c r="D494" s="650" t="s">
        <v>2955</v>
      </c>
      <c r="E494" s="650" t="s">
        <v>1597</v>
      </c>
      <c r="F494" s="653"/>
      <c r="G494" s="653"/>
      <c r="H494" s="666">
        <v>0</v>
      </c>
      <c r="I494" s="653">
        <v>3</v>
      </c>
      <c r="J494" s="653">
        <v>605.64</v>
      </c>
      <c r="K494" s="666">
        <v>1</v>
      </c>
      <c r="L494" s="653">
        <v>3</v>
      </c>
      <c r="M494" s="654">
        <v>605.64</v>
      </c>
    </row>
    <row r="495" spans="1:13" ht="14.4" customHeight="1" x14ac:dyDescent="0.3">
      <c r="A495" s="649" t="s">
        <v>2756</v>
      </c>
      <c r="B495" s="650" t="s">
        <v>2648</v>
      </c>
      <c r="C495" s="650" t="s">
        <v>3364</v>
      </c>
      <c r="D495" s="650" t="s">
        <v>2955</v>
      </c>
      <c r="E495" s="650" t="s">
        <v>3365</v>
      </c>
      <c r="F495" s="653"/>
      <c r="G495" s="653"/>
      <c r="H495" s="666">
        <v>0</v>
      </c>
      <c r="I495" s="653">
        <v>1</v>
      </c>
      <c r="J495" s="653">
        <v>605.65</v>
      </c>
      <c r="K495" s="666">
        <v>1</v>
      </c>
      <c r="L495" s="653">
        <v>1</v>
      </c>
      <c r="M495" s="654">
        <v>605.65</v>
      </c>
    </row>
    <row r="496" spans="1:13" ht="14.4" customHeight="1" x14ac:dyDescent="0.3">
      <c r="A496" s="649" t="s">
        <v>2756</v>
      </c>
      <c r="B496" s="650" t="s">
        <v>2648</v>
      </c>
      <c r="C496" s="650" t="s">
        <v>3834</v>
      </c>
      <c r="D496" s="650" t="s">
        <v>3133</v>
      </c>
      <c r="E496" s="650" t="s">
        <v>1505</v>
      </c>
      <c r="F496" s="653">
        <v>3</v>
      </c>
      <c r="G496" s="653">
        <v>565.29</v>
      </c>
      <c r="H496" s="666">
        <v>1</v>
      </c>
      <c r="I496" s="653"/>
      <c r="J496" s="653"/>
      <c r="K496" s="666">
        <v>0</v>
      </c>
      <c r="L496" s="653">
        <v>3</v>
      </c>
      <c r="M496" s="654">
        <v>565.29</v>
      </c>
    </row>
    <row r="497" spans="1:13" ht="14.4" customHeight="1" x14ac:dyDescent="0.3">
      <c r="A497" s="649" t="s">
        <v>2756</v>
      </c>
      <c r="B497" s="650" t="s">
        <v>2648</v>
      </c>
      <c r="C497" s="650" t="s">
        <v>3833</v>
      </c>
      <c r="D497" s="650" t="s">
        <v>2955</v>
      </c>
      <c r="E497" s="650" t="s">
        <v>3365</v>
      </c>
      <c r="F497" s="653">
        <v>1</v>
      </c>
      <c r="G497" s="653">
        <v>605.65</v>
      </c>
      <c r="H497" s="666">
        <v>1</v>
      </c>
      <c r="I497" s="653"/>
      <c r="J497" s="653"/>
      <c r="K497" s="666">
        <v>0</v>
      </c>
      <c r="L497" s="653">
        <v>1</v>
      </c>
      <c r="M497" s="654">
        <v>605.65</v>
      </c>
    </row>
    <row r="498" spans="1:13" ht="14.4" customHeight="1" x14ac:dyDescent="0.3">
      <c r="A498" s="649" t="s">
        <v>2756</v>
      </c>
      <c r="B498" s="650" t="s">
        <v>2648</v>
      </c>
      <c r="C498" s="650" t="s">
        <v>3132</v>
      </c>
      <c r="D498" s="650" t="s">
        <v>3133</v>
      </c>
      <c r="E498" s="650" t="s">
        <v>1505</v>
      </c>
      <c r="F498" s="653">
        <v>3</v>
      </c>
      <c r="G498" s="653">
        <v>565.29</v>
      </c>
      <c r="H498" s="666">
        <v>1</v>
      </c>
      <c r="I498" s="653"/>
      <c r="J498" s="653"/>
      <c r="K498" s="666">
        <v>0</v>
      </c>
      <c r="L498" s="653">
        <v>3</v>
      </c>
      <c r="M498" s="654">
        <v>565.29</v>
      </c>
    </row>
    <row r="499" spans="1:13" ht="14.4" customHeight="1" x14ac:dyDescent="0.3">
      <c r="A499" s="649" t="s">
        <v>2756</v>
      </c>
      <c r="B499" s="650" t="s">
        <v>2655</v>
      </c>
      <c r="C499" s="650" t="s">
        <v>2242</v>
      </c>
      <c r="D499" s="650" t="s">
        <v>610</v>
      </c>
      <c r="E499" s="650" t="s">
        <v>2712</v>
      </c>
      <c r="F499" s="653"/>
      <c r="G499" s="653"/>
      <c r="H499" s="666">
        <v>0</v>
      </c>
      <c r="I499" s="653">
        <v>2</v>
      </c>
      <c r="J499" s="653">
        <v>130.13999999999999</v>
      </c>
      <c r="K499" s="666">
        <v>1</v>
      </c>
      <c r="L499" s="653">
        <v>2</v>
      </c>
      <c r="M499" s="654">
        <v>130.13999999999999</v>
      </c>
    </row>
    <row r="500" spans="1:13" ht="14.4" customHeight="1" x14ac:dyDescent="0.3">
      <c r="A500" s="649" t="s">
        <v>2756</v>
      </c>
      <c r="B500" s="650" t="s">
        <v>2655</v>
      </c>
      <c r="C500" s="650" t="s">
        <v>2844</v>
      </c>
      <c r="D500" s="650" t="s">
        <v>2845</v>
      </c>
      <c r="E500" s="650" t="s">
        <v>2846</v>
      </c>
      <c r="F500" s="653"/>
      <c r="G500" s="653"/>
      <c r="H500" s="666">
        <v>0</v>
      </c>
      <c r="I500" s="653">
        <v>2</v>
      </c>
      <c r="J500" s="653">
        <v>101.14</v>
      </c>
      <c r="K500" s="666">
        <v>1</v>
      </c>
      <c r="L500" s="653">
        <v>2</v>
      </c>
      <c r="M500" s="654">
        <v>101.14</v>
      </c>
    </row>
    <row r="501" spans="1:13" ht="14.4" customHeight="1" x14ac:dyDescent="0.3">
      <c r="A501" s="649" t="s">
        <v>2756</v>
      </c>
      <c r="B501" s="650" t="s">
        <v>2658</v>
      </c>
      <c r="C501" s="650" t="s">
        <v>1750</v>
      </c>
      <c r="D501" s="650" t="s">
        <v>2659</v>
      </c>
      <c r="E501" s="650" t="s">
        <v>2660</v>
      </c>
      <c r="F501" s="653"/>
      <c r="G501" s="653"/>
      <c r="H501" s="666">
        <v>0</v>
      </c>
      <c r="I501" s="653">
        <v>2</v>
      </c>
      <c r="J501" s="653">
        <v>313.72000000000003</v>
      </c>
      <c r="K501" s="666">
        <v>1</v>
      </c>
      <c r="L501" s="653">
        <v>2</v>
      </c>
      <c r="M501" s="654">
        <v>313.72000000000003</v>
      </c>
    </row>
    <row r="502" spans="1:13" ht="14.4" customHeight="1" x14ac:dyDescent="0.3">
      <c r="A502" s="649" t="s">
        <v>2756</v>
      </c>
      <c r="B502" s="650" t="s">
        <v>2669</v>
      </c>
      <c r="C502" s="650" t="s">
        <v>3804</v>
      </c>
      <c r="D502" s="650" t="s">
        <v>3805</v>
      </c>
      <c r="E502" s="650" t="s">
        <v>3806</v>
      </c>
      <c r="F502" s="653"/>
      <c r="G502" s="653"/>
      <c r="H502" s="666">
        <v>0</v>
      </c>
      <c r="I502" s="653">
        <v>1</v>
      </c>
      <c r="J502" s="653">
        <v>137.66</v>
      </c>
      <c r="K502" s="666">
        <v>1</v>
      </c>
      <c r="L502" s="653">
        <v>1</v>
      </c>
      <c r="M502" s="654">
        <v>137.66</v>
      </c>
    </row>
    <row r="503" spans="1:13" ht="14.4" customHeight="1" x14ac:dyDescent="0.3">
      <c r="A503" s="649" t="s">
        <v>2756</v>
      </c>
      <c r="B503" s="650" t="s">
        <v>2669</v>
      </c>
      <c r="C503" s="650" t="s">
        <v>1826</v>
      </c>
      <c r="D503" s="650" t="s">
        <v>1827</v>
      </c>
      <c r="E503" s="650" t="s">
        <v>2670</v>
      </c>
      <c r="F503" s="653"/>
      <c r="G503" s="653"/>
      <c r="H503" s="666">
        <v>0</v>
      </c>
      <c r="I503" s="653">
        <v>1</v>
      </c>
      <c r="J503" s="653">
        <v>116.8</v>
      </c>
      <c r="K503" s="666">
        <v>1</v>
      </c>
      <c r="L503" s="653">
        <v>1</v>
      </c>
      <c r="M503" s="654">
        <v>116.8</v>
      </c>
    </row>
    <row r="504" spans="1:13" ht="14.4" customHeight="1" x14ac:dyDescent="0.3">
      <c r="A504" s="649" t="s">
        <v>2756</v>
      </c>
      <c r="B504" s="650" t="s">
        <v>2669</v>
      </c>
      <c r="C504" s="650" t="s">
        <v>3260</v>
      </c>
      <c r="D504" s="650" t="s">
        <v>1827</v>
      </c>
      <c r="E504" s="650" t="s">
        <v>3261</v>
      </c>
      <c r="F504" s="653"/>
      <c r="G504" s="653"/>
      <c r="H504" s="666"/>
      <c r="I504" s="653">
        <v>1</v>
      </c>
      <c r="J504" s="653">
        <v>0</v>
      </c>
      <c r="K504" s="666"/>
      <c r="L504" s="653">
        <v>1</v>
      </c>
      <c r="M504" s="654">
        <v>0</v>
      </c>
    </row>
    <row r="505" spans="1:13" ht="14.4" customHeight="1" x14ac:dyDescent="0.3">
      <c r="A505" s="649" t="s">
        <v>2756</v>
      </c>
      <c r="B505" s="650" t="s">
        <v>2688</v>
      </c>
      <c r="C505" s="650" t="s">
        <v>1547</v>
      </c>
      <c r="D505" s="650" t="s">
        <v>2689</v>
      </c>
      <c r="E505" s="650" t="s">
        <v>2690</v>
      </c>
      <c r="F505" s="653"/>
      <c r="G505" s="653"/>
      <c r="H505" s="666">
        <v>0</v>
      </c>
      <c r="I505" s="653">
        <v>1</v>
      </c>
      <c r="J505" s="653">
        <v>6.98</v>
      </c>
      <c r="K505" s="666">
        <v>1</v>
      </c>
      <c r="L505" s="653">
        <v>1</v>
      </c>
      <c r="M505" s="654">
        <v>6.98</v>
      </c>
    </row>
    <row r="506" spans="1:13" ht="14.4" customHeight="1" x14ac:dyDescent="0.3">
      <c r="A506" s="649" t="s">
        <v>2756</v>
      </c>
      <c r="B506" s="650" t="s">
        <v>2688</v>
      </c>
      <c r="C506" s="650" t="s">
        <v>3281</v>
      </c>
      <c r="D506" s="650" t="s">
        <v>3282</v>
      </c>
      <c r="E506" s="650" t="s">
        <v>2690</v>
      </c>
      <c r="F506" s="653">
        <v>1</v>
      </c>
      <c r="G506" s="653">
        <v>5.37</v>
      </c>
      <c r="H506" s="666">
        <v>1</v>
      </c>
      <c r="I506" s="653"/>
      <c r="J506" s="653"/>
      <c r="K506" s="666">
        <v>0</v>
      </c>
      <c r="L506" s="653">
        <v>1</v>
      </c>
      <c r="M506" s="654">
        <v>5.37</v>
      </c>
    </row>
    <row r="507" spans="1:13" ht="14.4" customHeight="1" thickBot="1" x14ac:dyDescent="0.35">
      <c r="A507" s="655" t="s">
        <v>2756</v>
      </c>
      <c r="B507" s="656" t="s">
        <v>2693</v>
      </c>
      <c r="C507" s="656" t="s">
        <v>3253</v>
      </c>
      <c r="D507" s="656" t="s">
        <v>2287</v>
      </c>
      <c r="E507" s="656" t="s">
        <v>1597</v>
      </c>
      <c r="F507" s="659"/>
      <c r="G507" s="659"/>
      <c r="H507" s="667">
        <v>0</v>
      </c>
      <c r="I507" s="659">
        <v>1</v>
      </c>
      <c r="J507" s="659">
        <v>216.16</v>
      </c>
      <c r="K507" s="667">
        <v>1</v>
      </c>
      <c r="L507" s="659">
        <v>1</v>
      </c>
      <c r="M507" s="660">
        <v>216.16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573</v>
      </c>
      <c r="B5" s="634" t="s">
        <v>574</v>
      </c>
      <c r="C5" s="635" t="s">
        <v>575</v>
      </c>
      <c r="D5" s="635" t="s">
        <v>575</v>
      </c>
      <c r="E5" s="635"/>
      <c r="F5" s="635" t="s">
        <v>575</v>
      </c>
      <c r="G5" s="635" t="s">
        <v>575</v>
      </c>
      <c r="H5" s="635" t="s">
        <v>575</v>
      </c>
      <c r="I5" s="636" t="s">
        <v>575</v>
      </c>
      <c r="J5" s="637" t="s">
        <v>74</v>
      </c>
    </row>
    <row r="6" spans="1:10" ht="14.4" customHeight="1" x14ac:dyDescent="0.3">
      <c r="A6" s="633" t="s">
        <v>573</v>
      </c>
      <c r="B6" s="634" t="s">
        <v>3905</v>
      </c>
      <c r="C6" s="635" t="s">
        <v>575</v>
      </c>
      <c r="D6" s="635" t="s">
        <v>575</v>
      </c>
      <c r="E6" s="635"/>
      <c r="F6" s="635">
        <v>0</v>
      </c>
      <c r="G6" s="635">
        <v>0</v>
      </c>
      <c r="H6" s="635">
        <v>0</v>
      </c>
      <c r="I6" s="636" t="s">
        <v>575</v>
      </c>
      <c r="J6" s="637" t="s">
        <v>1</v>
      </c>
    </row>
    <row r="7" spans="1:10" ht="14.4" customHeight="1" x14ac:dyDescent="0.3">
      <c r="A7" s="633" t="s">
        <v>573</v>
      </c>
      <c r="B7" s="634" t="s">
        <v>354</v>
      </c>
      <c r="C7" s="635">
        <v>2654.6232999999997</v>
      </c>
      <c r="D7" s="635">
        <v>2471.0666099999994</v>
      </c>
      <c r="E7" s="635"/>
      <c r="F7" s="635">
        <v>2175.0523200000021</v>
      </c>
      <c r="G7" s="635">
        <v>2757.1548019534007</v>
      </c>
      <c r="H7" s="635">
        <v>-582.10248195339864</v>
      </c>
      <c r="I7" s="636">
        <v>0.7888756621351154</v>
      </c>
      <c r="J7" s="637" t="s">
        <v>1</v>
      </c>
    </row>
    <row r="8" spans="1:10" ht="14.4" customHeight="1" x14ac:dyDescent="0.3">
      <c r="A8" s="633" t="s">
        <v>573</v>
      </c>
      <c r="B8" s="634" t="s">
        <v>355</v>
      </c>
      <c r="C8" s="635" t="s">
        <v>575</v>
      </c>
      <c r="D8" s="635" t="s">
        <v>575</v>
      </c>
      <c r="E8" s="635"/>
      <c r="F8" s="635">
        <v>309.81660000000005</v>
      </c>
      <c r="G8" s="635">
        <v>144.0832837071425</v>
      </c>
      <c r="H8" s="635">
        <v>165.73331629285755</v>
      </c>
      <c r="I8" s="636">
        <v>2.1502605439623377</v>
      </c>
      <c r="J8" s="637" t="s">
        <v>1</v>
      </c>
    </row>
    <row r="9" spans="1:10" ht="14.4" customHeight="1" x14ac:dyDescent="0.3">
      <c r="A9" s="633" t="s">
        <v>573</v>
      </c>
      <c r="B9" s="634" t="s">
        <v>356</v>
      </c>
      <c r="C9" s="635">
        <v>608.11751000000004</v>
      </c>
      <c r="D9" s="635">
        <v>616.92904999999996</v>
      </c>
      <c r="E9" s="635"/>
      <c r="F9" s="635">
        <v>686.17896000000007</v>
      </c>
      <c r="G9" s="635">
        <v>690.09520073838576</v>
      </c>
      <c r="H9" s="635">
        <v>-3.9162407383856817</v>
      </c>
      <c r="I9" s="636">
        <v>0.99432507176662666</v>
      </c>
      <c r="J9" s="637" t="s">
        <v>1</v>
      </c>
    </row>
    <row r="10" spans="1:10" ht="14.4" customHeight="1" x14ac:dyDescent="0.3">
      <c r="A10" s="633" t="s">
        <v>573</v>
      </c>
      <c r="B10" s="634" t="s">
        <v>357</v>
      </c>
      <c r="C10" s="635">
        <v>0.80769999999999997</v>
      </c>
      <c r="D10" s="635">
        <v>0.68153999999999992</v>
      </c>
      <c r="E10" s="635"/>
      <c r="F10" s="635">
        <v>0.59289999999999998</v>
      </c>
      <c r="G10" s="635">
        <v>1.4850661690089164</v>
      </c>
      <c r="H10" s="635">
        <v>-0.89216616900891643</v>
      </c>
      <c r="I10" s="636">
        <v>0.39924146975597841</v>
      </c>
      <c r="J10" s="637" t="s">
        <v>1</v>
      </c>
    </row>
    <row r="11" spans="1:10" ht="14.4" customHeight="1" x14ac:dyDescent="0.3">
      <c r="A11" s="633" t="s">
        <v>573</v>
      </c>
      <c r="B11" s="634" t="s">
        <v>358</v>
      </c>
      <c r="C11" s="635">
        <v>473.90514999999999</v>
      </c>
      <c r="D11" s="635">
        <v>553.56567999999902</v>
      </c>
      <c r="E11" s="635"/>
      <c r="F11" s="635">
        <v>518.97672000000011</v>
      </c>
      <c r="G11" s="635">
        <v>591.21630130228107</v>
      </c>
      <c r="H11" s="635">
        <v>-72.239581302280953</v>
      </c>
      <c r="I11" s="636">
        <v>0.877811925782226</v>
      </c>
      <c r="J11" s="637" t="s">
        <v>1</v>
      </c>
    </row>
    <row r="12" spans="1:10" ht="14.4" customHeight="1" x14ac:dyDescent="0.3">
      <c r="A12" s="633" t="s">
        <v>573</v>
      </c>
      <c r="B12" s="634" t="s">
        <v>359</v>
      </c>
      <c r="C12" s="635">
        <v>12183.843989999999</v>
      </c>
      <c r="D12" s="635">
        <v>11713.549220000001</v>
      </c>
      <c r="E12" s="635"/>
      <c r="F12" s="635">
        <v>13117.693400000011</v>
      </c>
      <c r="G12" s="635">
        <v>12711.895821936287</v>
      </c>
      <c r="H12" s="635">
        <v>405.79757806372436</v>
      </c>
      <c r="I12" s="636">
        <v>1.0319226639163814</v>
      </c>
      <c r="J12" s="637" t="s">
        <v>1</v>
      </c>
    </row>
    <row r="13" spans="1:10" ht="14.4" customHeight="1" x14ac:dyDescent="0.3">
      <c r="A13" s="633" t="s">
        <v>573</v>
      </c>
      <c r="B13" s="634" t="s">
        <v>3906</v>
      </c>
      <c r="C13" s="635">
        <v>1.9379999999999999</v>
      </c>
      <c r="D13" s="635" t="s">
        <v>575</v>
      </c>
      <c r="E13" s="635"/>
      <c r="F13" s="635" t="s">
        <v>575</v>
      </c>
      <c r="G13" s="635" t="s">
        <v>575</v>
      </c>
      <c r="H13" s="635" t="s">
        <v>575</v>
      </c>
      <c r="I13" s="636" t="s">
        <v>575</v>
      </c>
      <c r="J13" s="637" t="s">
        <v>1</v>
      </c>
    </row>
    <row r="14" spans="1:10" ht="14.4" customHeight="1" x14ac:dyDescent="0.3">
      <c r="A14" s="633" t="s">
        <v>573</v>
      </c>
      <c r="B14" s="634" t="s">
        <v>360</v>
      </c>
      <c r="C14" s="635">
        <v>319.57612999999998</v>
      </c>
      <c r="D14" s="635">
        <v>591.26693999999804</v>
      </c>
      <c r="E14" s="635"/>
      <c r="F14" s="635">
        <v>568.56947000000002</v>
      </c>
      <c r="G14" s="635">
        <v>611.74330938789421</v>
      </c>
      <c r="H14" s="635">
        <v>-43.173839387894191</v>
      </c>
      <c r="I14" s="636">
        <v>0.92942490955709245</v>
      </c>
      <c r="J14" s="637" t="s">
        <v>1</v>
      </c>
    </row>
    <row r="15" spans="1:10" ht="14.4" customHeight="1" x14ac:dyDescent="0.3">
      <c r="A15" s="633" t="s">
        <v>573</v>
      </c>
      <c r="B15" s="634" t="s">
        <v>361</v>
      </c>
      <c r="C15" s="635">
        <v>1177.9208800000001</v>
      </c>
      <c r="D15" s="635">
        <v>1123.6327700000002</v>
      </c>
      <c r="E15" s="635"/>
      <c r="F15" s="635">
        <v>1021.415760000001</v>
      </c>
      <c r="G15" s="635">
        <v>1203.4453290583208</v>
      </c>
      <c r="H15" s="635">
        <v>-182.02956905831979</v>
      </c>
      <c r="I15" s="636">
        <v>0.84874296765873414</v>
      </c>
      <c r="J15" s="637" t="s">
        <v>1</v>
      </c>
    </row>
    <row r="16" spans="1:10" ht="14.4" customHeight="1" x14ac:dyDescent="0.3">
      <c r="A16" s="633" t="s">
        <v>573</v>
      </c>
      <c r="B16" s="634" t="s">
        <v>362</v>
      </c>
      <c r="C16" s="635">
        <v>66.909949999999995</v>
      </c>
      <c r="D16" s="635">
        <v>110.615439999998</v>
      </c>
      <c r="E16" s="635"/>
      <c r="F16" s="635">
        <v>140.75900999999999</v>
      </c>
      <c r="G16" s="635">
        <v>91.327499379277597</v>
      </c>
      <c r="H16" s="635">
        <v>49.431510620722392</v>
      </c>
      <c r="I16" s="636">
        <v>1.5412554921211223</v>
      </c>
      <c r="J16" s="637" t="s">
        <v>1</v>
      </c>
    </row>
    <row r="17" spans="1:10" ht="14.4" customHeight="1" x14ac:dyDescent="0.3">
      <c r="A17" s="633" t="s">
        <v>573</v>
      </c>
      <c r="B17" s="634" t="s">
        <v>363</v>
      </c>
      <c r="C17" s="635">
        <v>149.6191</v>
      </c>
      <c r="D17" s="635">
        <v>143.108109999997</v>
      </c>
      <c r="E17" s="635"/>
      <c r="F17" s="635">
        <v>173.09070000000003</v>
      </c>
      <c r="G17" s="635">
        <v>158.4864019745026</v>
      </c>
      <c r="H17" s="635">
        <v>14.604298025497428</v>
      </c>
      <c r="I17" s="636">
        <v>1.0921485871566885</v>
      </c>
      <c r="J17" s="637" t="s">
        <v>1</v>
      </c>
    </row>
    <row r="18" spans="1:10" ht="14.4" customHeight="1" x14ac:dyDescent="0.3">
      <c r="A18" s="633" t="s">
        <v>573</v>
      </c>
      <c r="B18" s="634" t="s">
        <v>364</v>
      </c>
      <c r="C18" s="635">
        <v>1743.0413399999998</v>
      </c>
      <c r="D18" s="635">
        <v>1547.3077099999996</v>
      </c>
      <c r="E18" s="635"/>
      <c r="F18" s="635">
        <v>1945.5278700000013</v>
      </c>
      <c r="G18" s="635">
        <v>1899.6116951478186</v>
      </c>
      <c r="H18" s="635">
        <v>45.916174852182621</v>
      </c>
      <c r="I18" s="636">
        <v>1.0241713477388386</v>
      </c>
      <c r="J18" s="637" t="s">
        <v>1</v>
      </c>
    </row>
    <row r="19" spans="1:10" ht="14.4" customHeight="1" x14ac:dyDescent="0.3">
      <c r="A19" s="633" t="s">
        <v>573</v>
      </c>
      <c r="B19" s="634" t="s">
        <v>365</v>
      </c>
      <c r="C19" s="635">
        <v>354.26098999999999</v>
      </c>
      <c r="D19" s="635">
        <v>261.75454999999999</v>
      </c>
      <c r="E19" s="635"/>
      <c r="F19" s="635">
        <v>130.02566000000002</v>
      </c>
      <c r="G19" s="635">
        <v>139.41659884863842</v>
      </c>
      <c r="H19" s="635">
        <v>-9.3909388486383989</v>
      </c>
      <c r="I19" s="636">
        <v>0.93264117094956578</v>
      </c>
      <c r="J19" s="637" t="s">
        <v>1</v>
      </c>
    </row>
    <row r="20" spans="1:10" ht="14.4" customHeight="1" x14ac:dyDescent="0.3">
      <c r="A20" s="633" t="s">
        <v>573</v>
      </c>
      <c r="B20" s="634" t="s">
        <v>577</v>
      </c>
      <c r="C20" s="635">
        <v>19734.564039999997</v>
      </c>
      <c r="D20" s="635">
        <v>19133.477619999994</v>
      </c>
      <c r="E20" s="635"/>
      <c r="F20" s="635">
        <v>20787.699370000017</v>
      </c>
      <c r="G20" s="635">
        <v>20999.961309602957</v>
      </c>
      <c r="H20" s="635">
        <v>-212.2619396029404</v>
      </c>
      <c r="I20" s="636">
        <v>0.98989226996785573</v>
      </c>
      <c r="J20" s="637" t="s">
        <v>578</v>
      </c>
    </row>
    <row r="22" spans="1:10" ht="14.4" customHeight="1" x14ac:dyDescent="0.3">
      <c r="A22" s="633" t="s">
        <v>573</v>
      </c>
      <c r="B22" s="634" t="s">
        <v>574</v>
      </c>
      <c r="C22" s="635" t="s">
        <v>575</v>
      </c>
      <c r="D22" s="635" t="s">
        <v>575</v>
      </c>
      <c r="E22" s="635"/>
      <c r="F22" s="635" t="s">
        <v>575</v>
      </c>
      <c r="G22" s="635" t="s">
        <v>575</v>
      </c>
      <c r="H22" s="635" t="s">
        <v>575</v>
      </c>
      <c r="I22" s="636" t="s">
        <v>575</v>
      </c>
      <c r="J22" s="637" t="s">
        <v>74</v>
      </c>
    </row>
    <row r="23" spans="1:10" ht="14.4" customHeight="1" x14ac:dyDescent="0.3">
      <c r="A23" s="633" t="s">
        <v>579</v>
      </c>
      <c r="B23" s="634" t="s">
        <v>580</v>
      </c>
      <c r="C23" s="635" t="s">
        <v>575</v>
      </c>
      <c r="D23" s="635" t="s">
        <v>575</v>
      </c>
      <c r="E23" s="635"/>
      <c r="F23" s="635" t="s">
        <v>575</v>
      </c>
      <c r="G23" s="635" t="s">
        <v>575</v>
      </c>
      <c r="H23" s="635" t="s">
        <v>575</v>
      </c>
      <c r="I23" s="636" t="s">
        <v>575</v>
      </c>
      <c r="J23" s="637" t="s">
        <v>0</v>
      </c>
    </row>
    <row r="24" spans="1:10" ht="14.4" customHeight="1" x14ac:dyDescent="0.3">
      <c r="A24" s="633" t="s">
        <v>579</v>
      </c>
      <c r="B24" s="634" t="s">
        <v>354</v>
      </c>
      <c r="C24" s="635" t="s">
        <v>575</v>
      </c>
      <c r="D24" s="635">
        <v>7.1250999999999998</v>
      </c>
      <c r="E24" s="635"/>
      <c r="F24" s="635">
        <v>0</v>
      </c>
      <c r="G24" s="635">
        <v>4.0833311347045003</v>
      </c>
      <c r="H24" s="635">
        <v>-4.0833311347045003</v>
      </c>
      <c r="I24" s="636">
        <v>0</v>
      </c>
      <c r="J24" s="637" t="s">
        <v>1</v>
      </c>
    </row>
    <row r="25" spans="1:10" ht="14.4" customHeight="1" x14ac:dyDescent="0.3">
      <c r="A25" s="633" t="s">
        <v>579</v>
      </c>
      <c r="B25" s="634" t="s">
        <v>356</v>
      </c>
      <c r="C25" s="635">
        <v>19.389499999999998</v>
      </c>
      <c r="D25" s="635">
        <v>12.963629999999998</v>
      </c>
      <c r="E25" s="635"/>
      <c r="F25" s="635">
        <v>14.27984</v>
      </c>
      <c r="G25" s="635">
        <v>15.821590580231916</v>
      </c>
      <c r="H25" s="635">
        <v>-1.5417505802319162</v>
      </c>
      <c r="I25" s="636">
        <v>0.90255400856104584</v>
      </c>
      <c r="J25" s="637" t="s">
        <v>1</v>
      </c>
    </row>
    <row r="26" spans="1:10" ht="14.4" customHeight="1" x14ac:dyDescent="0.3">
      <c r="A26" s="633" t="s">
        <v>579</v>
      </c>
      <c r="B26" s="634" t="s">
        <v>357</v>
      </c>
      <c r="C26" s="635" t="s">
        <v>575</v>
      </c>
      <c r="D26" s="635">
        <v>0.1084</v>
      </c>
      <c r="E26" s="635"/>
      <c r="F26" s="635">
        <v>0</v>
      </c>
      <c r="G26" s="635">
        <v>0.22417750454050001</v>
      </c>
      <c r="H26" s="635">
        <v>-0.22417750454050001</v>
      </c>
      <c r="I26" s="636">
        <v>0</v>
      </c>
      <c r="J26" s="637" t="s">
        <v>1</v>
      </c>
    </row>
    <row r="27" spans="1:10" ht="14.4" customHeight="1" x14ac:dyDescent="0.3">
      <c r="A27" s="633" t="s">
        <v>579</v>
      </c>
      <c r="B27" s="634" t="s">
        <v>358</v>
      </c>
      <c r="C27" s="635">
        <v>121.15744999999998</v>
      </c>
      <c r="D27" s="635">
        <v>132.52983</v>
      </c>
      <c r="E27" s="635"/>
      <c r="F27" s="635">
        <v>145.33924000000002</v>
      </c>
      <c r="G27" s="635">
        <v>154.19977584187691</v>
      </c>
      <c r="H27" s="635">
        <v>-8.8605358418768958</v>
      </c>
      <c r="I27" s="636">
        <v>0.94253859453749878</v>
      </c>
      <c r="J27" s="637" t="s">
        <v>1</v>
      </c>
    </row>
    <row r="28" spans="1:10" ht="14.4" customHeight="1" x14ac:dyDescent="0.3">
      <c r="A28" s="633" t="s">
        <v>579</v>
      </c>
      <c r="B28" s="634" t="s">
        <v>359</v>
      </c>
      <c r="C28" s="635">
        <v>332.05952000000002</v>
      </c>
      <c r="D28" s="635">
        <v>289.20100000000002</v>
      </c>
      <c r="E28" s="635"/>
      <c r="F28" s="635">
        <v>346.18265999999994</v>
      </c>
      <c r="G28" s="635">
        <v>360.30609480524049</v>
      </c>
      <c r="H28" s="635">
        <v>-14.123434805240549</v>
      </c>
      <c r="I28" s="636">
        <v>0.9608015656441371</v>
      </c>
      <c r="J28" s="637" t="s">
        <v>1</v>
      </c>
    </row>
    <row r="29" spans="1:10" ht="14.4" customHeight="1" x14ac:dyDescent="0.3">
      <c r="A29" s="633" t="s">
        <v>579</v>
      </c>
      <c r="B29" s="634" t="s">
        <v>360</v>
      </c>
      <c r="C29" s="635">
        <v>8.6142599999999998</v>
      </c>
      <c r="D29" s="635">
        <v>19.349109999999001</v>
      </c>
      <c r="E29" s="635"/>
      <c r="F29" s="635">
        <v>19.445979999999999</v>
      </c>
      <c r="G29" s="635">
        <v>22.674815974226501</v>
      </c>
      <c r="H29" s="635">
        <v>-3.2288359742265023</v>
      </c>
      <c r="I29" s="636">
        <v>0.85760254998776697</v>
      </c>
      <c r="J29" s="637" t="s">
        <v>1</v>
      </c>
    </row>
    <row r="30" spans="1:10" ht="14.4" customHeight="1" x14ac:dyDescent="0.3">
      <c r="A30" s="633" t="s">
        <v>579</v>
      </c>
      <c r="B30" s="634" t="s">
        <v>361</v>
      </c>
      <c r="C30" s="635">
        <v>0</v>
      </c>
      <c r="D30" s="635">
        <v>0</v>
      </c>
      <c r="E30" s="635"/>
      <c r="F30" s="635" t="s">
        <v>575</v>
      </c>
      <c r="G30" s="635" t="s">
        <v>575</v>
      </c>
      <c r="H30" s="635" t="s">
        <v>575</v>
      </c>
      <c r="I30" s="636" t="s">
        <v>575</v>
      </c>
      <c r="J30" s="637" t="s">
        <v>1</v>
      </c>
    </row>
    <row r="31" spans="1:10" ht="14.4" customHeight="1" x14ac:dyDescent="0.3">
      <c r="A31" s="633" t="s">
        <v>579</v>
      </c>
      <c r="B31" s="634" t="s">
        <v>362</v>
      </c>
      <c r="C31" s="635">
        <v>2.6910000000000003</v>
      </c>
      <c r="D31" s="635">
        <v>1.5199999999990002</v>
      </c>
      <c r="E31" s="635"/>
      <c r="F31" s="635">
        <v>3.702</v>
      </c>
      <c r="G31" s="635">
        <v>1.869378263137</v>
      </c>
      <c r="H31" s="635">
        <v>1.832621736863</v>
      </c>
      <c r="I31" s="636">
        <v>1.9803375662385638</v>
      </c>
      <c r="J31" s="637" t="s">
        <v>1</v>
      </c>
    </row>
    <row r="32" spans="1:10" ht="14.4" customHeight="1" x14ac:dyDescent="0.3">
      <c r="A32" s="633" t="s">
        <v>579</v>
      </c>
      <c r="B32" s="634" t="s">
        <v>363</v>
      </c>
      <c r="C32" s="635">
        <v>37.2211</v>
      </c>
      <c r="D32" s="635">
        <v>28.638499999999002</v>
      </c>
      <c r="E32" s="635"/>
      <c r="F32" s="635">
        <v>39.887</v>
      </c>
      <c r="G32" s="635">
        <v>32.281992742522831</v>
      </c>
      <c r="H32" s="635">
        <v>7.605007257477169</v>
      </c>
      <c r="I32" s="636">
        <v>1.2355804772689767</v>
      </c>
      <c r="J32" s="637" t="s">
        <v>1</v>
      </c>
    </row>
    <row r="33" spans="1:10" ht="14.4" customHeight="1" x14ac:dyDescent="0.3">
      <c r="A33" s="633" t="s">
        <v>579</v>
      </c>
      <c r="B33" s="634" t="s">
        <v>581</v>
      </c>
      <c r="C33" s="635">
        <v>521.13283000000001</v>
      </c>
      <c r="D33" s="635">
        <v>491.43556999999697</v>
      </c>
      <c r="E33" s="635"/>
      <c r="F33" s="635">
        <v>568.83672000000001</v>
      </c>
      <c r="G33" s="635">
        <v>591.46115684648066</v>
      </c>
      <c r="H33" s="635">
        <v>-22.624436846480648</v>
      </c>
      <c r="I33" s="636">
        <v>0.96174822879813726</v>
      </c>
      <c r="J33" s="637" t="s">
        <v>582</v>
      </c>
    </row>
    <row r="34" spans="1:10" ht="14.4" customHeight="1" x14ac:dyDescent="0.3">
      <c r="A34" s="633" t="s">
        <v>575</v>
      </c>
      <c r="B34" s="634" t="s">
        <v>575</v>
      </c>
      <c r="C34" s="635" t="s">
        <v>575</v>
      </c>
      <c r="D34" s="635" t="s">
        <v>575</v>
      </c>
      <c r="E34" s="635"/>
      <c r="F34" s="635" t="s">
        <v>575</v>
      </c>
      <c r="G34" s="635" t="s">
        <v>575</v>
      </c>
      <c r="H34" s="635" t="s">
        <v>575</v>
      </c>
      <c r="I34" s="636" t="s">
        <v>575</v>
      </c>
      <c r="J34" s="637" t="s">
        <v>583</v>
      </c>
    </row>
    <row r="35" spans="1:10" ht="14.4" customHeight="1" x14ac:dyDescent="0.3">
      <c r="A35" s="633" t="s">
        <v>3907</v>
      </c>
      <c r="B35" s="634" t="s">
        <v>3908</v>
      </c>
      <c r="C35" s="635" t="s">
        <v>575</v>
      </c>
      <c r="D35" s="635" t="s">
        <v>575</v>
      </c>
      <c r="E35" s="635"/>
      <c r="F35" s="635" t="s">
        <v>575</v>
      </c>
      <c r="G35" s="635" t="s">
        <v>575</v>
      </c>
      <c r="H35" s="635" t="s">
        <v>575</v>
      </c>
      <c r="I35" s="636" t="s">
        <v>575</v>
      </c>
      <c r="J35" s="637" t="s">
        <v>0</v>
      </c>
    </row>
    <row r="36" spans="1:10" ht="14.4" customHeight="1" x14ac:dyDescent="0.3">
      <c r="A36" s="633" t="s">
        <v>3907</v>
      </c>
      <c r="B36" s="634" t="s">
        <v>359</v>
      </c>
      <c r="C36" s="635">
        <v>66.799899999999994</v>
      </c>
      <c r="D36" s="635">
        <v>217.15201999999999</v>
      </c>
      <c r="E36" s="635"/>
      <c r="F36" s="635">
        <v>279.51189999999997</v>
      </c>
      <c r="G36" s="635">
        <v>180.68713926192297</v>
      </c>
      <c r="H36" s="635">
        <v>98.824760738077003</v>
      </c>
      <c r="I36" s="636">
        <v>1.5469385432840421</v>
      </c>
      <c r="J36" s="637" t="s">
        <v>1</v>
      </c>
    </row>
    <row r="37" spans="1:10" ht="14.4" customHeight="1" x14ac:dyDescent="0.3">
      <c r="A37" s="633" t="s">
        <v>3907</v>
      </c>
      <c r="B37" s="634" t="s">
        <v>360</v>
      </c>
      <c r="C37" s="635">
        <v>0</v>
      </c>
      <c r="D37" s="635">
        <v>0</v>
      </c>
      <c r="E37" s="635"/>
      <c r="F37" s="635" t="s">
        <v>575</v>
      </c>
      <c r="G37" s="635" t="s">
        <v>575</v>
      </c>
      <c r="H37" s="635" t="s">
        <v>575</v>
      </c>
      <c r="I37" s="636" t="s">
        <v>575</v>
      </c>
      <c r="J37" s="637" t="s">
        <v>1</v>
      </c>
    </row>
    <row r="38" spans="1:10" ht="14.4" customHeight="1" x14ac:dyDescent="0.3">
      <c r="A38" s="633" t="s">
        <v>3907</v>
      </c>
      <c r="B38" s="634" t="s">
        <v>3909</v>
      </c>
      <c r="C38" s="635">
        <v>66.799899999999994</v>
      </c>
      <c r="D38" s="635">
        <v>217.15201999999999</v>
      </c>
      <c r="E38" s="635"/>
      <c r="F38" s="635">
        <v>279.51189999999997</v>
      </c>
      <c r="G38" s="635">
        <v>180.68713926192297</v>
      </c>
      <c r="H38" s="635">
        <v>98.824760738077003</v>
      </c>
      <c r="I38" s="636">
        <v>1.5469385432840421</v>
      </c>
      <c r="J38" s="637" t="s">
        <v>582</v>
      </c>
    </row>
    <row r="39" spans="1:10" ht="14.4" customHeight="1" x14ac:dyDescent="0.3">
      <c r="A39" s="633" t="s">
        <v>575</v>
      </c>
      <c r="B39" s="634" t="s">
        <v>575</v>
      </c>
      <c r="C39" s="635" t="s">
        <v>575</v>
      </c>
      <c r="D39" s="635" t="s">
        <v>575</v>
      </c>
      <c r="E39" s="635"/>
      <c r="F39" s="635" t="s">
        <v>575</v>
      </c>
      <c r="G39" s="635" t="s">
        <v>575</v>
      </c>
      <c r="H39" s="635" t="s">
        <v>575</v>
      </c>
      <c r="I39" s="636" t="s">
        <v>575</v>
      </c>
      <c r="J39" s="637" t="s">
        <v>583</v>
      </c>
    </row>
    <row r="40" spans="1:10" ht="14.4" customHeight="1" x14ac:dyDescent="0.3">
      <c r="A40" s="633" t="s">
        <v>584</v>
      </c>
      <c r="B40" s="634" t="s">
        <v>585</v>
      </c>
      <c r="C40" s="635" t="s">
        <v>575</v>
      </c>
      <c r="D40" s="635" t="s">
        <v>575</v>
      </c>
      <c r="E40" s="635"/>
      <c r="F40" s="635" t="s">
        <v>575</v>
      </c>
      <c r="G40" s="635" t="s">
        <v>575</v>
      </c>
      <c r="H40" s="635" t="s">
        <v>575</v>
      </c>
      <c r="I40" s="636" t="s">
        <v>575</v>
      </c>
      <c r="J40" s="637" t="s">
        <v>0</v>
      </c>
    </row>
    <row r="41" spans="1:10" ht="14.4" customHeight="1" x14ac:dyDescent="0.3">
      <c r="A41" s="633" t="s">
        <v>584</v>
      </c>
      <c r="B41" s="634" t="s">
        <v>358</v>
      </c>
      <c r="C41" s="635">
        <v>6.2620299999999993</v>
      </c>
      <c r="D41" s="635">
        <v>5.7017799999989993</v>
      </c>
      <c r="E41" s="635"/>
      <c r="F41" s="635">
        <v>3.0386800000000003</v>
      </c>
      <c r="G41" s="635">
        <v>5.5194814399894163</v>
      </c>
      <c r="H41" s="635">
        <v>-2.480801439989416</v>
      </c>
      <c r="I41" s="636">
        <v>0.55053722583145903</v>
      </c>
      <c r="J41" s="637" t="s">
        <v>1</v>
      </c>
    </row>
    <row r="42" spans="1:10" ht="14.4" customHeight="1" x14ac:dyDescent="0.3">
      <c r="A42" s="633" t="s">
        <v>584</v>
      </c>
      <c r="B42" s="634" t="s">
        <v>359</v>
      </c>
      <c r="C42" s="635">
        <v>9.5089000000000006</v>
      </c>
      <c r="D42" s="635">
        <v>5.2633699999990009</v>
      </c>
      <c r="E42" s="635"/>
      <c r="F42" s="635">
        <v>11.00473</v>
      </c>
      <c r="G42" s="635">
        <v>9.118010607568916</v>
      </c>
      <c r="H42" s="635">
        <v>1.8867193924310843</v>
      </c>
      <c r="I42" s="636">
        <v>1.2069222633789116</v>
      </c>
      <c r="J42" s="637" t="s">
        <v>1</v>
      </c>
    </row>
    <row r="43" spans="1:10" ht="14.4" customHeight="1" x14ac:dyDescent="0.3">
      <c r="A43" s="633" t="s">
        <v>584</v>
      </c>
      <c r="B43" s="634" t="s">
        <v>362</v>
      </c>
      <c r="C43" s="635">
        <v>8.7000000000000008E-2</v>
      </c>
      <c r="D43" s="635" t="s">
        <v>575</v>
      </c>
      <c r="E43" s="635"/>
      <c r="F43" s="635">
        <v>0.35099999999999998</v>
      </c>
      <c r="G43" s="635">
        <v>0</v>
      </c>
      <c r="H43" s="635">
        <v>0.35099999999999998</v>
      </c>
      <c r="I43" s="636" t="s">
        <v>575</v>
      </c>
      <c r="J43" s="637" t="s">
        <v>1</v>
      </c>
    </row>
    <row r="44" spans="1:10" ht="14.4" customHeight="1" x14ac:dyDescent="0.3">
      <c r="A44" s="633" t="s">
        <v>584</v>
      </c>
      <c r="B44" s="634" t="s">
        <v>363</v>
      </c>
      <c r="C44" s="635">
        <v>3.0059</v>
      </c>
      <c r="D44" s="635">
        <v>0.62</v>
      </c>
      <c r="E44" s="635"/>
      <c r="F44" s="635">
        <v>0.72299999999999986</v>
      </c>
      <c r="G44" s="635">
        <v>0.99268429620033338</v>
      </c>
      <c r="H44" s="635">
        <v>-0.26968429620033352</v>
      </c>
      <c r="I44" s="636">
        <v>0.72832823362614307</v>
      </c>
      <c r="J44" s="637" t="s">
        <v>1</v>
      </c>
    </row>
    <row r="45" spans="1:10" ht="14.4" customHeight="1" x14ac:dyDescent="0.3">
      <c r="A45" s="633" t="s">
        <v>584</v>
      </c>
      <c r="B45" s="634" t="s">
        <v>586</v>
      </c>
      <c r="C45" s="635">
        <v>18.86383</v>
      </c>
      <c r="D45" s="635">
        <v>11.585149999998</v>
      </c>
      <c r="E45" s="635"/>
      <c r="F45" s="635">
        <v>15.11741</v>
      </c>
      <c r="G45" s="635">
        <v>15.630176343758666</v>
      </c>
      <c r="H45" s="635">
        <v>-0.51276634375866692</v>
      </c>
      <c r="I45" s="636">
        <v>0.96719382222687322</v>
      </c>
      <c r="J45" s="637" t="s">
        <v>582</v>
      </c>
    </row>
    <row r="46" spans="1:10" ht="14.4" customHeight="1" x14ac:dyDescent="0.3">
      <c r="A46" s="633" t="s">
        <v>575</v>
      </c>
      <c r="B46" s="634" t="s">
        <v>575</v>
      </c>
      <c r="C46" s="635" t="s">
        <v>575</v>
      </c>
      <c r="D46" s="635" t="s">
        <v>575</v>
      </c>
      <c r="E46" s="635"/>
      <c r="F46" s="635" t="s">
        <v>575</v>
      </c>
      <c r="G46" s="635" t="s">
        <v>575</v>
      </c>
      <c r="H46" s="635" t="s">
        <v>575</v>
      </c>
      <c r="I46" s="636" t="s">
        <v>575</v>
      </c>
      <c r="J46" s="637" t="s">
        <v>583</v>
      </c>
    </row>
    <row r="47" spans="1:10" ht="14.4" customHeight="1" x14ac:dyDescent="0.3">
      <c r="A47" s="633" t="s">
        <v>587</v>
      </c>
      <c r="B47" s="634" t="s">
        <v>588</v>
      </c>
      <c r="C47" s="635" t="s">
        <v>575</v>
      </c>
      <c r="D47" s="635" t="s">
        <v>575</v>
      </c>
      <c r="E47" s="635"/>
      <c r="F47" s="635" t="s">
        <v>575</v>
      </c>
      <c r="G47" s="635" t="s">
        <v>575</v>
      </c>
      <c r="H47" s="635" t="s">
        <v>575</v>
      </c>
      <c r="I47" s="636" t="s">
        <v>575</v>
      </c>
      <c r="J47" s="637" t="s">
        <v>0</v>
      </c>
    </row>
    <row r="48" spans="1:10" ht="14.4" customHeight="1" x14ac:dyDescent="0.3">
      <c r="A48" s="633" t="s">
        <v>587</v>
      </c>
      <c r="B48" s="634" t="s">
        <v>354</v>
      </c>
      <c r="C48" s="635">
        <v>0.87090000000000001</v>
      </c>
      <c r="D48" s="635" t="s">
        <v>575</v>
      </c>
      <c r="E48" s="635"/>
      <c r="F48" s="635" t="s">
        <v>575</v>
      </c>
      <c r="G48" s="635" t="s">
        <v>575</v>
      </c>
      <c r="H48" s="635" t="s">
        <v>575</v>
      </c>
      <c r="I48" s="636" t="s">
        <v>575</v>
      </c>
      <c r="J48" s="637" t="s">
        <v>1</v>
      </c>
    </row>
    <row r="49" spans="1:10" ht="14.4" customHeight="1" x14ac:dyDescent="0.3">
      <c r="A49" s="633" t="s">
        <v>587</v>
      </c>
      <c r="B49" s="634" t="s">
        <v>356</v>
      </c>
      <c r="C49" s="635">
        <v>444.93678</v>
      </c>
      <c r="D49" s="635">
        <v>602.13589999999999</v>
      </c>
      <c r="E49" s="635"/>
      <c r="F49" s="635">
        <v>651.67549000000008</v>
      </c>
      <c r="G49" s="635">
        <v>657.45497520552499</v>
      </c>
      <c r="H49" s="635">
        <v>-5.7794852055249066</v>
      </c>
      <c r="I49" s="636">
        <v>0.99120930645673766</v>
      </c>
      <c r="J49" s="637" t="s">
        <v>1</v>
      </c>
    </row>
    <row r="50" spans="1:10" ht="14.4" customHeight="1" x14ac:dyDescent="0.3">
      <c r="A50" s="633" t="s">
        <v>587</v>
      </c>
      <c r="B50" s="634" t="s">
        <v>357</v>
      </c>
      <c r="C50" s="635">
        <v>0.56159999999999999</v>
      </c>
      <c r="D50" s="635">
        <v>0.41049999999999998</v>
      </c>
      <c r="E50" s="635"/>
      <c r="F50" s="635">
        <v>0.59289999999999998</v>
      </c>
      <c r="G50" s="635">
        <v>0.45617800360591659</v>
      </c>
      <c r="H50" s="635">
        <v>0.13672199639408339</v>
      </c>
      <c r="I50" s="636">
        <v>1.2997119442703224</v>
      </c>
      <c r="J50" s="637" t="s">
        <v>1</v>
      </c>
    </row>
    <row r="51" spans="1:10" ht="14.4" customHeight="1" x14ac:dyDescent="0.3">
      <c r="A51" s="633" t="s">
        <v>587</v>
      </c>
      <c r="B51" s="634" t="s">
        <v>358</v>
      </c>
      <c r="C51" s="635">
        <v>148.59005000000002</v>
      </c>
      <c r="D51" s="635">
        <v>212.87100999999998</v>
      </c>
      <c r="E51" s="635"/>
      <c r="F51" s="635">
        <v>118.35274000000001</v>
      </c>
      <c r="G51" s="635">
        <v>206.75718357448585</v>
      </c>
      <c r="H51" s="635">
        <v>-88.404443574485839</v>
      </c>
      <c r="I51" s="636">
        <v>0.5724238353119302</v>
      </c>
      <c r="J51" s="637" t="s">
        <v>1</v>
      </c>
    </row>
    <row r="52" spans="1:10" ht="14.4" customHeight="1" x14ac:dyDescent="0.3">
      <c r="A52" s="633" t="s">
        <v>587</v>
      </c>
      <c r="B52" s="634" t="s">
        <v>359</v>
      </c>
      <c r="C52" s="635">
        <v>1153.6787900000002</v>
      </c>
      <c r="D52" s="635">
        <v>1037.59987</v>
      </c>
      <c r="E52" s="635"/>
      <c r="F52" s="635">
        <v>1290.200980000001</v>
      </c>
      <c r="G52" s="635">
        <v>1237.792330213606</v>
      </c>
      <c r="H52" s="635">
        <v>52.408649786395017</v>
      </c>
      <c r="I52" s="636">
        <v>1.042340422142825</v>
      </c>
      <c r="J52" s="637" t="s">
        <v>1</v>
      </c>
    </row>
    <row r="53" spans="1:10" ht="14.4" customHeight="1" x14ac:dyDescent="0.3">
      <c r="A53" s="633" t="s">
        <v>587</v>
      </c>
      <c r="B53" s="634" t="s">
        <v>3906</v>
      </c>
      <c r="C53" s="635">
        <v>1.9379999999999999</v>
      </c>
      <c r="D53" s="635" t="s">
        <v>575</v>
      </c>
      <c r="E53" s="635"/>
      <c r="F53" s="635" t="s">
        <v>575</v>
      </c>
      <c r="G53" s="635" t="s">
        <v>575</v>
      </c>
      <c r="H53" s="635" t="s">
        <v>575</v>
      </c>
      <c r="I53" s="636" t="s">
        <v>575</v>
      </c>
      <c r="J53" s="637" t="s">
        <v>1</v>
      </c>
    </row>
    <row r="54" spans="1:10" ht="14.4" customHeight="1" x14ac:dyDescent="0.3">
      <c r="A54" s="633" t="s">
        <v>587</v>
      </c>
      <c r="B54" s="634" t="s">
        <v>360</v>
      </c>
      <c r="C54" s="635">
        <v>71.110699999999994</v>
      </c>
      <c r="D54" s="635">
        <v>42.545099999998996</v>
      </c>
      <c r="E54" s="635"/>
      <c r="F54" s="635">
        <v>91.31183</v>
      </c>
      <c r="G54" s="635">
        <v>87.671651561008673</v>
      </c>
      <c r="H54" s="635">
        <v>3.6401784389913274</v>
      </c>
      <c r="I54" s="636">
        <v>1.0415205870332922</v>
      </c>
      <c r="J54" s="637" t="s">
        <v>1</v>
      </c>
    </row>
    <row r="55" spans="1:10" ht="14.4" customHeight="1" x14ac:dyDescent="0.3">
      <c r="A55" s="633" t="s">
        <v>587</v>
      </c>
      <c r="B55" s="634" t="s">
        <v>362</v>
      </c>
      <c r="C55" s="635">
        <v>8.6599999999999984</v>
      </c>
      <c r="D55" s="635">
        <v>5.9359999999990007</v>
      </c>
      <c r="E55" s="635"/>
      <c r="F55" s="635">
        <v>11.79025</v>
      </c>
      <c r="G55" s="635">
        <v>7.7489838664344175</v>
      </c>
      <c r="H55" s="635">
        <v>4.0412661335655828</v>
      </c>
      <c r="I55" s="636">
        <v>1.5215220735031822</v>
      </c>
      <c r="J55" s="637" t="s">
        <v>1</v>
      </c>
    </row>
    <row r="56" spans="1:10" ht="14.4" customHeight="1" x14ac:dyDescent="0.3">
      <c r="A56" s="633" t="s">
        <v>587</v>
      </c>
      <c r="B56" s="634" t="s">
        <v>363</v>
      </c>
      <c r="C56" s="635">
        <v>81.647599999999997</v>
      </c>
      <c r="D56" s="635">
        <v>68.446499999999006</v>
      </c>
      <c r="E56" s="635"/>
      <c r="F56" s="635">
        <v>83.727610000000013</v>
      </c>
      <c r="G56" s="635">
        <v>77.221668633809585</v>
      </c>
      <c r="H56" s="635">
        <v>6.5059413661904273</v>
      </c>
      <c r="I56" s="636">
        <v>1.0842502043958937</v>
      </c>
      <c r="J56" s="637" t="s">
        <v>1</v>
      </c>
    </row>
    <row r="57" spans="1:10" ht="14.4" customHeight="1" x14ac:dyDescent="0.3">
      <c r="A57" s="633" t="s">
        <v>587</v>
      </c>
      <c r="B57" s="634" t="s">
        <v>364</v>
      </c>
      <c r="C57" s="635">
        <v>125.07316</v>
      </c>
      <c r="D57" s="635">
        <v>54.696909999999988</v>
      </c>
      <c r="E57" s="635"/>
      <c r="F57" s="635">
        <v>122.55042999999999</v>
      </c>
      <c r="G57" s="635">
        <v>180.37490439285628</v>
      </c>
      <c r="H57" s="635">
        <v>-57.824474392856288</v>
      </c>
      <c r="I57" s="636">
        <v>0.67942062346481047</v>
      </c>
      <c r="J57" s="637" t="s">
        <v>1</v>
      </c>
    </row>
    <row r="58" spans="1:10" ht="14.4" customHeight="1" x14ac:dyDescent="0.3">
      <c r="A58" s="633" t="s">
        <v>587</v>
      </c>
      <c r="B58" s="634" t="s">
        <v>589</v>
      </c>
      <c r="C58" s="635">
        <v>2037.0675800000001</v>
      </c>
      <c r="D58" s="635">
        <v>2024.6417899999969</v>
      </c>
      <c r="E58" s="635"/>
      <c r="F58" s="635">
        <v>2370.2022300000008</v>
      </c>
      <c r="G58" s="635">
        <v>2455.4778754513322</v>
      </c>
      <c r="H58" s="635">
        <v>-85.275645451331457</v>
      </c>
      <c r="I58" s="636">
        <v>0.96527126295704979</v>
      </c>
      <c r="J58" s="637" t="s">
        <v>582</v>
      </c>
    </row>
    <row r="59" spans="1:10" ht="14.4" customHeight="1" x14ac:dyDescent="0.3">
      <c r="A59" s="633" t="s">
        <v>575</v>
      </c>
      <c r="B59" s="634" t="s">
        <v>575</v>
      </c>
      <c r="C59" s="635" t="s">
        <v>575</v>
      </c>
      <c r="D59" s="635" t="s">
        <v>575</v>
      </c>
      <c r="E59" s="635"/>
      <c r="F59" s="635" t="s">
        <v>575</v>
      </c>
      <c r="G59" s="635" t="s">
        <v>575</v>
      </c>
      <c r="H59" s="635" t="s">
        <v>575</v>
      </c>
      <c r="I59" s="636" t="s">
        <v>575</v>
      </c>
      <c r="J59" s="637" t="s">
        <v>583</v>
      </c>
    </row>
    <row r="60" spans="1:10" ht="14.4" customHeight="1" x14ac:dyDescent="0.3">
      <c r="A60" s="633" t="s">
        <v>3910</v>
      </c>
      <c r="B60" s="634" t="s">
        <v>3911</v>
      </c>
      <c r="C60" s="635" t="s">
        <v>575</v>
      </c>
      <c r="D60" s="635" t="s">
        <v>575</v>
      </c>
      <c r="E60" s="635"/>
      <c r="F60" s="635" t="s">
        <v>575</v>
      </c>
      <c r="G60" s="635" t="s">
        <v>575</v>
      </c>
      <c r="H60" s="635" t="s">
        <v>575</v>
      </c>
      <c r="I60" s="636" t="s">
        <v>575</v>
      </c>
      <c r="J60" s="637" t="s">
        <v>0</v>
      </c>
    </row>
    <row r="61" spans="1:10" ht="14.4" customHeight="1" x14ac:dyDescent="0.3">
      <c r="A61" s="633" t="s">
        <v>3910</v>
      </c>
      <c r="B61" s="634" t="s">
        <v>363</v>
      </c>
      <c r="C61" s="635">
        <v>0</v>
      </c>
      <c r="D61" s="635" t="s">
        <v>575</v>
      </c>
      <c r="E61" s="635"/>
      <c r="F61" s="635" t="s">
        <v>575</v>
      </c>
      <c r="G61" s="635" t="s">
        <v>575</v>
      </c>
      <c r="H61" s="635" t="s">
        <v>575</v>
      </c>
      <c r="I61" s="636" t="s">
        <v>575</v>
      </c>
      <c r="J61" s="637" t="s">
        <v>1</v>
      </c>
    </row>
    <row r="62" spans="1:10" ht="14.4" customHeight="1" x14ac:dyDescent="0.3">
      <c r="A62" s="633" t="s">
        <v>3910</v>
      </c>
      <c r="B62" s="634" t="s">
        <v>3912</v>
      </c>
      <c r="C62" s="635">
        <v>0</v>
      </c>
      <c r="D62" s="635" t="s">
        <v>575</v>
      </c>
      <c r="E62" s="635"/>
      <c r="F62" s="635" t="s">
        <v>575</v>
      </c>
      <c r="G62" s="635" t="s">
        <v>575</v>
      </c>
      <c r="H62" s="635" t="s">
        <v>575</v>
      </c>
      <c r="I62" s="636" t="s">
        <v>575</v>
      </c>
      <c r="J62" s="637" t="s">
        <v>582</v>
      </c>
    </row>
    <row r="63" spans="1:10" ht="14.4" customHeight="1" x14ac:dyDescent="0.3">
      <c r="A63" s="633" t="s">
        <v>575</v>
      </c>
      <c r="B63" s="634" t="s">
        <v>575</v>
      </c>
      <c r="C63" s="635" t="s">
        <v>575</v>
      </c>
      <c r="D63" s="635" t="s">
        <v>575</v>
      </c>
      <c r="E63" s="635"/>
      <c r="F63" s="635" t="s">
        <v>575</v>
      </c>
      <c r="G63" s="635" t="s">
        <v>575</v>
      </c>
      <c r="H63" s="635" t="s">
        <v>575</v>
      </c>
      <c r="I63" s="636" t="s">
        <v>575</v>
      </c>
      <c r="J63" s="637" t="s">
        <v>583</v>
      </c>
    </row>
    <row r="64" spans="1:10" ht="14.4" customHeight="1" x14ac:dyDescent="0.3">
      <c r="A64" s="633" t="s">
        <v>590</v>
      </c>
      <c r="B64" s="634" t="s">
        <v>591</v>
      </c>
      <c r="C64" s="635" t="s">
        <v>575</v>
      </c>
      <c r="D64" s="635" t="s">
        <v>575</v>
      </c>
      <c r="E64" s="635"/>
      <c r="F64" s="635" t="s">
        <v>575</v>
      </c>
      <c r="G64" s="635" t="s">
        <v>575</v>
      </c>
      <c r="H64" s="635" t="s">
        <v>575</v>
      </c>
      <c r="I64" s="636" t="s">
        <v>575</v>
      </c>
      <c r="J64" s="637" t="s">
        <v>0</v>
      </c>
    </row>
    <row r="65" spans="1:10" ht="14.4" customHeight="1" x14ac:dyDescent="0.3">
      <c r="A65" s="633" t="s">
        <v>590</v>
      </c>
      <c r="B65" s="634" t="s">
        <v>3905</v>
      </c>
      <c r="C65" s="635" t="s">
        <v>575</v>
      </c>
      <c r="D65" s="635" t="s">
        <v>575</v>
      </c>
      <c r="E65" s="635"/>
      <c r="F65" s="635">
        <v>0</v>
      </c>
      <c r="G65" s="635">
        <v>0</v>
      </c>
      <c r="H65" s="635">
        <v>0</v>
      </c>
      <c r="I65" s="636" t="s">
        <v>575</v>
      </c>
      <c r="J65" s="637" t="s">
        <v>1</v>
      </c>
    </row>
    <row r="66" spans="1:10" ht="14.4" customHeight="1" x14ac:dyDescent="0.3">
      <c r="A66" s="633" t="s">
        <v>590</v>
      </c>
      <c r="B66" s="634" t="s">
        <v>354</v>
      </c>
      <c r="C66" s="635">
        <v>2653.7523999999999</v>
      </c>
      <c r="D66" s="635">
        <v>2463.9415099999992</v>
      </c>
      <c r="E66" s="635"/>
      <c r="F66" s="635">
        <v>2175.0523200000021</v>
      </c>
      <c r="G66" s="635">
        <v>2753.0714708186961</v>
      </c>
      <c r="H66" s="635">
        <v>-578.01915081869402</v>
      </c>
      <c r="I66" s="636">
        <v>0.79004571550523339</v>
      </c>
      <c r="J66" s="637" t="s">
        <v>1</v>
      </c>
    </row>
    <row r="67" spans="1:10" ht="14.4" customHeight="1" x14ac:dyDescent="0.3">
      <c r="A67" s="633" t="s">
        <v>590</v>
      </c>
      <c r="B67" s="634" t="s">
        <v>355</v>
      </c>
      <c r="C67" s="635" t="s">
        <v>575</v>
      </c>
      <c r="D67" s="635" t="s">
        <v>575</v>
      </c>
      <c r="E67" s="635"/>
      <c r="F67" s="635">
        <v>309.81660000000005</v>
      </c>
      <c r="G67" s="635">
        <v>144.0832837071425</v>
      </c>
      <c r="H67" s="635">
        <v>165.73331629285755</v>
      </c>
      <c r="I67" s="636">
        <v>2.1502605439623377</v>
      </c>
      <c r="J67" s="637" t="s">
        <v>1</v>
      </c>
    </row>
    <row r="68" spans="1:10" ht="14.4" customHeight="1" x14ac:dyDescent="0.3">
      <c r="A68" s="633" t="s">
        <v>590</v>
      </c>
      <c r="B68" s="634" t="s">
        <v>356</v>
      </c>
      <c r="C68" s="635">
        <v>143.79123000000001</v>
      </c>
      <c r="D68" s="635">
        <v>1.82952</v>
      </c>
      <c r="E68" s="635"/>
      <c r="F68" s="635">
        <v>20.22363</v>
      </c>
      <c r="G68" s="635">
        <v>16.818634952628834</v>
      </c>
      <c r="H68" s="635">
        <v>3.4049950473711661</v>
      </c>
      <c r="I68" s="636">
        <v>1.2024537102423374</v>
      </c>
      <c r="J68" s="637" t="s">
        <v>1</v>
      </c>
    </row>
    <row r="69" spans="1:10" ht="14.4" customHeight="1" x14ac:dyDescent="0.3">
      <c r="A69" s="633" t="s">
        <v>590</v>
      </c>
      <c r="B69" s="634" t="s">
        <v>357</v>
      </c>
      <c r="C69" s="635">
        <v>0.24609999999999999</v>
      </c>
      <c r="D69" s="635">
        <v>0.16264000000000001</v>
      </c>
      <c r="E69" s="635"/>
      <c r="F69" s="635">
        <v>0</v>
      </c>
      <c r="G69" s="635">
        <v>0.80471066086249987</v>
      </c>
      <c r="H69" s="635">
        <v>-0.80471066086249987</v>
      </c>
      <c r="I69" s="636">
        <v>0</v>
      </c>
      <c r="J69" s="637" t="s">
        <v>1</v>
      </c>
    </row>
    <row r="70" spans="1:10" ht="14.4" customHeight="1" x14ac:dyDescent="0.3">
      <c r="A70" s="633" t="s">
        <v>590</v>
      </c>
      <c r="B70" s="634" t="s">
        <v>358</v>
      </c>
      <c r="C70" s="635">
        <v>197.89562000000001</v>
      </c>
      <c r="D70" s="635">
        <v>202.46305999999998</v>
      </c>
      <c r="E70" s="635"/>
      <c r="F70" s="635">
        <v>252.24606</v>
      </c>
      <c r="G70" s="635">
        <v>224.73986044592894</v>
      </c>
      <c r="H70" s="635">
        <v>27.50619955407106</v>
      </c>
      <c r="I70" s="636">
        <v>1.1223912816333215</v>
      </c>
      <c r="J70" s="637" t="s">
        <v>1</v>
      </c>
    </row>
    <row r="71" spans="1:10" ht="14.4" customHeight="1" x14ac:dyDescent="0.3">
      <c r="A71" s="633" t="s">
        <v>590</v>
      </c>
      <c r="B71" s="634" t="s">
        <v>359</v>
      </c>
      <c r="C71" s="635">
        <v>10621.79688</v>
      </c>
      <c r="D71" s="635">
        <v>10164.332960000002</v>
      </c>
      <c r="E71" s="635"/>
      <c r="F71" s="635">
        <v>11190.793130000009</v>
      </c>
      <c r="G71" s="635">
        <v>10923.992247047949</v>
      </c>
      <c r="H71" s="635">
        <v>266.80088295206042</v>
      </c>
      <c r="I71" s="636">
        <v>1.0244233863333398</v>
      </c>
      <c r="J71" s="637" t="s">
        <v>1</v>
      </c>
    </row>
    <row r="72" spans="1:10" ht="14.4" customHeight="1" x14ac:dyDescent="0.3">
      <c r="A72" s="633" t="s">
        <v>590</v>
      </c>
      <c r="B72" s="634" t="s">
        <v>360</v>
      </c>
      <c r="C72" s="635">
        <v>239.85116999999997</v>
      </c>
      <c r="D72" s="635">
        <v>529.37273000000005</v>
      </c>
      <c r="E72" s="635"/>
      <c r="F72" s="635">
        <v>457.81166000000002</v>
      </c>
      <c r="G72" s="635">
        <v>501.39684185265907</v>
      </c>
      <c r="H72" s="635">
        <v>-43.585181852659048</v>
      </c>
      <c r="I72" s="636">
        <v>0.91307248427889576</v>
      </c>
      <c r="J72" s="637" t="s">
        <v>1</v>
      </c>
    </row>
    <row r="73" spans="1:10" ht="14.4" customHeight="1" x14ac:dyDescent="0.3">
      <c r="A73" s="633" t="s">
        <v>590</v>
      </c>
      <c r="B73" s="634" t="s">
        <v>361</v>
      </c>
      <c r="C73" s="635">
        <v>1177.9208800000001</v>
      </c>
      <c r="D73" s="635">
        <v>1123.6327700000002</v>
      </c>
      <c r="E73" s="635"/>
      <c r="F73" s="635">
        <v>1021.415760000001</v>
      </c>
      <c r="G73" s="635">
        <v>1203.4453290583208</v>
      </c>
      <c r="H73" s="635">
        <v>-182.02956905831979</v>
      </c>
      <c r="I73" s="636">
        <v>0.84874296765873414</v>
      </c>
      <c r="J73" s="637" t="s">
        <v>1</v>
      </c>
    </row>
    <row r="74" spans="1:10" ht="14.4" customHeight="1" x14ac:dyDescent="0.3">
      <c r="A74" s="633" t="s">
        <v>590</v>
      </c>
      <c r="B74" s="634" t="s">
        <v>362</v>
      </c>
      <c r="C74" s="635">
        <v>55.47195</v>
      </c>
      <c r="D74" s="635">
        <v>103.15944</v>
      </c>
      <c r="E74" s="635"/>
      <c r="F74" s="635">
        <v>124.91575999999999</v>
      </c>
      <c r="G74" s="635">
        <v>81.709137249706174</v>
      </c>
      <c r="H74" s="635">
        <v>43.206622750293818</v>
      </c>
      <c r="I74" s="636">
        <v>1.5287856928197976</v>
      </c>
      <c r="J74" s="637" t="s">
        <v>1</v>
      </c>
    </row>
    <row r="75" spans="1:10" ht="14.4" customHeight="1" x14ac:dyDescent="0.3">
      <c r="A75" s="633" t="s">
        <v>590</v>
      </c>
      <c r="B75" s="634" t="s">
        <v>363</v>
      </c>
      <c r="C75" s="635">
        <v>27.744500000000002</v>
      </c>
      <c r="D75" s="635">
        <v>45.403109999998996</v>
      </c>
      <c r="E75" s="635"/>
      <c r="F75" s="635">
        <v>48.75309</v>
      </c>
      <c r="G75" s="635">
        <v>47.990056301969837</v>
      </c>
      <c r="H75" s="635">
        <v>0.76303369803016352</v>
      </c>
      <c r="I75" s="636">
        <v>1.0158998291902159</v>
      </c>
      <c r="J75" s="637" t="s">
        <v>1</v>
      </c>
    </row>
    <row r="76" spans="1:10" ht="14.4" customHeight="1" x14ac:dyDescent="0.3">
      <c r="A76" s="633" t="s">
        <v>590</v>
      </c>
      <c r="B76" s="634" t="s">
        <v>364</v>
      </c>
      <c r="C76" s="635">
        <v>1617.9681799999998</v>
      </c>
      <c r="D76" s="635">
        <v>1492.6107999999997</v>
      </c>
      <c r="E76" s="635"/>
      <c r="F76" s="635">
        <v>1822.9774400000013</v>
      </c>
      <c r="G76" s="635">
        <v>1719.2367907549624</v>
      </c>
      <c r="H76" s="635">
        <v>103.74064924503887</v>
      </c>
      <c r="I76" s="636">
        <v>1.0603411058923906</v>
      </c>
      <c r="J76" s="637" t="s">
        <v>1</v>
      </c>
    </row>
    <row r="77" spans="1:10" ht="14.4" customHeight="1" x14ac:dyDescent="0.3">
      <c r="A77" s="633" t="s">
        <v>590</v>
      </c>
      <c r="B77" s="634" t="s">
        <v>365</v>
      </c>
      <c r="C77" s="635">
        <v>354.26098999999999</v>
      </c>
      <c r="D77" s="635">
        <v>261.75454999999999</v>
      </c>
      <c r="E77" s="635"/>
      <c r="F77" s="635">
        <v>130.02566000000002</v>
      </c>
      <c r="G77" s="635">
        <v>139.41659884863842</v>
      </c>
      <c r="H77" s="635">
        <v>-9.3909388486383989</v>
      </c>
      <c r="I77" s="636">
        <v>0.93264117094956578</v>
      </c>
      <c r="J77" s="637" t="s">
        <v>1</v>
      </c>
    </row>
    <row r="78" spans="1:10" ht="14.4" customHeight="1" x14ac:dyDescent="0.3">
      <c r="A78" s="633" t="s">
        <v>590</v>
      </c>
      <c r="B78" s="634" t="s">
        <v>592</v>
      </c>
      <c r="C78" s="635">
        <v>17090.699899999996</v>
      </c>
      <c r="D78" s="635">
        <v>16388.663089999998</v>
      </c>
      <c r="E78" s="635"/>
      <c r="F78" s="635">
        <v>17554.031110000014</v>
      </c>
      <c r="G78" s="635">
        <v>17756.704961699463</v>
      </c>
      <c r="H78" s="635">
        <v>-202.67385169944828</v>
      </c>
      <c r="I78" s="636">
        <v>0.98858606638243929</v>
      </c>
      <c r="J78" s="637" t="s">
        <v>582</v>
      </c>
    </row>
    <row r="79" spans="1:10" ht="14.4" customHeight="1" x14ac:dyDescent="0.3">
      <c r="A79" s="633" t="s">
        <v>575</v>
      </c>
      <c r="B79" s="634" t="s">
        <v>575</v>
      </c>
      <c r="C79" s="635" t="s">
        <v>575</v>
      </c>
      <c r="D79" s="635" t="s">
        <v>575</v>
      </c>
      <c r="E79" s="635"/>
      <c r="F79" s="635" t="s">
        <v>575</v>
      </c>
      <c r="G79" s="635" t="s">
        <v>575</v>
      </c>
      <c r="H79" s="635" t="s">
        <v>575</v>
      </c>
      <c r="I79" s="636" t="s">
        <v>575</v>
      </c>
      <c r="J79" s="637" t="s">
        <v>583</v>
      </c>
    </row>
    <row r="80" spans="1:10" ht="14.4" customHeight="1" x14ac:dyDescent="0.3">
      <c r="A80" s="633" t="s">
        <v>573</v>
      </c>
      <c r="B80" s="634" t="s">
        <v>577</v>
      </c>
      <c r="C80" s="635">
        <v>19734.564040000001</v>
      </c>
      <c r="D80" s="635">
        <v>19133.477619999991</v>
      </c>
      <c r="E80" s="635"/>
      <c r="F80" s="635">
        <v>20787.699370000013</v>
      </c>
      <c r="G80" s="635">
        <v>20999.961309602961</v>
      </c>
      <c r="H80" s="635">
        <v>-212.26193960294768</v>
      </c>
      <c r="I80" s="636">
        <v>0.9898922699678554</v>
      </c>
      <c r="J80" s="637" t="s">
        <v>578</v>
      </c>
    </row>
  </sheetData>
  <mergeCells count="3">
    <mergeCell ref="A1:I1"/>
    <mergeCell ref="F3:I3"/>
    <mergeCell ref="C4:D4"/>
  </mergeCells>
  <conditionalFormatting sqref="F21 F81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0">
    <cfRule type="expression" dxfId="27" priority="5">
      <formula>$H22&gt;0</formula>
    </cfRule>
  </conditionalFormatting>
  <conditionalFormatting sqref="A22:A80">
    <cfRule type="expression" dxfId="26" priority="2">
      <formula>AND($J22&lt;&gt;"mezeraKL",$J22&lt;&gt;"")</formula>
    </cfRule>
  </conditionalFormatting>
  <conditionalFormatting sqref="I22:I80">
    <cfRule type="expression" dxfId="25" priority="6">
      <formula>$I22&gt;1</formula>
    </cfRule>
  </conditionalFormatting>
  <conditionalFormatting sqref="B22:B80">
    <cfRule type="expression" dxfId="24" priority="1">
      <formula>OR($J22="NS",$J22="SumaNS",$J22="Účet")</formula>
    </cfRule>
  </conditionalFormatting>
  <conditionalFormatting sqref="A22:D80 F22:I80">
    <cfRule type="expression" dxfId="23" priority="8">
      <formula>AND($J22&lt;&gt;"",$J22&lt;&gt;"mezeraKL")</formula>
    </cfRule>
  </conditionalFormatting>
  <conditionalFormatting sqref="B22:D80 F22:I80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0 F22:I80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5243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37.602717041365203</v>
      </c>
      <c r="J3" s="207">
        <f>SUBTOTAL(9,J5:J1048576)</f>
        <v>553823</v>
      </c>
      <c r="K3" s="208">
        <f>SUBTOTAL(9,K5:K1048576)</f>
        <v>20825249.560000002</v>
      </c>
    </row>
    <row r="4" spans="1:11" s="338" customFormat="1" ht="14.4" customHeight="1" thickBot="1" x14ac:dyDescent="0.35">
      <c r="A4" s="739" t="s">
        <v>4</v>
      </c>
      <c r="B4" s="740" t="s">
        <v>5</v>
      </c>
      <c r="C4" s="740" t="s">
        <v>0</v>
      </c>
      <c r="D4" s="740" t="s">
        <v>6</v>
      </c>
      <c r="E4" s="740" t="s">
        <v>7</v>
      </c>
      <c r="F4" s="740" t="s">
        <v>1</v>
      </c>
      <c r="G4" s="740" t="s">
        <v>90</v>
      </c>
      <c r="H4" s="640" t="s">
        <v>11</v>
      </c>
      <c r="I4" s="641" t="s">
        <v>185</v>
      </c>
      <c r="J4" s="641" t="s">
        <v>13</v>
      </c>
      <c r="K4" s="642" t="s">
        <v>202</v>
      </c>
    </row>
    <row r="5" spans="1:11" ht="14.4" customHeight="1" x14ac:dyDescent="0.3">
      <c r="A5" s="722" t="s">
        <v>573</v>
      </c>
      <c r="B5" s="723" t="s">
        <v>574</v>
      </c>
      <c r="C5" s="726" t="s">
        <v>579</v>
      </c>
      <c r="D5" s="741" t="s">
        <v>2517</v>
      </c>
      <c r="E5" s="726" t="s">
        <v>5218</v>
      </c>
      <c r="F5" s="741" t="s">
        <v>5219</v>
      </c>
      <c r="G5" s="726" t="s">
        <v>3913</v>
      </c>
      <c r="H5" s="726" t="s">
        <v>3914</v>
      </c>
      <c r="I5" s="229">
        <v>0.39333333333333337</v>
      </c>
      <c r="J5" s="229">
        <v>1400</v>
      </c>
      <c r="K5" s="736">
        <v>550</v>
      </c>
    </row>
    <row r="6" spans="1:11" ht="14.4" customHeight="1" x14ac:dyDescent="0.3">
      <c r="A6" s="649" t="s">
        <v>573</v>
      </c>
      <c r="B6" s="650" t="s">
        <v>574</v>
      </c>
      <c r="C6" s="651" t="s">
        <v>579</v>
      </c>
      <c r="D6" s="652" t="s">
        <v>2517</v>
      </c>
      <c r="E6" s="651" t="s">
        <v>5218</v>
      </c>
      <c r="F6" s="652" t="s">
        <v>5219</v>
      </c>
      <c r="G6" s="651" t="s">
        <v>3915</v>
      </c>
      <c r="H6" s="651" t="s">
        <v>3916</v>
      </c>
      <c r="I6" s="653">
        <v>34.700000000000003</v>
      </c>
      <c r="J6" s="653">
        <v>24</v>
      </c>
      <c r="K6" s="654">
        <v>832.75</v>
      </c>
    </row>
    <row r="7" spans="1:11" ht="14.4" customHeight="1" x14ac:dyDescent="0.3">
      <c r="A7" s="649" t="s">
        <v>573</v>
      </c>
      <c r="B7" s="650" t="s">
        <v>574</v>
      </c>
      <c r="C7" s="651" t="s">
        <v>579</v>
      </c>
      <c r="D7" s="652" t="s">
        <v>2517</v>
      </c>
      <c r="E7" s="651" t="s">
        <v>5218</v>
      </c>
      <c r="F7" s="652" t="s">
        <v>5219</v>
      </c>
      <c r="G7" s="651" t="s">
        <v>3917</v>
      </c>
      <c r="H7" s="651" t="s">
        <v>3918</v>
      </c>
      <c r="I7" s="653">
        <v>2.3916666666666671</v>
      </c>
      <c r="J7" s="653">
        <v>120</v>
      </c>
      <c r="K7" s="654">
        <v>287</v>
      </c>
    </row>
    <row r="8" spans="1:11" ht="14.4" customHeight="1" x14ac:dyDescent="0.3">
      <c r="A8" s="649" t="s">
        <v>573</v>
      </c>
      <c r="B8" s="650" t="s">
        <v>574</v>
      </c>
      <c r="C8" s="651" t="s">
        <v>579</v>
      </c>
      <c r="D8" s="652" t="s">
        <v>2517</v>
      </c>
      <c r="E8" s="651" t="s">
        <v>5218</v>
      </c>
      <c r="F8" s="652" t="s">
        <v>5219</v>
      </c>
      <c r="G8" s="651" t="s">
        <v>3919</v>
      </c>
      <c r="H8" s="651" t="s">
        <v>3920</v>
      </c>
      <c r="I8" s="653">
        <v>3.7839999999999998</v>
      </c>
      <c r="J8" s="653">
        <v>100</v>
      </c>
      <c r="K8" s="654">
        <v>378.4</v>
      </c>
    </row>
    <row r="9" spans="1:11" ht="14.4" customHeight="1" x14ac:dyDescent="0.3">
      <c r="A9" s="649" t="s">
        <v>573</v>
      </c>
      <c r="B9" s="650" t="s">
        <v>574</v>
      </c>
      <c r="C9" s="651" t="s">
        <v>579</v>
      </c>
      <c r="D9" s="652" t="s">
        <v>2517</v>
      </c>
      <c r="E9" s="651" t="s">
        <v>5218</v>
      </c>
      <c r="F9" s="652" t="s">
        <v>5219</v>
      </c>
      <c r="G9" s="651" t="s">
        <v>3921</v>
      </c>
      <c r="H9" s="651" t="s">
        <v>3922</v>
      </c>
      <c r="I9" s="653">
        <v>139.51</v>
      </c>
      <c r="J9" s="653">
        <v>20</v>
      </c>
      <c r="K9" s="654">
        <v>2790.29</v>
      </c>
    </row>
    <row r="10" spans="1:11" ht="14.4" customHeight="1" x14ac:dyDescent="0.3">
      <c r="A10" s="649" t="s">
        <v>573</v>
      </c>
      <c r="B10" s="650" t="s">
        <v>574</v>
      </c>
      <c r="C10" s="651" t="s">
        <v>579</v>
      </c>
      <c r="D10" s="652" t="s">
        <v>2517</v>
      </c>
      <c r="E10" s="651" t="s">
        <v>5218</v>
      </c>
      <c r="F10" s="652" t="s">
        <v>5219</v>
      </c>
      <c r="G10" s="651" t="s">
        <v>3923</v>
      </c>
      <c r="H10" s="651" t="s">
        <v>3924</v>
      </c>
      <c r="I10" s="653">
        <v>8.08</v>
      </c>
      <c r="J10" s="653">
        <v>2</v>
      </c>
      <c r="K10" s="654">
        <v>16.16</v>
      </c>
    </row>
    <row r="11" spans="1:11" ht="14.4" customHeight="1" x14ac:dyDescent="0.3">
      <c r="A11" s="649" t="s">
        <v>573</v>
      </c>
      <c r="B11" s="650" t="s">
        <v>574</v>
      </c>
      <c r="C11" s="651" t="s">
        <v>579</v>
      </c>
      <c r="D11" s="652" t="s">
        <v>2517</v>
      </c>
      <c r="E11" s="651" t="s">
        <v>5218</v>
      </c>
      <c r="F11" s="652" t="s">
        <v>5219</v>
      </c>
      <c r="G11" s="651" t="s">
        <v>3925</v>
      </c>
      <c r="H11" s="651" t="s">
        <v>3926</v>
      </c>
      <c r="I11" s="653">
        <v>27.619999999999997</v>
      </c>
      <c r="J11" s="653">
        <v>120</v>
      </c>
      <c r="K11" s="654">
        <v>3314.4</v>
      </c>
    </row>
    <row r="12" spans="1:11" ht="14.4" customHeight="1" x14ac:dyDescent="0.3">
      <c r="A12" s="649" t="s">
        <v>573</v>
      </c>
      <c r="B12" s="650" t="s">
        <v>574</v>
      </c>
      <c r="C12" s="651" t="s">
        <v>579</v>
      </c>
      <c r="D12" s="652" t="s">
        <v>2517</v>
      </c>
      <c r="E12" s="651" t="s">
        <v>5218</v>
      </c>
      <c r="F12" s="652" t="s">
        <v>5219</v>
      </c>
      <c r="G12" s="651" t="s">
        <v>3927</v>
      </c>
      <c r="H12" s="651" t="s">
        <v>3928</v>
      </c>
      <c r="I12" s="653">
        <v>3.9624999999999999</v>
      </c>
      <c r="J12" s="653">
        <v>90</v>
      </c>
      <c r="K12" s="654">
        <v>356.1</v>
      </c>
    </row>
    <row r="13" spans="1:11" ht="14.4" customHeight="1" x14ac:dyDescent="0.3">
      <c r="A13" s="649" t="s">
        <v>573</v>
      </c>
      <c r="B13" s="650" t="s">
        <v>574</v>
      </c>
      <c r="C13" s="651" t="s">
        <v>579</v>
      </c>
      <c r="D13" s="652" t="s">
        <v>2517</v>
      </c>
      <c r="E13" s="651" t="s">
        <v>5218</v>
      </c>
      <c r="F13" s="652" t="s">
        <v>5219</v>
      </c>
      <c r="G13" s="651" t="s">
        <v>3929</v>
      </c>
      <c r="H13" s="651" t="s">
        <v>3930</v>
      </c>
      <c r="I13" s="653">
        <v>6.13</v>
      </c>
      <c r="J13" s="653">
        <v>60</v>
      </c>
      <c r="K13" s="654">
        <v>367.8</v>
      </c>
    </row>
    <row r="14" spans="1:11" ht="14.4" customHeight="1" x14ac:dyDescent="0.3">
      <c r="A14" s="649" t="s">
        <v>573</v>
      </c>
      <c r="B14" s="650" t="s">
        <v>574</v>
      </c>
      <c r="C14" s="651" t="s">
        <v>579</v>
      </c>
      <c r="D14" s="652" t="s">
        <v>2517</v>
      </c>
      <c r="E14" s="651" t="s">
        <v>5218</v>
      </c>
      <c r="F14" s="652" t="s">
        <v>5219</v>
      </c>
      <c r="G14" s="651" t="s">
        <v>3931</v>
      </c>
      <c r="H14" s="651" t="s">
        <v>3932</v>
      </c>
      <c r="I14" s="653">
        <v>0.86166666666666669</v>
      </c>
      <c r="J14" s="653">
        <v>3700</v>
      </c>
      <c r="K14" s="654">
        <v>3201</v>
      </c>
    </row>
    <row r="15" spans="1:11" ht="14.4" customHeight="1" x14ac:dyDescent="0.3">
      <c r="A15" s="649" t="s">
        <v>573</v>
      </c>
      <c r="B15" s="650" t="s">
        <v>574</v>
      </c>
      <c r="C15" s="651" t="s">
        <v>579</v>
      </c>
      <c r="D15" s="652" t="s">
        <v>2517</v>
      </c>
      <c r="E15" s="651" t="s">
        <v>5218</v>
      </c>
      <c r="F15" s="652" t="s">
        <v>5219</v>
      </c>
      <c r="G15" s="651" t="s">
        <v>3933</v>
      </c>
      <c r="H15" s="651" t="s">
        <v>3934</v>
      </c>
      <c r="I15" s="653">
        <v>1.42</v>
      </c>
      <c r="J15" s="653">
        <v>200</v>
      </c>
      <c r="K15" s="654">
        <v>284</v>
      </c>
    </row>
    <row r="16" spans="1:11" ht="14.4" customHeight="1" x14ac:dyDescent="0.3">
      <c r="A16" s="649" t="s">
        <v>573</v>
      </c>
      <c r="B16" s="650" t="s">
        <v>574</v>
      </c>
      <c r="C16" s="651" t="s">
        <v>579</v>
      </c>
      <c r="D16" s="652" t="s">
        <v>2517</v>
      </c>
      <c r="E16" s="651" t="s">
        <v>5218</v>
      </c>
      <c r="F16" s="652" t="s">
        <v>5219</v>
      </c>
      <c r="G16" s="651" t="s">
        <v>3933</v>
      </c>
      <c r="H16" s="651" t="s">
        <v>3935</v>
      </c>
      <c r="I16" s="653">
        <v>1.4224999999999999</v>
      </c>
      <c r="J16" s="653">
        <v>800</v>
      </c>
      <c r="K16" s="654">
        <v>1138</v>
      </c>
    </row>
    <row r="17" spans="1:11" ht="14.4" customHeight="1" x14ac:dyDescent="0.3">
      <c r="A17" s="649" t="s">
        <v>573</v>
      </c>
      <c r="B17" s="650" t="s">
        <v>574</v>
      </c>
      <c r="C17" s="651" t="s">
        <v>579</v>
      </c>
      <c r="D17" s="652" t="s">
        <v>2517</v>
      </c>
      <c r="E17" s="651" t="s">
        <v>5218</v>
      </c>
      <c r="F17" s="652" t="s">
        <v>5219</v>
      </c>
      <c r="G17" s="651" t="s">
        <v>3936</v>
      </c>
      <c r="H17" s="651" t="s">
        <v>3937</v>
      </c>
      <c r="I17" s="653">
        <v>86.37</v>
      </c>
      <c r="J17" s="653">
        <v>20</v>
      </c>
      <c r="K17" s="654">
        <v>1727.4</v>
      </c>
    </row>
    <row r="18" spans="1:11" ht="14.4" customHeight="1" x14ac:dyDescent="0.3">
      <c r="A18" s="649" t="s">
        <v>573</v>
      </c>
      <c r="B18" s="650" t="s">
        <v>574</v>
      </c>
      <c r="C18" s="651" t="s">
        <v>579</v>
      </c>
      <c r="D18" s="652" t="s">
        <v>2517</v>
      </c>
      <c r="E18" s="651" t="s">
        <v>5218</v>
      </c>
      <c r="F18" s="652" t="s">
        <v>5219</v>
      </c>
      <c r="G18" s="651" t="s">
        <v>3938</v>
      </c>
      <c r="H18" s="651" t="s">
        <v>3939</v>
      </c>
      <c r="I18" s="653">
        <v>10.59</v>
      </c>
      <c r="J18" s="653">
        <v>400</v>
      </c>
      <c r="K18" s="654">
        <v>4236</v>
      </c>
    </row>
    <row r="19" spans="1:11" ht="14.4" customHeight="1" x14ac:dyDescent="0.3">
      <c r="A19" s="649" t="s">
        <v>573</v>
      </c>
      <c r="B19" s="650" t="s">
        <v>574</v>
      </c>
      <c r="C19" s="651" t="s">
        <v>579</v>
      </c>
      <c r="D19" s="652" t="s">
        <v>2517</v>
      </c>
      <c r="E19" s="651" t="s">
        <v>5218</v>
      </c>
      <c r="F19" s="652" t="s">
        <v>5219</v>
      </c>
      <c r="G19" s="651" t="s">
        <v>3940</v>
      </c>
      <c r="H19" s="651" t="s">
        <v>3941</v>
      </c>
      <c r="I19" s="653">
        <v>61.217500000000001</v>
      </c>
      <c r="J19" s="653">
        <v>4</v>
      </c>
      <c r="K19" s="654">
        <v>244.87</v>
      </c>
    </row>
    <row r="20" spans="1:11" ht="14.4" customHeight="1" x14ac:dyDescent="0.3">
      <c r="A20" s="649" t="s">
        <v>573</v>
      </c>
      <c r="B20" s="650" t="s">
        <v>574</v>
      </c>
      <c r="C20" s="651" t="s">
        <v>579</v>
      </c>
      <c r="D20" s="652" t="s">
        <v>2517</v>
      </c>
      <c r="E20" s="651" t="s">
        <v>5218</v>
      </c>
      <c r="F20" s="652" t="s">
        <v>5219</v>
      </c>
      <c r="G20" s="651" t="s">
        <v>3942</v>
      </c>
      <c r="H20" s="651" t="s">
        <v>3943</v>
      </c>
      <c r="I20" s="653">
        <v>22.15</v>
      </c>
      <c r="J20" s="653">
        <v>250</v>
      </c>
      <c r="K20" s="654">
        <v>5537.5</v>
      </c>
    </row>
    <row r="21" spans="1:11" ht="14.4" customHeight="1" x14ac:dyDescent="0.3">
      <c r="A21" s="649" t="s">
        <v>573</v>
      </c>
      <c r="B21" s="650" t="s">
        <v>574</v>
      </c>
      <c r="C21" s="651" t="s">
        <v>579</v>
      </c>
      <c r="D21" s="652" t="s">
        <v>2517</v>
      </c>
      <c r="E21" s="651" t="s">
        <v>5218</v>
      </c>
      <c r="F21" s="652" t="s">
        <v>5219</v>
      </c>
      <c r="G21" s="651" t="s">
        <v>3944</v>
      </c>
      <c r="H21" s="651" t="s">
        <v>3945</v>
      </c>
      <c r="I21" s="653">
        <v>30.175000000000001</v>
      </c>
      <c r="J21" s="653">
        <v>100</v>
      </c>
      <c r="K21" s="654">
        <v>3017.5</v>
      </c>
    </row>
    <row r="22" spans="1:11" ht="14.4" customHeight="1" x14ac:dyDescent="0.3">
      <c r="A22" s="649" t="s">
        <v>573</v>
      </c>
      <c r="B22" s="650" t="s">
        <v>574</v>
      </c>
      <c r="C22" s="651" t="s">
        <v>579</v>
      </c>
      <c r="D22" s="652" t="s">
        <v>2517</v>
      </c>
      <c r="E22" s="651" t="s">
        <v>5218</v>
      </c>
      <c r="F22" s="652" t="s">
        <v>5219</v>
      </c>
      <c r="G22" s="651" t="s">
        <v>3946</v>
      </c>
      <c r="H22" s="651" t="s">
        <v>3947</v>
      </c>
      <c r="I22" s="653">
        <v>1.38</v>
      </c>
      <c r="J22" s="653">
        <v>800</v>
      </c>
      <c r="K22" s="654">
        <v>1104</v>
      </c>
    </row>
    <row r="23" spans="1:11" ht="14.4" customHeight="1" x14ac:dyDescent="0.3">
      <c r="A23" s="649" t="s">
        <v>573</v>
      </c>
      <c r="B23" s="650" t="s">
        <v>574</v>
      </c>
      <c r="C23" s="651" t="s">
        <v>579</v>
      </c>
      <c r="D23" s="652" t="s">
        <v>2517</v>
      </c>
      <c r="E23" s="651" t="s">
        <v>5218</v>
      </c>
      <c r="F23" s="652" t="s">
        <v>5219</v>
      </c>
      <c r="G23" s="651" t="s">
        <v>3948</v>
      </c>
      <c r="H23" s="651" t="s">
        <v>3949</v>
      </c>
      <c r="I23" s="653">
        <v>0.6</v>
      </c>
      <c r="J23" s="653">
        <v>11000</v>
      </c>
      <c r="K23" s="654">
        <v>6600</v>
      </c>
    </row>
    <row r="24" spans="1:11" ht="14.4" customHeight="1" x14ac:dyDescent="0.3">
      <c r="A24" s="649" t="s">
        <v>573</v>
      </c>
      <c r="B24" s="650" t="s">
        <v>574</v>
      </c>
      <c r="C24" s="651" t="s">
        <v>579</v>
      </c>
      <c r="D24" s="652" t="s">
        <v>2517</v>
      </c>
      <c r="E24" s="651" t="s">
        <v>5218</v>
      </c>
      <c r="F24" s="652" t="s">
        <v>5219</v>
      </c>
      <c r="G24" s="651" t="s">
        <v>3950</v>
      </c>
      <c r="H24" s="651" t="s">
        <v>3951</v>
      </c>
      <c r="I24" s="653">
        <v>3.25</v>
      </c>
      <c r="J24" s="653">
        <v>100</v>
      </c>
      <c r="K24" s="654">
        <v>325</v>
      </c>
    </row>
    <row r="25" spans="1:11" ht="14.4" customHeight="1" x14ac:dyDescent="0.3">
      <c r="A25" s="649" t="s">
        <v>573</v>
      </c>
      <c r="B25" s="650" t="s">
        <v>574</v>
      </c>
      <c r="C25" s="651" t="s">
        <v>579</v>
      </c>
      <c r="D25" s="652" t="s">
        <v>2517</v>
      </c>
      <c r="E25" s="651" t="s">
        <v>5218</v>
      </c>
      <c r="F25" s="652" t="s">
        <v>5219</v>
      </c>
      <c r="G25" s="651" t="s">
        <v>3952</v>
      </c>
      <c r="H25" s="651" t="s">
        <v>3953</v>
      </c>
      <c r="I25" s="653">
        <v>0.44</v>
      </c>
      <c r="J25" s="653">
        <v>1400</v>
      </c>
      <c r="K25" s="654">
        <v>616</v>
      </c>
    </row>
    <row r="26" spans="1:11" ht="14.4" customHeight="1" x14ac:dyDescent="0.3">
      <c r="A26" s="649" t="s">
        <v>573</v>
      </c>
      <c r="B26" s="650" t="s">
        <v>574</v>
      </c>
      <c r="C26" s="651" t="s">
        <v>579</v>
      </c>
      <c r="D26" s="652" t="s">
        <v>2517</v>
      </c>
      <c r="E26" s="651" t="s">
        <v>5218</v>
      </c>
      <c r="F26" s="652" t="s">
        <v>5219</v>
      </c>
      <c r="G26" s="651" t="s">
        <v>3954</v>
      </c>
      <c r="H26" s="651" t="s">
        <v>3955</v>
      </c>
      <c r="I26" s="653">
        <v>0.33</v>
      </c>
      <c r="J26" s="653">
        <v>200</v>
      </c>
      <c r="K26" s="654">
        <v>66</v>
      </c>
    </row>
    <row r="27" spans="1:11" ht="14.4" customHeight="1" x14ac:dyDescent="0.3">
      <c r="A27" s="649" t="s">
        <v>573</v>
      </c>
      <c r="B27" s="650" t="s">
        <v>574</v>
      </c>
      <c r="C27" s="651" t="s">
        <v>579</v>
      </c>
      <c r="D27" s="652" t="s">
        <v>2517</v>
      </c>
      <c r="E27" s="651" t="s">
        <v>5218</v>
      </c>
      <c r="F27" s="652" t="s">
        <v>5219</v>
      </c>
      <c r="G27" s="651" t="s">
        <v>3956</v>
      </c>
      <c r="H27" s="651" t="s">
        <v>3957</v>
      </c>
      <c r="I27" s="653">
        <v>8.58</v>
      </c>
      <c r="J27" s="653">
        <v>72</v>
      </c>
      <c r="K27" s="654">
        <v>617.76</v>
      </c>
    </row>
    <row r="28" spans="1:11" ht="14.4" customHeight="1" x14ac:dyDescent="0.3">
      <c r="A28" s="649" t="s">
        <v>573</v>
      </c>
      <c r="B28" s="650" t="s">
        <v>574</v>
      </c>
      <c r="C28" s="651" t="s">
        <v>579</v>
      </c>
      <c r="D28" s="652" t="s">
        <v>2517</v>
      </c>
      <c r="E28" s="651" t="s">
        <v>5218</v>
      </c>
      <c r="F28" s="652" t="s">
        <v>5219</v>
      </c>
      <c r="G28" s="651" t="s">
        <v>3958</v>
      </c>
      <c r="H28" s="651" t="s">
        <v>3959</v>
      </c>
      <c r="I28" s="653">
        <v>28.12</v>
      </c>
      <c r="J28" s="653">
        <v>12</v>
      </c>
      <c r="K28" s="654">
        <v>337.8</v>
      </c>
    </row>
    <row r="29" spans="1:11" ht="14.4" customHeight="1" x14ac:dyDescent="0.3">
      <c r="A29" s="649" t="s">
        <v>573</v>
      </c>
      <c r="B29" s="650" t="s">
        <v>574</v>
      </c>
      <c r="C29" s="651" t="s">
        <v>579</v>
      </c>
      <c r="D29" s="652" t="s">
        <v>2517</v>
      </c>
      <c r="E29" s="651" t="s">
        <v>5218</v>
      </c>
      <c r="F29" s="652" t="s">
        <v>5219</v>
      </c>
      <c r="G29" s="651" t="s">
        <v>3960</v>
      </c>
      <c r="H29" s="651" t="s">
        <v>3961</v>
      </c>
      <c r="I29" s="653">
        <v>159.55000000000001</v>
      </c>
      <c r="J29" s="653">
        <v>5</v>
      </c>
      <c r="K29" s="654">
        <v>797.76</v>
      </c>
    </row>
    <row r="30" spans="1:11" ht="14.4" customHeight="1" x14ac:dyDescent="0.3">
      <c r="A30" s="649" t="s">
        <v>573</v>
      </c>
      <c r="B30" s="650" t="s">
        <v>574</v>
      </c>
      <c r="C30" s="651" t="s">
        <v>579</v>
      </c>
      <c r="D30" s="652" t="s">
        <v>2517</v>
      </c>
      <c r="E30" s="651" t="s">
        <v>5218</v>
      </c>
      <c r="F30" s="652" t="s">
        <v>5219</v>
      </c>
      <c r="G30" s="651" t="s">
        <v>3962</v>
      </c>
      <c r="H30" s="651" t="s">
        <v>3963</v>
      </c>
      <c r="I30" s="653">
        <v>146.41</v>
      </c>
      <c r="J30" s="653">
        <v>15</v>
      </c>
      <c r="K30" s="654">
        <v>2196.15</v>
      </c>
    </row>
    <row r="31" spans="1:11" ht="14.4" customHeight="1" x14ac:dyDescent="0.3">
      <c r="A31" s="649" t="s">
        <v>573</v>
      </c>
      <c r="B31" s="650" t="s">
        <v>574</v>
      </c>
      <c r="C31" s="651" t="s">
        <v>579</v>
      </c>
      <c r="D31" s="652" t="s">
        <v>2517</v>
      </c>
      <c r="E31" s="651" t="s">
        <v>5218</v>
      </c>
      <c r="F31" s="652" t="s">
        <v>5219</v>
      </c>
      <c r="G31" s="651" t="s">
        <v>3964</v>
      </c>
      <c r="H31" s="651" t="s">
        <v>3965</v>
      </c>
      <c r="I31" s="653">
        <v>1.2685714285714285</v>
      </c>
      <c r="J31" s="653">
        <v>1500</v>
      </c>
      <c r="K31" s="654">
        <v>1911</v>
      </c>
    </row>
    <row r="32" spans="1:11" ht="14.4" customHeight="1" x14ac:dyDescent="0.3">
      <c r="A32" s="649" t="s">
        <v>573</v>
      </c>
      <c r="B32" s="650" t="s">
        <v>574</v>
      </c>
      <c r="C32" s="651" t="s">
        <v>579</v>
      </c>
      <c r="D32" s="652" t="s">
        <v>2517</v>
      </c>
      <c r="E32" s="651" t="s">
        <v>5218</v>
      </c>
      <c r="F32" s="652" t="s">
        <v>5219</v>
      </c>
      <c r="G32" s="651" t="s">
        <v>3966</v>
      </c>
      <c r="H32" s="651" t="s">
        <v>3967</v>
      </c>
      <c r="I32" s="653">
        <v>1.1716666666666666</v>
      </c>
      <c r="J32" s="653">
        <v>1900</v>
      </c>
      <c r="K32" s="654">
        <v>2227</v>
      </c>
    </row>
    <row r="33" spans="1:11" ht="14.4" customHeight="1" x14ac:dyDescent="0.3">
      <c r="A33" s="649" t="s">
        <v>573</v>
      </c>
      <c r="B33" s="650" t="s">
        <v>574</v>
      </c>
      <c r="C33" s="651" t="s">
        <v>579</v>
      </c>
      <c r="D33" s="652" t="s">
        <v>2517</v>
      </c>
      <c r="E33" s="651" t="s">
        <v>5218</v>
      </c>
      <c r="F33" s="652" t="s">
        <v>5219</v>
      </c>
      <c r="G33" s="651" t="s">
        <v>3968</v>
      </c>
      <c r="H33" s="651" t="s">
        <v>3969</v>
      </c>
      <c r="I33" s="653">
        <v>46.053333333333335</v>
      </c>
      <c r="J33" s="653">
        <v>3</v>
      </c>
      <c r="K33" s="654">
        <v>138.16</v>
      </c>
    </row>
    <row r="34" spans="1:11" ht="14.4" customHeight="1" x14ac:dyDescent="0.3">
      <c r="A34" s="649" t="s">
        <v>573</v>
      </c>
      <c r="B34" s="650" t="s">
        <v>574</v>
      </c>
      <c r="C34" s="651" t="s">
        <v>579</v>
      </c>
      <c r="D34" s="652" t="s">
        <v>2517</v>
      </c>
      <c r="E34" s="651" t="s">
        <v>5218</v>
      </c>
      <c r="F34" s="652" t="s">
        <v>5219</v>
      </c>
      <c r="G34" s="651" t="s">
        <v>3970</v>
      </c>
      <c r="H34" s="651" t="s">
        <v>3971</v>
      </c>
      <c r="I34" s="653">
        <v>98.38</v>
      </c>
      <c r="J34" s="653">
        <v>6</v>
      </c>
      <c r="K34" s="654">
        <v>590.28</v>
      </c>
    </row>
    <row r="35" spans="1:11" ht="14.4" customHeight="1" x14ac:dyDescent="0.3">
      <c r="A35" s="649" t="s">
        <v>573</v>
      </c>
      <c r="B35" s="650" t="s">
        <v>574</v>
      </c>
      <c r="C35" s="651" t="s">
        <v>579</v>
      </c>
      <c r="D35" s="652" t="s">
        <v>2517</v>
      </c>
      <c r="E35" s="651" t="s">
        <v>5218</v>
      </c>
      <c r="F35" s="652" t="s">
        <v>5219</v>
      </c>
      <c r="G35" s="651" t="s">
        <v>3972</v>
      </c>
      <c r="H35" s="651" t="s">
        <v>3973</v>
      </c>
      <c r="I35" s="653">
        <v>26.164999999999999</v>
      </c>
      <c r="J35" s="653">
        <v>2</v>
      </c>
      <c r="K35" s="654">
        <v>52.33</v>
      </c>
    </row>
    <row r="36" spans="1:11" ht="14.4" customHeight="1" x14ac:dyDescent="0.3">
      <c r="A36" s="649" t="s">
        <v>573</v>
      </c>
      <c r="B36" s="650" t="s">
        <v>574</v>
      </c>
      <c r="C36" s="651" t="s">
        <v>579</v>
      </c>
      <c r="D36" s="652" t="s">
        <v>2517</v>
      </c>
      <c r="E36" s="651" t="s">
        <v>5218</v>
      </c>
      <c r="F36" s="652" t="s">
        <v>5219</v>
      </c>
      <c r="G36" s="651" t="s">
        <v>3974</v>
      </c>
      <c r="H36" s="651" t="s">
        <v>3975</v>
      </c>
      <c r="I36" s="653">
        <v>105.59</v>
      </c>
      <c r="J36" s="653">
        <v>12</v>
      </c>
      <c r="K36" s="654">
        <v>1267.1199999999999</v>
      </c>
    </row>
    <row r="37" spans="1:11" ht="14.4" customHeight="1" x14ac:dyDescent="0.3">
      <c r="A37" s="649" t="s">
        <v>573</v>
      </c>
      <c r="B37" s="650" t="s">
        <v>574</v>
      </c>
      <c r="C37" s="651" t="s">
        <v>579</v>
      </c>
      <c r="D37" s="652" t="s">
        <v>2517</v>
      </c>
      <c r="E37" s="651" t="s">
        <v>5218</v>
      </c>
      <c r="F37" s="652" t="s">
        <v>5219</v>
      </c>
      <c r="G37" s="651" t="s">
        <v>3976</v>
      </c>
      <c r="H37" s="651" t="s">
        <v>3977</v>
      </c>
      <c r="I37" s="653">
        <v>26.37</v>
      </c>
      <c r="J37" s="653">
        <v>24</v>
      </c>
      <c r="K37" s="654">
        <v>632.88</v>
      </c>
    </row>
    <row r="38" spans="1:11" ht="14.4" customHeight="1" x14ac:dyDescent="0.3">
      <c r="A38" s="649" t="s">
        <v>573</v>
      </c>
      <c r="B38" s="650" t="s">
        <v>574</v>
      </c>
      <c r="C38" s="651" t="s">
        <v>579</v>
      </c>
      <c r="D38" s="652" t="s">
        <v>2517</v>
      </c>
      <c r="E38" s="651" t="s">
        <v>5218</v>
      </c>
      <c r="F38" s="652" t="s">
        <v>5219</v>
      </c>
      <c r="G38" s="651" t="s">
        <v>3978</v>
      </c>
      <c r="H38" s="651" t="s">
        <v>3979</v>
      </c>
      <c r="I38" s="653">
        <v>7.5066666666666668</v>
      </c>
      <c r="J38" s="653">
        <v>36</v>
      </c>
      <c r="K38" s="654">
        <v>270.24</v>
      </c>
    </row>
    <row r="39" spans="1:11" ht="14.4" customHeight="1" x14ac:dyDescent="0.3">
      <c r="A39" s="649" t="s">
        <v>573</v>
      </c>
      <c r="B39" s="650" t="s">
        <v>574</v>
      </c>
      <c r="C39" s="651" t="s">
        <v>579</v>
      </c>
      <c r="D39" s="652" t="s">
        <v>2517</v>
      </c>
      <c r="E39" s="651" t="s">
        <v>5218</v>
      </c>
      <c r="F39" s="652" t="s">
        <v>5219</v>
      </c>
      <c r="G39" s="651" t="s">
        <v>3980</v>
      </c>
      <c r="H39" s="651" t="s">
        <v>3981</v>
      </c>
      <c r="I39" s="653">
        <v>0.85571428571428565</v>
      </c>
      <c r="J39" s="653">
        <v>700</v>
      </c>
      <c r="K39" s="654">
        <v>599</v>
      </c>
    </row>
    <row r="40" spans="1:11" ht="14.4" customHeight="1" x14ac:dyDescent="0.3">
      <c r="A40" s="649" t="s">
        <v>573</v>
      </c>
      <c r="B40" s="650" t="s">
        <v>574</v>
      </c>
      <c r="C40" s="651" t="s">
        <v>579</v>
      </c>
      <c r="D40" s="652" t="s">
        <v>2517</v>
      </c>
      <c r="E40" s="651" t="s">
        <v>5218</v>
      </c>
      <c r="F40" s="652" t="s">
        <v>5219</v>
      </c>
      <c r="G40" s="651" t="s">
        <v>3982</v>
      </c>
      <c r="H40" s="651" t="s">
        <v>3983</v>
      </c>
      <c r="I40" s="653">
        <v>1.5171428571428571</v>
      </c>
      <c r="J40" s="653">
        <v>1300</v>
      </c>
      <c r="K40" s="654">
        <v>1973</v>
      </c>
    </row>
    <row r="41" spans="1:11" ht="14.4" customHeight="1" x14ac:dyDescent="0.3">
      <c r="A41" s="649" t="s">
        <v>573</v>
      </c>
      <c r="B41" s="650" t="s">
        <v>574</v>
      </c>
      <c r="C41" s="651" t="s">
        <v>579</v>
      </c>
      <c r="D41" s="652" t="s">
        <v>2517</v>
      </c>
      <c r="E41" s="651" t="s">
        <v>5218</v>
      </c>
      <c r="F41" s="652" t="s">
        <v>5219</v>
      </c>
      <c r="G41" s="651" t="s">
        <v>3984</v>
      </c>
      <c r="H41" s="651" t="s">
        <v>3985</v>
      </c>
      <c r="I41" s="653">
        <v>2.0633333333333335</v>
      </c>
      <c r="J41" s="653">
        <v>1050</v>
      </c>
      <c r="K41" s="654">
        <v>2166</v>
      </c>
    </row>
    <row r="42" spans="1:11" ht="14.4" customHeight="1" x14ac:dyDescent="0.3">
      <c r="A42" s="649" t="s">
        <v>573</v>
      </c>
      <c r="B42" s="650" t="s">
        <v>574</v>
      </c>
      <c r="C42" s="651" t="s">
        <v>579</v>
      </c>
      <c r="D42" s="652" t="s">
        <v>2517</v>
      </c>
      <c r="E42" s="651" t="s">
        <v>5218</v>
      </c>
      <c r="F42" s="652" t="s">
        <v>5219</v>
      </c>
      <c r="G42" s="651" t="s">
        <v>3986</v>
      </c>
      <c r="H42" s="651" t="s">
        <v>3987</v>
      </c>
      <c r="I42" s="653">
        <v>3.36</v>
      </c>
      <c r="J42" s="653">
        <v>800</v>
      </c>
      <c r="K42" s="654">
        <v>2688</v>
      </c>
    </row>
    <row r="43" spans="1:11" ht="14.4" customHeight="1" x14ac:dyDescent="0.3">
      <c r="A43" s="649" t="s">
        <v>573</v>
      </c>
      <c r="B43" s="650" t="s">
        <v>574</v>
      </c>
      <c r="C43" s="651" t="s">
        <v>579</v>
      </c>
      <c r="D43" s="652" t="s">
        <v>2517</v>
      </c>
      <c r="E43" s="651" t="s">
        <v>5218</v>
      </c>
      <c r="F43" s="652" t="s">
        <v>5219</v>
      </c>
      <c r="G43" s="651" t="s">
        <v>3988</v>
      </c>
      <c r="H43" s="651" t="s">
        <v>3989</v>
      </c>
      <c r="I43" s="653">
        <v>5.8742857142857146</v>
      </c>
      <c r="J43" s="653">
        <v>1100</v>
      </c>
      <c r="K43" s="654">
        <v>6461</v>
      </c>
    </row>
    <row r="44" spans="1:11" ht="14.4" customHeight="1" x14ac:dyDescent="0.3">
      <c r="A44" s="649" t="s">
        <v>573</v>
      </c>
      <c r="B44" s="650" t="s">
        <v>574</v>
      </c>
      <c r="C44" s="651" t="s">
        <v>579</v>
      </c>
      <c r="D44" s="652" t="s">
        <v>2517</v>
      </c>
      <c r="E44" s="651" t="s">
        <v>5218</v>
      </c>
      <c r="F44" s="652" t="s">
        <v>5219</v>
      </c>
      <c r="G44" s="651" t="s">
        <v>3990</v>
      </c>
      <c r="H44" s="651" t="s">
        <v>3991</v>
      </c>
      <c r="I44" s="653">
        <v>1253.3049999999998</v>
      </c>
      <c r="J44" s="653">
        <v>7</v>
      </c>
      <c r="K44" s="654">
        <v>8773.14</v>
      </c>
    </row>
    <row r="45" spans="1:11" ht="14.4" customHeight="1" x14ac:dyDescent="0.3">
      <c r="A45" s="649" t="s">
        <v>573</v>
      </c>
      <c r="B45" s="650" t="s">
        <v>574</v>
      </c>
      <c r="C45" s="651" t="s">
        <v>579</v>
      </c>
      <c r="D45" s="652" t="s">
        <v>2517</v>
      </c>
      <c r="E45" s="651" t="s">
        <v>5218</v>
      </c>
      <c r="F45" s="652" t="s">
        <v>5219</v>
      </c>
      <c r="G45" s="651" t="s">
        <v>3992</v>
      </c>
      <c r="H45" s="651" t="s">
        <v>3993</v>
      </c>
      <c r="I45" s="653">
        <v>1318.28</v>
      </c>
      <c r="J45" s="653">
        <v>9</v>
      </c>
      <c r="K45" s="654">
        <v>11864.52</v>
      </c>
    </row>
    <row r="46" spans="1:11" ht="14.4" customHeight="1" x14ac:dyDescent="0.3">
      <c r="A46" s="649" t="s">
        <v>573</v>
      </c>
      <c r="B46" s="650" t="s">
        <v>574</v>
      </c>
      <c r="C46" s="651" t="s">
        <v>579</v>
      </c>
      <c r="D46" s="652" t="s">
        <v>2517</v>
      </c>
      <c r="E46" s="651" t="s">
        <v>5218</v>
      </c>
      <c r="F46" s="652" t="s">
        <v>5219</v>
      </c>
      <c r="G46" s="651" t="s">
        <v>3994</v>
      </c>
      <c r="H46" s="651" t="s">
        <v>3995</v>
      </c>
      <c r="I46" s="653">
        <v>874</v>
      </c>
      <c r="J46" s="653">
        <v>2</v>
      </c>
      <c r="K46" s="654">
        <v>1748</v>
      </c>
    </row>
    <row r="47" spans="1:11" ht="14.4" customHeight="1" x14ac:dyDescent="0.3">
      <c r="A47" s="649" t="s">
        <v>573</v>
      </c>
      <c r="B47" s="650" t="s">
        <v>574</v>
      </c>
      <c r="C47" s="651" t="s">
        <v>579</v>
      </c>
      <c r="D47" s="652" t="s">
        <v>2517</v>
      </c>
      <c r="E47" s="651" t="s">
        <v>5218</v>
      </c>
      <c r="F47" s="652" t="s">
        <v>5219</v>
      </c>
      <c r="G47" s="651" t="s">
        <v>3996</v>
      </c>
      <c r="H47" s="651" t="s">
        <v>3997</v>
      </c>
      <c r="I47" s="653">
        <v>1.5783333333333334</v>
      </c>
      <c r="J47" s="653">
        <v>260</v>
      </c>
      <c r="K47" s="654">
        <v>410.62</v>
      </c>
    </row>
    <row r="48" spans="1:11" ht="14.4" customHeight="1" x14ac:dyDescent="0.3">
      <c r="A48" s="649" t="s">
        <v>573</v>
      </c>
      <c r="B48" s="650" t="s">
        <v>574</v>
      </c>
      <c r="C48" s="651" t="s">
        <v>579</v>
      </c>
      <c r="D48" s="652" t="s">
        <v>2517</v>
      </c>
      <c r="E48" s="651" t="s">
        <v>5218</v>
      </c>
      <c r="F48" s="652" t="s">
        <v>5219</v>
      </c>
      <c r="G48" s="651" t="s">
        <v>3998</v>
      </c>
      <c r="H48" s="651" t="s">
        <v>3999</v>
      </c>
      <c r="I48" s="653">
        <v>58.53</v>
      </c>
      <c r="J48" s="653">
        <v>10</v>
      </c>
      <c r="K48" s="654">
        <v>585.29999999999995</v>
      </c>
    </row>
    <row r="49" spans="1:11" ht="14.4" customHeight="1" x14ac:dyDescent="0.3">
      <c r="A49" s="649" t="s">
        <v>573</v>
      </c>
      <c r="B49" s="650" t="s">
        <v>574</v>
      </c>
      <c r="C49" s="651" t="s">
        <v>579</v>
      </c>
      <c r="D49" s="652" t="s">
        <v>2517</v>
      </c>
      <c r="E49" s="651" t="s">
        <v>5218</v>
      </c>
      <c r="F49" s="652" t="s">
        <v>5219</v>
      </c>
      <c r="G49" s="651" t="s">
        <v>4000</v>
      </c>
      <c r="H49" s="651" t="s">
        <v>4001</v>
      </c>
      <c r="I49" s="653">
        <v>186.24</v>
      </c>
      <c r="J49" s="653">
        <v>25</v>
      </c>
      <c r="K49" s="654">
        <v>4656</v>
      </c>
    </row>
    <row r="50" spans="1:11" ht="14.4" customHeight="1" x14ac:dyDescent="0.3">
      <c r="A50" s="649" t="s">
        <v>573</v>
      </c>
      <c r="B50" s="650" t="s">
        <v>574</v>
      </c>
      <c r="C50" s="651" t="s">
        <v>579</v>
      </c>
      <c r="D50" s="652" t="s">
        <v>2517</v>
      </c>
      <c r="E50" s="651" t="s">
        <v>5218</v>
      </c>
      <c r="F50" s="652" t="s">
        <v>5219</v>
      </c>
      <c r="G50" s="651" t="s">
        <v>4002</v>
      </c>
      <c r="H50" s="651" t="s">
        <v>4003</v>
      </c>
      <c r="I50" s="653">
        <v>12</v>
      </c>
      <c r="J50" s="653">
        <v>400</v>
      </c>
      <c r="K50" s="654">
        <v>4798.95</v>
      </c>
    </row>
    <row r="51" spans="1:11" ht="14.4" customHeight="1" x14ac:dyDescent="0.3">
      <c r="A51" s="649" t="s">
        <v>573</v>
      </c>
      <c r="B51" s="650" t="s">
        <v>574</v>
      </c>
      <c r="C51" s="651" t="s">
        <v>579</v>
      </c>
      <c r="D51" s="652" t="s">
        <v>2517</v>
      </c>
      <c r="E51" s="651" t="s">
        <v>5218</v>
      </c>
      <c r="F51" s="652" t="s">
        <v>5219</v>
      </c>
      <c r="G51" s="651" t="s">
        <v>4004</v>
      </c>
      <c r="H51" s="651" t="s">
        <v>4005</v>
      </c>
      <c r="I51" s="653">
        <v>123.05</v>
      </c>
      <c r="J51" s="653">
        <v>12</v>
      </c>
      <c r="K51" s="654">
        <v>1476.6</v>
      </c>
    </row>
    <row r="52" spans="1:11" ht="14.4" customHeight="1" x14ac:dyDescent="0.3">
      <c r="A52" s="649" t="s">
        <v>573</v>
      </c>
      <c r="B52" s="650" t="s">
        <v>574</v>
      </c>
      <c r="C52" s="651" t="s">
        <v>579</v>
      </c>
      <c r="D52" s="652" t="s">
        <v>2517</v>
      </c>
      <c r="E52" s="651" t="s">
        <v>5218</v>
      </c>
      <c r="F52" s="652" t="s">
        <v>5219</v>
      </c>
      <c r="G52" s="651" t="s">
        <v>4006</v>
      </c>
      <c r="H52" s="651" t="s">
        <v>4007</v>
      </c>
      <c r="I52" s="653">
        <v>0.32</v>
      </c>
      <c r="J52" s="653">
        <v>5</v>
      </c>
      <c r="K52" s="654">
        <v>1.6</v>
      </c>
    </row>
    <row r="53" spans="1:11" ht="14.4" customHeight="1" x14ac:dyDescent="0.3">
      <c r="A53" s="649" t="s">
        <v>573</v>
      </c>
      <c r="B53" s="650" t="s">
        <v>574</v>
      </c>
      <c r="C53" s="651" t="s">
        <v>579</v>
      </c>
      <c r="D53" s="652" t="s">
        <v>2517</v>
      </c>
      <c r="E53" s="651" t="s">
        <v>5218</v>
      </c>
      <c r="F53" s="652" t="s">
        <v>5219</v>
      </c>
      <c r="G53" s="651" t="s">
        <v>4008</v>
      </c>
      <c r="H53" s="651" t="s">
        <v>4009</v>
      </c>
      <c r="I53" s="653">
        <v>3.99</v>
      </c>
      <c r="J53" s="653">
        <v>36</v>
      </c>
      <c r="K53" s="654">
        <v>143.75</v>
      </c>
    </row>
    <row r="54" spans="1:11" ht="14.4" customHeight="1" x14ac:dyDescent="0.3">
      <c r="A54" s="649" t="s">
        <v>573</v>
      </c>
      <c r="B54" s="650" t="s">
        <v>574</v>
      </c>
      <c r="C54" s="651" t="s">
        <v>579</v>
      </c>
      <c r="D54" s="652" t="s">
        <v>2517</v>
      </c>
      <c r="E54" s="651" t="s">
        <v>5218</v>
      </c>
      <c r="F54" s="652" t="s">
        <v>5219</v>
      </c>
      <c r="G54" s="651" t="s">
        <v>4010</v>
      </c>
      <c r="H54" s="651" t="s">
        <v>4011</v>
      </c>
      <c r="I54" s="653">
        <v>170.63</v>
      </c>
      <c r="J54" s="653">
        <v>2</v>
      </c>
      <c r="K54" s="654">
        <v>341.26</v>
      </c>
    </row>
    <row r="55" spans="1:11" ht="14.4" customHeight="1" x14ac:dyDescent="0.3">
      <c r="A55" s="649" t="s">
        <v>573</v>
      </c>
      <c r="B55" s="650" t="s">
        <v>574</v>
      </c>
      <c r="C55" s="651" t="s">
        <v>579</v>
      </c>
      <c r="D55" s="652" t="s">
        <v>2517</v>
      </c>
      <c r="E55" s="651" t="s">
        <v>5218</v>
      </c>
      <c r="F55" s="652" t="s">
        <v>5219</v>
      </c>
      <c r="G55" s="651" t="s">
        <v>4012</v>
      </c>
      <c r="H55" s="651" t="s">
        <v>4013</v>
      </c>
      <c r="I55" s="653">
        <v>7.09</v>
      </c>
      <c r="J55" s="653">
        <v>1</v>
      </c>
      <c r="K55" s="654">
        <v>7.09</v>
      </c>
    </row>
    <row r="56" spans="1:11" ht="14.4" customHeight="1" x14ac:dyDescent="0.3">
      <c r="A56" s="649" t="s">
        <v>573</v>
      </c>
      <c r="B56" s="650" t="s">
        <v>574</v>
      </c>
      <c r="C56" s="651" t="s">
        <v>579</v>
      </c>
      <c r="D56" s="652" t="s">
        <v>2517</v>
      </c>
      <c r="E56" s="651" t="s">
        <v>5218</v>
      </c>
      <c r="F56" s="652" t="s">
        <v>5219</v>
      </c>
      <c r="G56" s="651" t="s">
        <v>4014</v>
      </c>
      <c r="H56" s="651" t="s">
        <v>4015</v>
      </c>
      <c r="I56" s="653">
        <v>986.67</v>
      </c>
      <c r="J56" s="653">
        <v>3</v>
      </c>
      <c r="K56" s="654">
        <v>2960</v>
      </c>
    </row>
    <row r="57" spans="1:11" ht="14.4" customHeight="1" x14ac:dyDescent="0.3">
      <c r="A57" s="649" t="s">
        <v>573</v>
      </c>
      <c r="B57" s="650" t="s">
        <v>574</v>
      </c>
      <c r="C57" s="651" t="s">
        <v>579</v>
      </c>
      <c r="D57" s="652" t="s">
        <v>2517</v>
      </c>
      <c r="E57" s="651" t="s">
        <v>5218</v>
      </c>
      <c r="F57" s="652" t="s">
        <v>5219</v>
      </c>
      <c r="G57" s="651" t="s">
        <v>4016</v>
      </c>
      <c r="H57" s="651" t="s">
        <v>4017</v>
      </c>
      <c r="I57" s="653">
        <v>1250</v>
      </c>
      <c r="J57" s="653">
        <v>3</v>
      </c>
      <c r="K57" s="654">
        <v>3750.01</v>
      </c>
    </row>
    <row r="58" spans="1:11" ht="14.4" customHeight="1" x14ac:dyDescent="0.3">
      <c r="A58" s="649" t="s">
        <v>573</v>
      </c>
      <c r="B58" s="650" t="s">
        <v>574</v>
      </c>
      <c r="C58" s="651" t="s">
        <v>579</v>
      </c>
      <c r="D58" s="652" t="s">
        <v>2517</v>
      </c>
      <c r="E58" s="651" t="s">
        <v>5218</v>
      </c>
      <c r="F58" s="652" t="s">
        <v>5219</v>
      </c>
      <c r="G58" s="651" t="s">
        <v>4018</v>
      </c>
      <c r="H58" s="651" t="s">
        <v>4019</v>
      </c>
      <c r="I58" s="653">
        <v>1480</v>
      </c>
      <c r="J58" s="653">
        <v>3</v>
      </c>
      <c r="K58" s="654">
        <v>4440</v>
      </c>
    </row>
    <row r="59" spans="1:11" ht="14.4" customHeight="1" x14ac:dyDescent="0.3">
      <c r="A59" s="649" t="s">
        <v>573</v>
      </c>
      <c r="B59" s="650" t="s">
        <v>574</v>
      </c>
      <c r="C59" s="651" t="s">
        <v>579</v>
      </c>
      <c r="D59" s="652" t="s">
        <v>2517</v>
      </c>
      <c r="E59" s="651" t="s">
        <v>5218</v>
      </c>
      <c r="F59" s="652" t="s">
        <v>5219</v>
      </c>
      <c r="G59" s="651" t="s">
        <v>4018</v>
      </c>
      <c r="H59" s="651" t="s">
        <v>4020</v>
      </c>
      <c r="I59" s="653">
        <v>1724.99</v>
      </c>
      <c r="J59" s="653">
        <v>2</v>
      </c>
      <c r="K59" s="654">
        <v>3449.99</v>
      </c>
    </row>
    <row r="60" spans="1:11" ht="14.4" customHeight="1" x14ac:dyDescent="0.3">
      <c r="A60" s="649" t="s">
        <v>573</v>
      </c>
      <c r="B60" s="650" t="s">
        <v>574</v>
      </c>
      <c r="C60" s="651" t="s">
        <v>579</v>
      </c>
      <c r="D60" s="652" t="s">
        <v>2517</v>
      </c>
      <c r="E60" s="651" t="s">
        <v>5218</v>
      </c>
      <c r="F60" s="652" t="s">
        <v>5219</v>
      </c>
      <c r="G60" s="651" t="s">
        <v>4021</v>
      </c>
      <c r="H60" s="651" t="s">
        <v>4022</v>
      </c>
      <c r="I60" s="653">
        <v>120.61</v>
      </c>
      <c r="J60" s="653">
        <v>5</v>
      </c>
      <c r="K60" s="654">
        <v>603.05999999999995</v>
      </c>
    </row>
    <row r="61" spans="1:11" ht="14.4" customHeight="1" x14ac:dyDescent="0.3">
      <c r="A61" s="649" t="s">
        <v>573</v>
      </c>
      <c r="B61" s="650" t="s">
        <v>574</v>
      </c>
      <c r="C61" s="651" t="s">
        <v>579</v>
      </c>
      <c r="D61" s="652" t="s">
        <v>2517</v>
      </c>
      <c r="E61" s="651" t="s">
        <v>5218</v>
      </c>
      <c r="F61" s="652" t="s">
        <v>5219</v>
      </c>
      <c r="G61" s="651" t="s">
        <v>4023</v>
      </c>
      <c r="H61" s="651" t="s">
        <v>4024</v>
      </c>
      <c r="I61" s="653">
        <v>2.5499999999999998</v>
      </c>
      <c r="J61" s="653">
        <v>6</v>
      </c>
      <c r="K61" s="654">
        <v>15.3</v>
      </c>
    </row>
    <row r="62" spans="1:11" ht="14.4" customHeight="1" x14ac:dyDescent="0.3">
      <c r="A62" s="649" t="s">
        <v>573</v>
      </c>
      <c r="B62" s="650" t="s">
        <v>574</v>
      </c>
      <c r="C62" s="651" t="s">
        <v>579</v>
      </c>
      <c r="D62" s="652" t="s">
        <v>2517</v>
      </c>
      <c r="E62" s="651" t="s">
        <v>5218</v>
      </c>
      <c r="F62" s="652" t="s">
        <v>5219</v>
      </c>
      <c r="G62" s="651" t="s">
        <v>4025</v>
      </c>
      <c r="H62" s="651" t="s">
        <v>4026</v>
      </c>
      <c r="I62" s="653">
        <v>29.13</v>
      </c>
      <c r="J62" s="653">
        <v>50</v>
      </c>
      <c r="K62" s="654">
        <v>1456.72</v>
      </c>
    </row>
    <row r="63" spans="1:11" ht="14.4" customHeight="1" x14ac:dyDescent="0.3">
      <c r="A63" s="649" t="s">
        <v>573</v>
      </c>
      <c r="B63" s="650" t="s">
        <v>574</v>
      </c>
      <c r="C63" s="651" t="s">
        <v>579</v>
      </c>
      <c r="D63" s="652" t="s">
        <v>2517</v>
      </c>
      <c r="E63" s="651" t="s">
        <v>5218</v>
      </c>
      <c r="F63" s="652" t="s">
        <v>5219</v>
      </c>
      <c r="G63" s="651" t="s">
        <v>4027</v>
      </c>
      <c r="H63" s="651" t="s">
        <v>4028</v>
      </c>
      <c r="I63" s="653">
        <v>1490.2440000000001</v>
      </c>
      <c r="J63" s="653">
        <v>15</v>
      </c>
      <c r="K63" s="654">
        <v>22353.63</v>
      </c>
    </row>
    <row r="64" spans="1:11" ht="14.4" customHeight="1" x14ac:dyDescent="0.3">
      <c r="A64" s="649" t="s">
        <v>573</v>
      </c>
      <c r="B64" s="650" t="s">
        <v>574</v>
      </c>
      <c r="C64" s="651" t="s">
        <v>579</v>
      </c>
      <c r="D64" s="652" t="s">
        <v>2517</v>
      </c>
      <c r="E64" s="651" t="s">
        <v>5218</v>
      </c>
      <c r="F64" s="652" t="s">
        <v>5219</v>
      </c>
      <c r="G64" s="651" t="s">
        <v>4029</v>
      </c>
      <c r="H64" s="651" t="s">
        <v>4030</v>
      </c>
      <c r="I64" s="653">
        <v>67.319999999999993</v>
      </c>
      <c r="J64" s="653">
        <v>35</v>
      </c>
      <c r="K64" s="654">
        <v>2356.1</v>
      </c>
    </row>
    <row r="65" spans="1:11" ht="14.4" customHeight="1" x14ac:dyDescent="0.3">
      <c r="A65" s="649" t="s">
        <v>573</v>
      </c>
      <c r="B65" s="650" t="s">
        <v>574</v>
      </c>
      <c r="C65" s="651" t="s">
        <v>579</v>
      </c>
      <c r="D65" s="652" t="s">
        <v>2517</v>
      </c>
      <c r="E65" s="651" t="s">
        <v>5218</v>
      </c>
      <c r="F65" s="652" t="s">
        <v>5219</v>
      </c>
      <c r="G65" s="651" t="s">
        <v>4031</v>
      </c>
      <c r="H65" s="651" t="s">
        <v>4032</v>
      </c>
      <c r="I65" s="653">
        <v>0.11</v>
      </c>
      <c r="J65" s="653">
        <v>10</v>
      </c>
      <c r="K65" s="654">
        <v>1.1499999999999999</v>
      </c>
    </row>
    <row r="66" spans="1:11" ht="14.4" customHeight="1" x14ac:dyDescent="0.3">
      <c r="A66" s="649" t="s">
        <v>573</v>
      </c>
      <c r="B66" s="650" t="s">
        <v>574</v>
      </c>
      <c r="C66" s="651" t="s">
        <v>579</v>
      </c>
      <c r="D66" s="652" t="s">
        <v>2517</v>
      </c>
      <c r="E66" s="651" t="s">
        <v>5218</v>
      </c>
      <c r="F66" s="652" t="s">
        <v>5219</v>
      </c>
      <c r="G66" s="651" t="s">
        <v>4033</v>
      </c>
      <c r="H66" s="651" t="s">
        <v>4034</v>
      </c>
      <c r="I66" s="653">
        <v>235.13</v>
      </c>
      <c r="J66" s="653">
        <v>10</v>
      </c>
      <c r="K66" s="654">
        <v>2351.3000000000002</v>
      </c>
    </row>
    <row r="67" spans="1:11" ht="14.4" customHeight="1" x14ac:dyDescent="0.3">
      <c r="A67" s="649" t="s">
        <v>573</v>
      </c>
      <c r="B67" s="650" t="s">
        <v>574</v>
      </c>
      <c r="C67" s="651" t="s">
        <v>579</v>
      </c>
      <c r="D67" s="652" t="s">
        <v>2517</v>
      </c>
      <c r="E67" s="651" t="s">
        <v>5218</v>
      </c>
      <c r="F67" s="652" t="s">
        <v>5219</v>
      </c>
      <c r="G67" s="651" t="s">
        <v>4035</v>
      </c>
      <c r="H67" s="651" t="s">
        <v>4036</v>
      </c>
      <c r="I67" s="653">
        <v>82.08</v>
      </c>
      <c r="J67" s="653">
        <v>20</v>
      </c>
      <c r="K67" s="654">
        <v>1641.6</v>
      </c>
    </row>
    <row r="68" spans="1:11" ht="14.4" customHeight="1" x14ac:dyDescent="0.3">
      <c r="A68" s="649" t="s">
        <v>573</v>
      </c>
      <c r="B68" s="650" t="s">
        <v>574</v>
      </c>
      <c r="C68" s="651" t="s">
        <v>579</v>
      </c>
      <c r="D68" s="652" t="s">
        <v>2517</v>
      </c>
      <c r="E68" s="651" t="s">
        <v>5218</v>
      </c>
      <c r="F68" s="652" t="s">
        <v>5219</v>
      </c>
      <c r="G68" s="651" t="s">
        <v>4037</v>
      </c>
      <c r="H68" s="651" t="s">
        <v>4038</v>
      </c>
      <c r="I68" s="653">
        <v>656.64</v>
      </c>
      <c r="J68" s="653">
        <v>4</v>
      </c>
      <c r="K68" s="654">
        <v>2626.57</v>
      </c>
    </row>
    <row r="69" spans="1:11" ht="14.4" customHeight="1" x14ac:dyDescent="0.3">
      <c r="A69" s="649" t="s">
        <v>573</v>
      </c>
      <c r="B69" s="650" t="s">
        <v>574</v>
      </c>
      <c r="C69" s="651" t="s">
        <v>579</v>
      </c>
      <c r="D69" s="652" t="s">
        <v>2517</v>
      </c>
      <c r="E69" s="651" t="s">
        <v>5218</v>
      </c>
      <c r="F69" s="652" t="s">
        <v>5219</v>
      </c>
      <c r="G69" s="651" t="s">
        <v>4039</v>
      </c>
      <c r="H69" s="651" t="s">
        <v>4040</v>
      </c>
      <c r="I69" s="653">
        <v>122.27</v>
      </c>
      <c r="J69" s="653">
        <v>5</v>
      </c>
      <c r="K69" s="654">
        <v>611.33000000000004</v>
      </c>
    </row>
    <row r="70" spans="1:11" ht="14.4" customHeight="1" x14ac:dyDescent="0.3">
      <c r="A70" s="649" t="s">
        <v>573</v>
      </c>
      <c r="B70" s="650" t="s">
        <v>574</v>
      </c>
      <c r="C70" s="651" t="s">
        <v>579</v>
      </c>
      <c r="D70" s="652" t="s">
        <v>2517</v>
      </c>
      <c r="E70" s="651" t="s">
        <v>5220</v>
      </c>
      <c r="F70" s="652" t="s">
        <v>5221</v>
      </c>
      <c r="G70" s="651" t="s">
        <v>4041</v>
      </c>
      <c r="H70" s="651" t="s">
        <v>4042</v>
      </c>
      <c r="I70" s="653">
        <v>652.91</v>
      </c>
      <c r="J70" s="653">
        <v>10</v>
      </c>
      <c r="K70" s="654">
        <v>6529.14</v>
      </c>
    </row>
    <row r="71" spans="1:11" ht="14.4" customHeight="1" x14ac:dyDescent="0.3">
      <c r="A71" s="649" t="s">
        <v>573</v>
      </c>
      <c r="B71" s="650" t="s">
        <v>574</v>
      </c>
      <c r="C71" s="651" t="s">
        <v>579</v>
      </c>
      <c r="D71" s="652" t="s">
        <v>2517</v>
      </c>
      <c r="E71" s="651" t="s">
        <v>5220</v>
      </c>
      <c r="F71" s="652" t="s">
        <v>5221</v>
      </c>
      <c r="G71" s="651" t="s">
        <v>4043</v>
      </c>
      <c r="H71" s="651" t="s">
        <v>4044</v>
      </c>
      <c r="I71" s="653">
        <v>3.0133333333333332</v>
      </c>
      <c r="J71" s="653">
        <v>150</v>
      </c>
      <c r="K71" s="654">
        <v>452</v>
      </c>
    </row>
    <row r="72" spans="1:11" ht="14.4" customHeight="1" x14ac:dyDescent="0.3">
      <c r="A72" s="649" t="s">
        <v>573</v>
      </c>
      <c r="B72" s="650" t="s">
        <v>574</v>
      </c>
      <c r="C72" s="651" t="s">
        <v>579</v>
      </c>
      <c r="D72" s="652" t="s">
        <v>2517</v>
      </c>
      <c r="E72" s="651" t="s">
        <v>5220</v>
      </c>
      <c r="F72" s="652" t="s">
        <v>5221</v>
      </c>
      <c r="G72" s="651" t="s">
        <v>4045</v>
      </c>
      <c r="H72" s="651" t="s">
        <v>4046</v>
      </c>
      <c r="I72" s="653">
        <v>11.144</v>
      </c>
      <c r="J72" s="653">
        <v>550</v>
      </c>
      <c r="K72" s="654">
        <v>6129.5</v>
      </c>
    </row>
    <row r="73" spans="1:11" ht="14.4" customHeight="1" x14ac:dyDescent="0.3">
      <c r="A73" s="649" t="s">
        <v>573</v>
      </c>
      <c r="B73" s="650" t="s">
        <v>574</v>
      </c>
      <c r="C73" s="651" t="s">
        <v>579</v>
      </c>
      <c r="D73" s="652" t="s">
        <v>2517</v>
      </c>
      <c r="E73" s="651" t="s">
        <v>5220</v>
      </c>
      <c r="F73" s="652" t="s">
        <v>5221</v>
      </c>
      <c r="G73" s="651" t="s">
        <v>4047</v>
      </c>
      <c r="H73" s="651" t="s">
        <v>4048</v>
      </c>
      <c r="I73" s="653">
        <v>0.95500000000000007</v>
      </c>
      <c r="J73" s="653">
        <v>3300</v>
      </c>
      <c r="K73" s="654">
        <v>3141</v>
      </c>
    </row>
    <row r="74" spans="1:11" ht="14.4" customHeight="1" x14ac:dyDescent="0.3">
      <c r="A74" s="649" t="s">
        <v>573</v>
      </c>
      <c r="B74" s="650" t="s">
        <v>574</v>
      </c>
      <c r="C74" s="651" t="s">
        <v>579</v>
      </c>
      <c r="D74" s="652" t="s">
        <v>2517</v>
      </c>
      <c r="E74" s="651" t="s">
        <v>5220</v>
      </c>
      <c r="F74" s="652" t="s">
        <v>5221</v>
      </c>
      <c r="G74" s="651" t="s">
        <v>4049</v>
      </c>
      <c r="H74" s="651" t="s">
        <v>4050</v>
      </c>
      <c r="I74" s="653">
        <v>1.4739999999999998</v>
      </c>
      <c r="J74" s="653">
        <v>1400</v>
      </c>
      <c r="K74" s="654">
        <v>2046</v>
      </c>
    </row>
    <row r="75" spans="1:11" ht="14.4" customHeight="1" x14ac:dyDescent="0.3">
      <c r="A75" s="649" t="s">
        <v>573</v>
      </c>
      <c r="B75" s="650" t="s">
        <v>574</v>
      </c>
      <c r="C75" s="651" t="s">
        <v>579</v>
      </c>
      <c r="D75" s="652" t="s">
        <v>2517</v>
      </c>
      <c r="E75" s="651" t="s">
        <v>5220</v>
      </c>
      <c r="F75" s="652" t="s">
        <v>5221</v>
      </c>
      <c r="G75" s="651" t="s">
        <v>4051</v>
      </c>
      <c r="H75" s="651" t="s">
        <v>4052</v>
      </c>
      <c r="I75" s="653">
        <v>0.42</v>
      </c>
      <c r="J75" s="653">
        <v>1100</v>
      </c>
      <c r="K75" s="654">
        <v>462</v>
      </c>
    </row>
    <row r="76" spans="1:11" ht="14.4" customHeight="1" x14ac:dyDescent="0.3">
      <c r="A76" s="649" t="s">
        <v>573</v>
      </c>
      <c r="B76" s="650" t="s">
        <v>574</v>
      </c>
      <c r="C76" s="651" t="s">
        <v>579</v>
      </c>
      <c r="D76" s="652" t="s">
        <v>2517</v>
      </c>
      <c r="E76" s="651" t="s">
        <v>5220</v>
      </c>
      <c r="F76" s="652" t="s">
        <v>5221</v>
      </c>
      <c r="G76" s="651" t="s">
        <v>4053</v>
      </c>
      <c r="H76" s="651" t="s">
        <v>4054</v>
      </c>
      <c r="I76" s="653">
        <v>0.6</v>
      </c>
      <c r="J76" s="653">
        <v>900</v>
      </c>
      <c r="K76" s="654">
        <v>530</v>
      </c>
    </row>
    <row r="77" spans="1:11" ht="14.4" customHeight="1" x14ac:dyDescent="0.3">
      <c r="A77" s="649" t="s">
        <v>573</v>
      </c>
      <c r="B77" s="650" t="s">
        <v>574</v>
      </c>
      <c r="C77" s="651" t="s">
        <v>579</v>
      </c>
      <c r="D77" s="652" t="s">
        <v>2517</v>
      </c>
      <c r="E77" s="651" t="s">
        <v>5220</v>
      </c>
      <c r="F77" s="652" t="s">
        <v>5221</v>
      </c>
      <c r="G77" s="651" t="s">
        <v>4055</v>
      </c>
      <c r="H77" s="651" t="s">
        <v>4056</v>
      </c>
      <c r="I77" s="653">
        <v>3.1342857142857139</v>
      </c>
      <c r="J77" s="653">
        <v>1100</v>
      </c>
      <c r="K77" s="654">
        <v>3448</v>
      </c>
    </row>
    <row r="78" spans="1:11" ht="14.4" customHeight="1" x14ac:dyDescent="0.3">
      <c r="A78" s="649" t="s">
        <v>573</v>
      </c>
      <c r="B78" s="650" t="s">
        <v>574</v>
      </c>
      <c r="C78" s="651" t="s">
        <v>579</v>
      </c>
      <c r="D78" s="652" t="s">
        <v>2517</v>
      </c>
      <c r="E78" s="651" t="s">
        <v>5220</v>
      </c>
      <c r="F78" s="652" t="s">
        <v>5221</v>
      </c>
      <c r="G78" s="651" t="s">
        <v>4057</v>
      </c>
      <c r="H78" s="651" t="s">
        <v>4058</v>
      </c>
      <c r="I78" s="653">
        <v>6.2912499999999998</v>
      </c>
      <c r="J78" s="653">
        <v>380</v>
      </c>
      <c r="K78" s="654">
        <v>2390.6999999999998</v>
      </c>
    </row>
    <row r="79" spans="1:11" ht="14.4" customHeight="1" x14ac:dyDescent="0.3">
      <c r="A79" s="649" t="s">
        <v>573</v>
      </c>
      <c r="B79" s="650" t="s">
        <v>574</v>
      </c>
      <c r="C79" s="651" t="s">
        <v>579</v>
      </c>
      <c r="D79" s="652" t="s">
        <v>2517</v>
      </c>
      <c r="E79" s="651" t="s">
        <v>5220</v>
      </c>
      <c r="F79" s="652" t="s">
        <v>5221</v>
      </c>
      <c r="G79" s="651" t="s">
        <v>4059</v>
      </c>
      <c r="H79" s="651" t="s">
        <v>4060</v>
      </c>
      <c r="I79" s="653">
        <v>68.525000000000006</v>
      </c>
      <c r="J79" s="653">
        <v>8</v>
      </c>
      <c r="K79" s="654">
        <v>548.18000000000006</v>
      </c>
    </row>
    <row r="80" spans="1:11" ht="14.4" customHeight="1" x14ac:dyDescent="0.3">
      <c r="A80" s="649" t="s">
        <v>573</v>
      </c>
      <c r="B80" s="650" t="s">
        <v>574</v>
      </c>
      <c r="C80" s="651" t="s">
        <v>579</v>
      </c>
      <c r="D80" s="652" t="s">
        <v>2517</v>
      </c>
      <c r="E80" s="651" t="s">
        <v>5220</v>
      </c>
      <c r="F80" s="652" t="s">
        <v>5221</v>
      </c>
      <c r="G80" s="651" t="s">
        <v>4061</v>
      </c>
      <c r="H80" s="651" t="s">
        <v>4062</v>
      </c>
      <c r="I80" s="653">
        <v>1140.42</v>
      </c>
      <c r="J80" s="653">
        <v>10</v>
      </c>
      <c r="K80" s="654">
        <v>11404.2</v>
      </c>
    </row>
    <row r="81" spans="1:11" ht="14.4" customHeight="1" x14ac:dyDescent="0.3">
      <c r="A81" s="649" t="s">
        <v>573</v>
      </c>
      <c r="B81" s="650" t="s">
        <v>574</v>
      </c>
      <c r="C81" s="651" t="s">
        <v>579</v>
      </c>
      <c r="D81" s="652" t="s">
        <v>2517</v>
      </c>
      <c r="E81" s="651" t="s">
        <v>5220</v>
      </c>
      <c r="F81" s="652" t="s">
        <v>5221</v>
      </c>
      <c r="G81" s="651" t="s">
        <v>4061</v>
      </c>
      <c r="H81" s="651" t="s">
        <v>4063</v>
      </c>
      <c r="I81" s="653">
        <v>1140.42</v>
      </c>
      <c r="J81" s="653">
        <v>5</v>
      </c>
      <c r="K81" s="654">
        <v>5702.1</v>
      </c>
    </row>
    <row r="82" spans="1:11" ht="14.4" customHeight="1" x14ac:dyDescent="0.3">
      <c r="A82" s="649" t="s">
        <v>573</v>
      </c>
      <c r="B82" s="650" t="s">
        <v>574</v>
      </c>
      <c r="C82" s="651" t="s">
        <v>579</v>
      </c>
      <c r="D82" s="652" t="s">
        <v>2517</v>
      </c>
      <c r="E82" s="651" t="s">
        <v>5220</v>
      </c>
      <c r="F82" s="652" t="s">
        <v>5221</v>
      </c>
      <c r="G82" s="651" t="s">
        <v>4064</v>
      </c>
      <c r="H82" s="651" t="s">
        <v>4065</v>
      </c>
      <c r="I82" s="653">
        <v>5.57</v>
      </c>
      <c r="J82" s="653">
        <v>10</v>
      </c>
      <c r="K82" s="654">
        <v>55.7</v>
      </c>
    </row>
    <row r="83" spans="1:11" ht="14.4" customHeight="1" x14ac:dyDescent="0.3">
      <c r="A83" s="649" t="s">
        <v>573</v>
      </c>
      <c r="B83" s="650" t="s">
        <v>574</v>
      </c>
      <c r="C83" s="651" t="s">
        <v>579</v>
      </c>
      <c r="D83" s="652" t="s">
        <v>2517</v>
      </c>
      <c r="E83" s="651" t="s">
        <v>5220</v>
      </c>
      <c r="F83" s="652" t="s">
        <v>5221</v>
      </c>
      <c r="G83" s="651" t="s">
        <v>4066</v>
      </c>
      <c r="H83" s="651" t="s">
        <v>4067</v>
      </c>
      <c r="I83" s="653">
        <v>45.5</v>
      </c>
      <c r="J83" s="653">
        <v>40</v>
      </c>
      <c r="K83" s="654">
        <v>1819.84</v>
      </c>
    </row>
    <row r="84" spans="1:11" ht="14.4" customHeight="1" x14ac:dyDescent="0.3">
      <c r="A84" s="649" t="s">
        <v>573</v>
      </c>
      <c r="B84" s="650" t="s">
        <v>574</v>
      </c>
      <c r="C84" s="651" t="s">
        <v>579</v>
      </c>
      <c r="D84" s="652" t="s">
        <v>2517</v>
      </c>
      <c r="E84" s="651" t="s">
        <v>5220</v>
      </c>
      <c r="F84" s="652" t="s">
        <v>5221</v>
      </c>
      <c r="G84" s="651" t="s">
        <v>4068</v>
      </c>
      <c r="H84" s="651" t="s">
        <v>4069</v>
      </c>
      <c r="I84" s="653">
        <v>20.69</v>
      </c>
      <c r="J84" s="653">
        <v>500</v>
      </c>
      <c r="K84" s="654">
        <v>10345.490000000002</v>
      </c>
    </row>
    <row r="85" spans="1:11" ht="14.4" customHeight="1" x14ac:dyDescent="0.3">
      <c r="A85" s="649" t="s">
        <v>573</v>
      </c>
      <c r="B85" s="650" t="s">
        <v>574</v>
      </c>
      <c r="C85" s="651" t="s">
        <v>579</v>
      </c>
      <c r="D85" s="652" t="s">
        <v>2517</v>
      </c>
      <c r="E85" s="651" t="s">
        <v>5220</v>
      </c>
      <c r="F85" s="652" t="s">
        <v>5221</v>
      </c>
      <c r="G85" s="651" t="s">
        <v>4070</v>
      </c>
      <c r="H85" s="651" t="s">
        <v>4071</v>
      </c>
      <c r="I85" s="653">
        <v>26.012857142857147</v>
      </c>
      <c r="J85" s="653">
        <v>1560</v>
      </c>
      <c r="K85" s="654">
        <v>40583</v>
      </c>
    </row>
    <row r="86" spans="1:11" ht="14.4" customHeight="1" x14ac:dyDescent="0.3">
      <c r="A86" s="649" t="s">
        <v>573</v>
      </c>
      <c r="B86" s="650" t="s">
        <v>574</v>
      </c>
      <c r="C86" s="651" t="s">
        <v>579</v>
      </c>
      <c r="D86" s="652" t="s">
        <v>2517</v>
      </c>
      <c r="E86" s="651" t="s">
        <v>5220</v>
      </c>
      <c r="F86" s="652" t="s">
        <v>5221</v>
      </c>
      <c r="G86" s="651" t="s">
        <v>4072</v>
      </c>
      <c r="H86" s="651" t="s">
        <v>4073</v>
      </c>
      <c r="I86" s="653">
        <v>167.2</v>
      </c>
      <c r="J86" s="653">
        <v>2</v>
      </c>
      <c r="K86" s="654">
        <v>334.4</v>
      </c>
    </row>
    <row r="87" spans="1:11" ht="14.4" customHeight="1" x14ac:dyDescent="0.3">
      <c r="A87" s="649" t="s">
        <v>573</v>
      </c>
      <c r="B87" s="650" t="s">
        <v>574</v>
      </c>
      <c r="C87" s="651" t="s">
        <v>579</v>
      </c>
      <c r="D87" s="652" t="s">
        <v>2517</v>
      </c>
      <c r="E87" s="651" t="s">
        <v>5220</v>
      </c>
      <c r="F87" s="652" t="s">
        <v>5221</v>
      </c>
      <c r="G87" s="651" t="s">
        <v>4074</v>
      </c>
      <c r="H87" s="651" t="s">
        <v>4075</v>
      </c>
      <c r="I87" s="653">
        <v>75.02</v>
      </c>
      <c r="J87" s="653">
        <v>1</v>
      </c>
      <c r="K87" s="654">
        <v>75.02</v>
      </c>
    </row>
    <row r="88" spans="1:11" ht="14.4" customHeight="1" x14ac:dyDescent="0.3">
      <c r="A88" s="649" t="s">
        <v>573</v>
      </c>
      <c r="B88" s="650" t="s">
        <v>574</v>
      </c>
      <c r="C88" s="651" t="s">
        <v>579</v>
      </c>
      <c r="D88" s="652" t="s">
        <v>2517</v>
      </c>
      <c r="E88" s="651" t="s">
        <v>5220</v>
      </c>
      <c r="F88" s="652" t="s">
        <v>5221</v>
      </c>
      <c r="G88" s="651" t="s">
        <v>4076</v>
      </c>
      <c r="H88" s="651" t="s">
        <v>4077</v>
      </c>
      <c r="I88" s="653">
        <v>75.05</v>
      </c>
      <c r="J88" s="653">
        <v>2</v>
      </c>
      <c r="K88" s="654">
        <v>150.1</v>
      </c>
    </row>
    <row r="89" spans="1:11" ht="14.4" customHeight="1" x14ac:dyDescent="0.3">
      <c r="A89" s="649" t="s">
        <v>573</v>
      </c>
      <c r="B89" s="650" t="s">
        <v>574</v>
      </c>
      <c r="C89" s="651" t="s">
        <v>579</v>
      </c>
      <c r="D89" s="652" t="s">
        <v>2517</v>
      </c>
      <c r="E89" s="651" t="s">
        <v>5220</v>
      </c>
      <c r="F89" s="652" t="s">
        <v>5221</v>
      </c>
      <c r="G89" s="651" t="s">
        <v>4078</v>
      </c>
      <c r="H89" s="651" t="s">
        <v>4079</v>
      </c>
      <c r="I89" s="653">
        <v>26.011666666666667</v>
      </c>
      <c r="J89" s="653">
        <v>680</v>
      </c>
      <c r="K89" s="654">
        <v>17687.400000000001</v>
      </c>
    </row>
    <row r="90" spans="1:11" ht="14.4" customHeight="1" x14ac:dyDescent="0.3">
      <c r="A90" s="649" t="s">
        <v>573</v>
      </c>
      <c r="B90" s="650" t="s">
        <v>574</v>
      </c>
      <c r="C90" s="651" t="s">
        <v>579</v>
      </c>
      <c r="D90" s="652" t="s">
        <v>2517</v>
      </c>
      <c r="E90" s="651" t="s">
        <v>5220</v>
      </c>
      <c r="F90" s="652" t="s">
        <v>5221</v>
      </c>
      <c r="G90" s="651" t="s">
        <v>4080</v>
      </c>
      <c r="H90" s="651" t="s">
        <v>4081</v>
      </c>
      <c r="I90" s="653">
        <v>26.015000000000001</v>
      </c>
      <c r="J90" s="653">
        <v>100</v>
      </c>
      <c r="K90" s="654">
        <v>2601.1999999999998</v>
      </c>
    </row>
    <row r="91" spans="1:11" ht="14.4" customHeight="1" x14ac:dyDescent="0.3">
      <c r="A91" s="649" t="s">
        <v>573</v>
      </c>
      <c r="B91" s="650" t="s">
        <v>574</v>
      </c>
      <c r="C91" s="651" t="s">
        <v>579</v>
      </c>
      <c r="D91" s="652" t="s">
        <v>2517</v>
      </c>
      <c r="E91" s="651" t="s">
        <v>5220</v>
      </c>
      <c r="F91" s="652" t="s">
        <v>5221</v>
      </c>
      <c r="G91" s="651" t="s">
        <v>4082</v>
      </c>
      <c r="H91" s="651" t="s">
        <v>4083</v>
      </c>
      <c r="I91" s="653">
        <v>35.479999999999997</v>
      </c>
      <c r="J91" s="653">
        <v>50</v>
      </c>
      <c r="K91" s="654">
        <v>1773.82</v>
      </c>
    </row>
    <row r="92" spans="1:11" ht="14.4" customHeight="1" x14ac:dyDescent="0.3">
      <c r="A92" s="649" t="s">
        <v>573</v>
      </c>
      <c r="B92" s="650" t="s">
        <v>574</v>
      </c>
      <c r="C92" s="651" t="s">
        <v>579</v>
      </c>
      <c r="D92" s="652" t="s">
        <v>2517</v>
      </c>
      <c r="E92" s="651" t="s">
        <v>5220</v>
      </c>
      <c r="F92" s="652" t="s">
        <v>5221</v>
      </c>
      <c r="G92" s="651" t="s">
        <v>4084</v>
      </c>
      <c r="H92" s="651" t="s">
        <v>4085</v>
      </c>
      <c r="I92" s="653">
        <v>23.473333333333333</v>
      </c>
      <c r="J92" s="653">
        <v>90</v>
      </c>
      <c r="K92" s="654">
        <v>2112.6</v>
      </c>
    </row>
    <row r="93" spans="1:11" ht="14.4" customHeight="1" x14ac:dyDescent="0.3">
      <c r="A93" s="649" t="s">
        <v>573</v>
      </c>
      <c r="B93" s="650" t="s">
        <v>574</v>
      </c>
      <c r="C93" s="651" t="s">
        <v>579</v>
      </c>
      <c r="D93" s="652" t="s">
        <v>2517</v>
      </c>
      <c r="E93" s="651" t="s">
        <v>5220</v>
      </c>
      <c r="F93" s="652" t="s">
        <v>5221</v>
      </c>
      <c r="G93" s="651" t="s">
        <v>4086</v>
      </c>
      <c r="H93" s="651" t="s">
        <v>4087</v>
      </c>
      <c r="I93" s="653">
        <v>1.8555555555555554</v>
      </c>
      <c r="J93" s="653">
        <v>1150</v>
      </c>
      <c r="K93" s="654">
        <v>2129</v>
      </c>
    </row>
    <row r="94" spans="1:11" ht="14.4" customHeight="1" x14ac:dyDescent="0.3">
      <c r="A94" s="649" t="s">
        <v>573</v>
      </c>
      <c r="B94" s="650" t="s">
        <v>574</v>
      </c>
      <c r="C94" s="651" t="s">
        <v>579</v>
      </c>
      <c r="D94" s="652" t="s">
        <v>2517</v>
      </c>
      <c r="E94" s="651" t="s">
        <v>5220</v>
      </c>
      <c r="F94" s="652" t="s">
        <v>5221</v>
      </c>
      <c r="G94" s="651" t="s">
        <v>4088</v>
      </c>
      <c r="H94" s="651" t="s">
        <v>4089</v>
      </c>
      <c r="I94" s="653">
        <v>1.8033333333333335</v>
      </c>
      <c r="J94" s="653">
        <v>200</v>
      </c>
      <c r="K94" s="654">
        <v>360.5</v>
      </c>
    </row>
    <row r="95" spans="1:11" ht="14.4" customHeight="1" x14ac:dyDescent="0.3">
      <c r="A95" s="649" t="s">
        <v>573</v>
      </c>
      <c r="B95" s="650" t="s">
        <v>574</v>
      </c>
      <c r="C95" s="651" t="s">
        <v>579</v>
      </c>
      <c r="D95" s="652" t="s">
        <v>2517</v>
      </c>
      <c r="E95" s="651" t="s">
        <v>5220</v>
      </c>
      <c r="F95" s="652" t="s">
        <v>5221</v>
      </c>
      <c r="G95" s="651" t="s">
        <v>4090</v>
      </c>
      <c r="H95" s="651" t="s">
        <v>4091</v>
      </c>
      <c r="I95" s="653">
        <v>2.99</v>
      </c>
      <c r="J95" s="653">
        <v>200</v>
      </c>
      <c r="K95" s="654">
        <v>598</v>
      </c>
    </row>
    <row r="96" spans="1:11" ht="14.4" customHeight="1" x14ac:dyDescent="0.3">
      <c r="A96" s="649" t="s">
        <v>573</v>
      </c>
      <c r="B96" s="650" t="s">
        <v>574</v>
      </c>
      <c r="C96" s="651" t="s">
        <v>579</v>
      </c>
      <c r="D96" s="652" t="s">
        <v>2517</v>
      </c>
      <c r="E96" s="651" t="s">
        <v>5220</v>
      </c>
      <c r="F96" s="652" t="s">
        <v>5221</v>
      </c>
      <c r="G96" s="651" t="s">
        <v>4092</v>
      </c>
      <c r="H96" s="651" t="s">
        <v>4093</v>
      </c>
      <c r="I96" s="653">
        <v>1.125E-2</v>
      </c>
      <c r="J96" s="653">
        <v>900</v>
      </c>
      <c r="K96" s="654">
        <v>10</v>
      </c>
    </row>
    <row r="97" spans="1:11" ht="14.4" customHeight="1" x14ac:dyDescent="0.3">
      <c r="A97" s="649" t="s">
        <v>573</v>
      </c>
      <c r="B97" s="650" t="s">
        <v>574</v>
      </c>
      <c r="C97" s="651" t="s">
        <v>579</v>
      </c>
      <c r="D97" s="652" t="s">
        <v>2517</v>
      </c>
      <c r="E97" s="651" t="s">
        <v>5220</v>
      </c>
      <c r="F97" s="652" t="s">
        <v>5221</v>
      </c>
      <c r="G97" s="651" t="s">
        <v>4094</v>
      </c>
      <c r="H97" s="651" t="s">
        <v>4095</v>
      </c>
      <c r="I97" s="653">
        <v>2.8350000000000004</v>
      </c>
      <c r="J97" s="653">
        <v>1000</v>
      </c>
      <c r="K97" s="654">
        <v>2834.5</v>
      </c>
    </row>
    <row r="98" spans="1:11" ht="14.4" customHeight="1" x14ac:dyDescent="0.3">
      <c r="A98" s="649" t="s">
        <v>573</v>
      </c>
      <c r="B98" s="650" t="s">
        <v>574</v>
      </c>
      <c r="C98" s="651" t="s">
        <v>579</v>
      </c>
      <c r="D98" s="652" t="s">
        <v>2517</v>
      </c>
      <c r="E98" s="651" t="s">
        <v>5220</v>
      </c>
      <c r="F98" s="652" t="s">
        <v>5221</v>
      </c>
      <c r="G98" s="651" t="s">
        <v>4096</v>
      </c>
      <c r="H98" s="651" t="s">
        <v>4097</v>
      </c>
      <c r="I98" s="653">
        <v>2.0750000000000006</v>
      </c>
      <c r="J98" s="653">
        <v>700</v>
      </c>
      <c r="K98" s="654">
        <v>1455.5</v>
      </c>
    </row>
    <row r="99" spans="1:11" ht="14.4" customHeight="1" x14ac:dyDescent="0.3">
      <c r="A99" s="649" t="s">
        <v>573</v>
      </c>
      <c r="B99" s="650" t="s">
        <v>574</v>
      </c>
      <c r="C99" s="651" t="s">
        <v>579</v>
      </c>
      <c r="D99" s="652" t="s">
        <v>2517</v>
      </c>
      <c r="E99" s="651" t="s">
        <v>5220</v>
      </c>
      <c r="F99" s="652" t="s">
        <v>5221</v>
      </c>
      <c r="G99" s="651" t="s">
        <v>4098</v>
      </c>
      <c r="H99" s="651" t="s">
        <v>4099</v>
      </c>
      <c r="I99" s="653">
        <v>14.65</v>
      </c>
      <c r="J99" s="653">
        <v>300</v>
      </c>
      <c r="K99" s="654">
        <v>4395.5200000000004</v>
      </c>
    </row>
    <row r="100" spans="1:11" ht="14.4" customHeight="1" x14ac:dyDescent="0.3">
      <c r="A100" s="649" t="s">
        <v>573</v>
      </c>
      <c r="B100" s="650" t="s">
        <v>574</v>
      </c>
      <c r="C100" s="651" t="s">
        <v>579</v>
      </c>
      <c r="D100" s="652" t="s">
        <v>2517</v>
      </c>
      <c r="E100" s="651" t="s">
        <v>5220</v>
      </c>
      <c r="F100" s="652" t="s">
        <v>5221</v>
      </c>
      <c r="G100" s="651" t="s">
        <v>4100</v>
      </c>
      <c r="H100" s="651" t="s">
        <v>4101</v>
      </c>
      <c r="I100" s="653">
        <v>7.16</v>
      </c>
      <c r="J100" s="653">
        <v>400</v>
      </c>
      <c r="K100" s="654">
        <v>2863.41</v>
      </c>
    </row>
    <row r="101" spans="1:11" ht="14.4" customHeight="1" x14ac:dyDescent="0.3">
      <c r="A101" s="649" t="s">
        <v>573</v>
      </c>
      <c r="B101" s="650" t="s">
        <v>574</v>
      </c>
      <c r="C101" s="651" t="s">
        <v>579</v>
      </c>
      <c r="D101" s="652" t="s">
        <v>2517</v>
      </c>
      <c r="E101" s="651" t="s">
        <v>5220</v>
      </c>
      <c r="F101" s="652" t="s">
        <v>5221</v>
      </c>
      <c r="G101" s="651" t="s">
        <v>4102</v>
      </c>
      <c r="H101" s="651" t="s">
        <v>4103</v>
      </c>
      <c r="I101" s="653">
        <v>148.70750000000001</v>
      </c>
      <c r="J101" s="653">
        <v>180</v>
      </c>
      <c r="K101" s="654">
        <v>26767.5</v>
      </c>
    </row>
    <row r="102" spans="1:11" ht="14.4" customHeight="1" x14ac:dyDescent="0.3">
      <c r="A102" s="649" t="s">
        <v>573</v>
      </c>
      <c r="B102" s="650" t="s">
        <v>574</v>
      </c>
      <c r="C102" s="651" t="s">
        <v>579</v>
      </c>
      <c r="D102" s="652" t="s">
        <v>2517</v>
      </c>
      <c r="E102" s="651" t="s">
        <v>5220</v>
      </c>
      <c r="F102" s="652" t="s">
        <v>5221</v>
      </c>
      <c r="G102" s="651" t="s">
        <v>4104</v>
      </c>
      <c r="H102" s="651" t="s">
        <v>4105</v>
      </c>
      <c r="I102" s="653">
        <v>2.1800000000000002</v>
      </c>
      <c r="J102" s="653">
        <v>600</v>
      </c>
      <c r="K102" s="654">
        <v>1308</v>
      </c>
    </row>
    <row r="103" spans="1:11" ht="14.4" customHeight="1" x14ac:dyDescent="0.3">
      <c r="A103" s="649" t="s">
        <v>573</v>
      </c>
      <c r="B103" s="650" t="s">
        <v>574</v>
      </c>
      <c r="C103" s="651" t="s">
        <v>579</v>
      </c>
      <c r="D103" s="652" t="s">
        <v>2517</v>
      </c>
      <c r="E103" s="651" t="s">
        <v>5220</v>
      </c>
      <c r="F103" s="652" t="s">
        <v>5221</v>
      </c>
      <c r="G103" s="651" t="s">
        <v>4106</v>
      </c>
      <c r="H103" s="651" t="s">
        <v>4107</v>
      </c>
      <c r="I103" s="653">
        <v>2.8571428571428572</v>
      </c>
      <c r="J103" s="653">
        <v>2000</v>
      </c>
      <c r="K103" s="654">
        <v>5715</v>
      </c>
    </row>
    <row r="104" spans="1:11" ht="14.4" customHeight="1" x14ac:dyDescent="0.3">
      <c r="A104" s="649" t="s">
        <v>573</v>
      </c>
      <c r="B104" s="650" t="s">
        <v>574</v>
      </c>
      <c r="C104" s="651" t="s">
        <v>579</v>
      </c>
      <c r="D104" s="652" t="s">
        <v>2517</v>
      </c>
      <c r="E104" s="651" t="s">
        <v>5220</v>
      </c>
      <c r="F104" s="652" t="s">
        <v>5221</v>
      </c>
      <c r="G104" s="651" t="s">
        <v>4108</v>
      </c>
      <c r="H104" s="651" t="s">
        <v>4109</v>
      </c>
      <c r="I104" s="653">
        <v>379.49</v>
      </c>
      <c r="J104" s="653">
        <v>2</v>
      </c>
      <c r="K104" s="654">
        <v>758.97</v>
      </c>
    </row>
    <row r="105" spans="1:11" ht="14.4" customHeight="1" x14ac:dyDescent="0.3">
      <c r="A105" s="649" t="s">
        <v>573</v>
      </c>
      <c r="B105" s="650" t="s">
        <v>574</v>
      </c>
      <c r="C105" s="651" t="s">
        <v>579</v>
      </c>
      <c r="D105" s="652" t="s">
        <v>2517</v>
      </c>
      <c r="E105" s="651" t="s">
        <v>5220</v>
      </c>
      <c r="F105" s="652" t="s">
        <v>5221</v>
      </c>
      <c r="G105" s="651" t="s">
        <v>4110</v>
      </c>
      <c r="H105" s="651" t="s">
        <v>4111</v>
      </c>
      <c r="I105" s="653">
        <v>511.83</v>
      </c>
      <c r="J105" s="653">
        <v>10</v>
      </c>
      <c r="K105" s="654">
        <v>5118.3</v>
      </c>
    </row>
    <row r="106" spans="1:11" ht="14.4" customHeight="1" x14ac:dyDescent="0.3">
      <c r="A106" s="649" t="s">
        <v>573</v>
      </c>
      <c r="B106" s="650" t="s">
        <v>574</v>
      </c>
      <c r="C106" s="651" t="s">
        <v>579</v>
      </c>
      <c r="D106" s="652" t="s">
        <v>2517</v>
      </c>
      <c r="E106" s="651" t="s">
        <v>5220</v>
      </c>
      <c r="F106" s="652" t="s">
        <v>5221</v>
      </c>
      <c r="G106" s="651" t="s">
        <v>4112</v>
      </c>
      <c r="H106" s="651" t="s">
        <v>4113</v>
      </c>
      <c r="I106" s="653">
        <v>220.22</v>
      </c>
      <c r="J106" s="653">
        <v>40</v>
      </c>
      <c r="K106" s="654">
        <v>8808.7999999999993</v>
      </c>
    </row>
    <row r="107" spans="1:11" ht="14.4" customHeight="1" x14ac:dyDescent="0.3">
      <c r="A107" s="649" t="s">
        <v>573</v>
      </c>
      <c r="B107" s="650" t="s">
        <v>574</v>
      </c>
      <c r="C107" s="651" t="s">
        <v>579</v>
      </c>
      <c r="D107" s="652" t="s">
        <v>2517</v>
      </c>
      <c r="E107" s="651" t="s">
        <v>5220</v>
      </c>
      <c r="F107" s="652" t="s">
        <v>5221</v>
      </c>
      <c r="G107" s="651" t="s">
        <v>4112</v>
      </c>
      <c r="H107" s="651" t="s">
        <v>4114</v>
      </c>
      <c r="I107" s="653">
        <v>220.22</v>
      </c>
      <c r="J107" s="653">
        <v>20</v>
      </c>
      <c r="K107" s="654">
        <v>4404.3999999999996</v>
      </c>
    </row>
    <row r="108" spans="1:11" ht="14.4" customHeight="1" x14ac:dyDescent="0.3">
      <c r="A108" s="649" t="s">
        <v>573</v>
      </c>
      <c r="B108" s="650" t="s">
        <v>574</v>
      </c>
      <c r="C108" s="651" t="s">
        <v>579</v>
      </c>
      <c r="D108" s="652" t="s">
        <v>2517</v>
      </c>
      <c r="E108" s="651" t="s">
        <v>5220</v>
      </c>
      <c r="F108" s="652" t="s">
        <v>5221</v>
      </c>
      <c r="G108" s="651" t="s">
        <v>4115</v>
      </c>
      <c r="H108" s="651" t="s">
        <v>4116</v>
      </c>
      <c r="I108" s="653">
        <v>6.05</v>
      </c>
      <c r="J108" s="653">
        <v>10</v>
      </c>
      <c r="K108" s="654">
        <v>60.5</v>
      </c>
    </row>
    <row r="109" spans="1:11" ht="14.4" customHeight="1" x14ac:dyDescent="0.3">
      <c r="A109" s="649" t="s">
        <v>573</v>
      </c>
      <c r="B109" s="650" t="s">
        <v>574</v>
      </c>
      <c r="C109" s="651" t="s">
        <v>579</v>
      </c>
      <c r="D109" s="652" t="s">
        <v>2517</v>
      </c>
      <c r="E109" s="651" t="s">
        <v>5220</v>
      </c>
      <c r="F109" s="652" t="s">
        <v>5221</v>
      </c>
      <c r="G109" s="651" t="s">
        <v>4117</v>
      </c>
      <c r="H109" s="651" t="s">
        <v>4118</v>
      </c>
      <c r="I109" s="653">
        <v>1.61</v>
      </c>
      <c r="J109" s="653">
        <v>9050</v>
      </c>
      <c r="K109" s="654">
        <v>14632</v>
      </c>
    </row>
    <row r="110" spans="1:11" ht="14.4" customHeight="1" x14ac:dyDescent="0.3">
      <c r="A110" s="649" t="s">
        <v>573</v>
      </c>
      <c r="B110" s="650" t="s">
        <v>574</v>
      </c>
      <c r="C110" s="651" t="s">
        <v>579</v>
      </c>
      <c r="D110" s="652" t="s">
        <v>2517</v>
      </c>
      <c r="E110" s="651" t="s">
        <v>5220</v>
      </c>
      <c r="F110" s="652" t="s">
        <v>5221</v>
      </c>
      <c r="G110" s="651" t="s">
        <v>4119</v>
      </c>
      <c r="H110" s="651" t="s">
        <v>4120</v>
      </c>
      <c r="I110" s="653">
        <v>9.5</v>
      </c>
      <c r="J110" s="653">
        <v>1</v>
      </c>
      <c r="K110" s="654">
        <v>9.5</v>
      </c>
    </row>
    <row r="111" spans="1:11" ht="14.4" customHeight="1" x14ac:dyDescent="0.3">
      <c r="A111" s="649" t="s">
        <v>573</v>
      </c>
      <c r="B111" s="650" t="s">
        <v>574</v>
      </c>
      <c r="C111" s="651" t="s">
        <v>579</v>
      </c>
      <c r="D111" s="652" t="s">
        <v>2517</v>
      </c>
      <c r="E111" s="651" t="s">
        <v>5220</v>
      </c>
      <c r="F111" s="652" t="s">
        <v>5221</v>
      </c>
      <c r="G111" s="651" t="s">
        <v>4121</v>
      </c>
      <c r="H111" s="651" t="s">
        <v>4122</v>
      </c>
      <c r="I111" s="653">
        <v>2.9042857142857144</v>
      </c>
      <c r="J111" s="653">
        <v>1000</v>
      </c>
      <c r="K111" s="654">
        <v>2904</v>
      </c>
    </row>
    <row r="112" spans="1:11" ht="14.4" customHeight="1" x14ac:dyDescent="0.3">
      <c r="A112" s="649" t="s">
        <v>573</v>
      </c>
      <c r="B112" s="650" t="s">
        <v>574</v>
      </c>
      <c r="C112" s="651" t="s">
        <v>579</v>
      </c>
      <c r="D112" s="652" t="s">
        <v>2517</v>
      </c>
      <c r="E112" s="651" t="s">
        <v>5220</v>
      </c>
      <c r="F112" s="652" t="s">
        <v>5221</v>
      </c>
      <c r="G112" s="651" t="s">
        <v>4123</v>
      </c>
      <c r="H112" s="651" t="s">
        <v>4124</v>
      </c>
      <c r="I112" s="653">
        <v>193.84</v>
      </c>
      <c r="J112" s="653">
        <v>4</v>
      </c>
      <c r="K112" s="654">
        <v>775.36</v>
      </c>
    </row>
    <row r="113" spans="1:11" ht="14.4" customHeight="1" x14ac:dyDescent="0.3">
      <c r="A113" s="649" t="s">
        <v>573</v>
      </c>
      <c r="B113" s="650" t="s">
        <v>574</v>
      </c>
      <c r="C113" s="651" t="s">
        <v>579</v>
      </c>
      <c r="D113" s="652" t="s">
        <v>2517</v>
      </c>
      <c r="E113" s="651" t="s">
        <v>5220</v>
      </c>
      <c r="F113" s="652" t="s">
        <v>5221</v>
      </c>
      <c r="G113" s="651" t="s">
        <v>4125</v>
      </c>
      <c r="H113" s="651" t="s">
        <v>4126</v>
      </c>
      <c r="I113" s="653">
        <v>84.91</v>
      </c>
      <c r="J113" s="653">
        <v>120</v>
      </c>
      <c r="K113" s="654">
        <v>10188.86</v>
      </c>
    </row>
    <row r="114" spans="1:11" ht="14.4" customHeight="1" x14ac:dyDescent="0.3">
      <c r="A114" s="649" t="s">
        <v>573</v>
      </c>
      <c r="B114" s="650" t="s">
        <v>574</v>
      </c>
      <c r="C114" s="651" t="s">
        <v>579</v>
      </c>
      <c r="D114" s="652" t="s">
        <v>2517</v>
      </c>
      <c r="E114" s="651" t="s">
        <v>5220</v>
      </c>
      <c r="F114" s="652" t="s">
        <v>5221</v>
      </c>
      <c r="G114" s="651" t="s">
        <v>4127</v>
      </c>
      <c r="H114" s="651" t="s">
        <v>4128</v>
      </c>
      <c r="I114" s="653">
        <v>741.73</v>
      </c>
      <c r="J114" s="653">
        <v>16</v>
      </c>
      <c r="K114" s="654">
        <v>12235.52</v>
      </c>
    </row>
    <row r="115" spans="1:11" ht="14.4" customHeight="1" x14ac:dyDescent="0.3">
      <c r="A115" s="649" t="s">
        <v>573</v>
      </c>
      <c r="B115" s="650" t="s">
        <v>574</v>
      </c>
      <c r="C115" s="651" t="s">
        <v>579</v>
      </c>
      <c r="D115" s="652" t="s">
        <v>2517</v>
      </c>
      <c r="E115" s="651" t="s">
        <v>5220</v>
      </c>
      <c r="F115" s="652" t="s">
        <v>5221</v>
      </c>
      <c r="G115" s="651" t="s">
        <v>4129</v>
      </c>
      <c r="H115" s="651" t="s">
        <v>4130</v>
      </c>
      <c r="I115" s="653">
        <v>1.75</v>
      </c>
      <c r="J115" s="653">
        <v>10000</v>
      </c>
      <c r="K115" s="654">
        <v>17545</v>
      </c>
    </row>
    <row r="116" spans="1:11" ht="14.4" customHeight="1" x14ac:dyDescent="0.3">
      <c r="A116" s="649" t="s">
        <v>573</v>
      </c>
      <c r="B116" s="650" t="s">
        <v>574</v>
      </c>
      <c r="C116" s="651" t="s">
        <v>579</v>
      </c>
      <c r="D116" s="652" t="s">
        <v>2517</v>
      </c>
      <c r="E116" s="651" t="s">
        <v>5220</v>
      </c>
      <c r="F116" s="652" t="s">
        <v>5221</v>
      </c>
      <c r="G116" s="651" t="s">
        <v>4131</v>
      </c>
      <c r="H116" s="651" t="s">
        <v>4132</v>
      </c>
      <c r="I116" s="653">
        <v>15.006</v>
      </c>
      <c r="J116" s="653">
        <v>90</v>
      </c>
      <c r="K116" s="654">
        <v>1350.6000000000001</v>
      </c>
    </row>
    <row r="117" spans="1:11" ht="14.4" customHeight="1" x14ac:dyDescent="0.3">
      <c r="A117" s="649" t="s">
        <v>573</v>
      </c>
      <c r="B117" s="650" t="s">
        <v>574</v>
      </c>
      <c r="C117" s="651" t="s">
        <v>579</v>
      </c>
      <c r="D117" s="652" t="s">
        <v>2517</v>
      </c>
      <c r="E117" s="651" t="s">
        <v>5220</v>
      </c>
      <c r="F117" s="652" t="s">
        <v>5221</v>
      </c>
      <c r="G117" s="651" t="s">
        <v>4133</v>
      </c>
      <c r="H117" s="651" t="s">
        <v>4134</v>
      </c>
      <c r="I117" s="653">
        <v>12.103333333333333</v>
      </c>
      <c r="J117" s="653">
        <v>110</v>
      </c>
      <c r="K117" s="654">
        <v>1331.4</v>
      </c>
    </row>
    <row r="118" spans="1:11" ht="14.4" customHeight="1" x14ac:dyDescent="0.3">
      <c r="A118" s="649" t="s">
        <v>573</v>
      </c>
      <c r="B118" s="650" t="s">
        <v>574</v>
      </c>
      <c r="C118" s="651" t="s">
        <v>579</v>
      </c>
      <c r="D118" s="652" t="s">
        <v>2517</v>
      </c>
      <c r="E118" s="651" t="s">
        <v>5220</v>
      </c>
      <c r="F118" s="652" t="s">
        <v>5221</v>
      </c>
      <c r="G118" s="651" t="s">
        <v>4135</v>
      </c>
      <c r="H118" s="651" t="s">
        <v>4136</v>
      </c>
      <c r="I118" s="653">
        <v>8.9600000000000009</v>
      </c>
      <c r="J118" s="653">
        <v>200</v>
      </c>
      <c r="K118" s="654">
        <v>1792</v>
      </c>
    </row>
    <row r="119" spans="1:11" ht="14.4" customHeight="1" x14ac:dyDescent="0.3">
      <c r="A119" s="649" t="s">
        <v>573</v>
      </c>
      <c r="B119" s="650" t="s">
        <v>574</v>
      </c>
      <c r="C119" s="651" t="s">
        <v>579</v>
      </c>
      <c r="D119" s="652" t="s">
        <v>2517</v>
      </c>
      <c r="E119" s="651" t="s">
        <v>5220</v>
      </c>
      <c r="F119" s="652" t="s">
        <v>5221</v>
      </c>
      <c r="G119" s="651" t="s">
        <v>4137</v>
      </c>
      <c r="H119" s="651" t="s">
        <v>4138</v>
      </c>
      <c r="I119" s="653">
        <v>2.8699999999999997</v>
      </c>
      <c r="J119" s="653">
        <v>200</v>
      </c>
      <c r="K119" s="654">
        <v>576</v>
      </c>
    </row>
    <row r="120" spans="1:11" ht="14.4" customHeight="1" x14ac:dyDescent="0.3">
      <c r="A120" s="649" t="s">
        <v>573</v>
      </c>
      <c r="B120" s="650" t="s">
        <v>574</v>
      </c>
      <c r="C120" s="651" t="s">
        <v>579</v>
      </c>
      <c r="D120" s="652" t="s">
        <v>2517</v>
      </c>
      <c r="E120" s="651" t="s">
        <v>5220</v>
      </c>
      <c r="F120" s="652" t="s">
        <v>5221</v>
      </c>
      <c r="G120" s="651" t="s">
        <v>4137</v>
      </c>
      <c r="H120" s="651" t="s">
        <v>4139</v>
      </c>
      <c r="I120" s="653">
        <v>2.9449999999999998</v>
      </c>
      <c r="J120" s="653">
        <v>400</v>
      </c>
      <c r="K120" s="654">
        <v>1178</v>
      </c>
    </row>
    <row r="121" spans="1:11" ht="14.4" customHeight="1" x14ac:dyDescent="0.3">
      <c r="A121" s="649" t="s">
        <v>573</v>
      </c>
      <c r="B121" s="650" t="s">
        <v>574</v>
      </c>
      <c r="C121" s="651" t="s">
        <v>579</v>
      </c>
      <c r="D121" s="652" t="s">
        <v>2517</v>
      </c>
      <c r="E121" s="651" t="s">
        <v>5220</v>
      </c>
      <c r="F121" s="652" t="s">
        <v>5221</v>
      </c>
      <c r="G121" s="651" t="s">
        <v>4140</v>
      </c>
      <c r="H121" s="651" t="s">
        <v>4141</v>
      </c>
      <c r="I121" s="653">
        <v>5.202</v>
      </c>
      <c r="J121" s="653">
        <v>470</v>
      </c>
      <c r="K121" s="654">
        <v>2444.75</v>
      </c>
    </row>
    <row r="122" spans="1:11" ht="14.4" customHeight="1" x14ac:dyDescent="0.3">
      <c r="A122" s="649" t="s">
        <v>573</v>
      </c>
      <c r="B122" s="650" t="s">
        <v>574</v>
      </c>
      <c r="C122" s="651" t="s">
        <v>579</v>
      </c>
      <c r="D122" s="652" t="s">
        <v>2517</v>
      </c>
      <c r="E122" s="651" t="s">
        <v>5220</v>
      </c>
      <c r="F122" s="652" t="s">
        <v>5221</v>
      </c>
      <c r="G122" s="651" t="s">
        <v>4142</v>
      </c>
      <c r="H122" s="651" t="s">
        <v>4143</v>
      </c>
      <c r="I122" s="653">
        <v>13.199999999999998</v>
      </c>
      <c r="J122" s="653">
        <v>30</v>
      </c>
      <c r="K122" s="654">
        <v>396</v>
      </c>
    </row>
    <row r="123" spans="1:11" ht="14.4" customHeight="1" x14ac:dyDescent="0.3">
      <c r="A123" s="649" t="s">
        <v>573</v>
      </c>
      <c r="B123" s="650" t="s">
        <v>574</v>
      </c>
      <c r="C123" s="651" t="s">
        <v>579</v>
      </c>
      <c r="D123" s="652" t="s">
        <v>2517</v>
      </c>
      <c r="E123" s="651" t="s">
        <v>5220</v>
      </c>
      <c r="F123" s="652" t="s">
        <v>5221</v>
      </c>
      <c r="G123" s="651" t="s">
        <v>4144</v>
      </c>
      <c r="H123" s="651" t="s">
        <v>4145</v>
      </c>
      <c r="I123" s="653">
        <v>13.2</v>
      </c>
      <c r="J123" s="653">
        <v>40</v>
      </c>
      <c r="K123" s="654">
        <v>528</v>
      </c>
    </row>
    <row r="124" spans="1:11" ht="14.4" customHeight="1" x14ac:dyDescent="0.3">
      <c r="A124" s="649" t="s">
        <v>573</v>
      </c>
      <c r="B124" s="650" t="s">
        <v>574</v>
      </c>
      <c r="C124" s="651" t="s">
        <v>579</v>
      </c>
      <c r="D124" s="652" t="s">
        <v>2517</v>
      </c>
      <c r="E124" s="651" t="s">
        <v>5220</v>
      </c>
      <c r="F124" s="652" t="s">
        <v>5221</v>
      </c>
      <c r="G124" s="651" t="s">
        <v>4146</v>
      </c>
      <c r="H124" s="651" t="s">
        <v>4147</v>
      </c>
      <c r="I124" s="653">
        <v>1.5550000000000002</v>
      </c>
      <c r="J124" s="653">
        <v>150</v>
      </c>
      <c r="K124" s="654">
        <v>233.25</v>
      </c>
    </row>
    <row r="125" spans="1:11" ht="14.4" customHeight="1" x14ac:dyDescent="0.3">
      <c r="A125" s="649" t="s">
        <v>573</v>
      </c>
      <c r="B125" s="650" t="s">
        <v>574</v>
      </c>
      <c r="C125" s="651" t="s">
        <v>579</v>
      </c>
      <c r="D125" s="652" t="s">
        <v>2517</v>
      </c>
      <c r="E125" s="651" t="s">
        <v>5220</v>
      </c>
      <c r="F125" s="652" t="s">
        <v>5221</v>
      </c>
      <c r="G125" s="651" t="s">
        <v>4148</v>
      </c>
      <c r="H125" s="651" t="s">
        <v>4149</v>
      </c>
      <c r="I125" s="653">
        <v>16.669999999999998</v>
      </c>
      <c r="J125" s="653">
        <v>200</v>
      </c>
      <c r="K125" s="654">
        <v>2877</v>
      </c>
    </row>
    <row r="126" spans="1:11" ht="14.4" customHeight="1" x14ac:dyDescent="0.3">
      <c r="A126" s="649" t="s">
        <v>573</v>
      </c>
      <c r="B126" s="650" t="s">
        <v>574</v>
      </c>
      <c r="C126" s="651" t="s">
        <v>579</v>
      </c>
      <c r="D126" s="652" t="s">
        <v>2517</v>
      </c>
      <c r="E126" s="651" t="s">
        <v>5220</v>
      </c>
      <c r="F126" s="652" t="s">
        <v>5221</v>
      </c>
      <c r="G126" s="651" t="s">
        <v>4150</v>
      </c>
      <c r="H126" s="651" t="s">
        <v>4151</v>
      </c>
      <c r="I126" s="653">
        <v>21.234999999999999</v>
      </c>
      <c r="J126" s="653">
        <v>70</v>
      </c>
      <c r="K126" s="654">
        <v>1486.3</v>
      </c>
    </row>
    <row r="127" spans="1:11" ht="14.4" customHeight="1" x14ac:dyDescent="0.3">
      <c r="A127" s="649" t="s">
        <v>573</v>
      </c>
      <c r="B127" s="650" t="s">
        <v>574</v>
      </c>
      <c r="C127" s="651" t="s">
        <v>579</v>
      </c>
      <c r="D127" s="652" t="s">
        <v>2517</v>
      </c>
      <c r="E127" s="651" t="s">
        <v>5220</v>
      </c>
      <c r="F127" s="652" t="s">
        <v>5221</v>
      </c>
      <c r="G127" s="651" t="s">
        <v>4152</v>
      </c>
      <c r="H127" s="651" t="s">
        <v>4153</v>
      </c>
      <c r="I127" s="653">
        <v>13.2</v>
      </c>
      <c r="J127" s="653">
        <v>10</v>
      </c>
      <c r="K127" s="654">
        <v>132</v>
      </c>
    </row>
    <row r="128" spans="1:11" ht="14.4" customHeight="1" x14ac:dyDescent="0.3">
      <c r="A128" s="649" t="s">
        <v>573</v>
      </c>
      <c r="B128" s="650" t="s">
        <v>574</v>
      </c>
      <c r="C128" s="651" t="s">
        <v>579</v>
      </c>
      <c r="D128" s="652" t="s">
        <v>2517</v>
      </c>
      <c r="E128" s="651" t="s">
        <v>5220</v>
      </c>
      <c r="F128" s="652" t="s">
        <v>5221</v>
      </c>
      <c r="G128" s="651" t="s">
        <v>4154</v>
      </c>
      <c r="H128" s="651" t="s">
        <v>4155</v>
      </c>
      <c r="I128" s="653">
        <v>0.46999999999999986</v>
      </c>
      <c r="J128" s="653">
        <v>8000</v>
      </c>
      <c r="K128" s="654">
        <v>3760</v>
      </c>
    </row>
    <row r="129" spans="1:11" ht="14.4" customHeight="1" x14ac:dyDescent="0.3">
      <c r="A129" s="649" t="s">
        <v>573</v>
      </c>
      <c r="B129" s="650" t="s">
        <v>574</v>
      </c>
      <c r="C129" s="651" t="s">
        <v>579</v>
      </c>
      <c r="D129" s="652" t="s">
        <v>2517</v>
      </c>
      <c r="E129" s="651" t="s">
        <v>5220</v>
      </c>
      <c r="F129" s="652" t="s">
        <v>5221</v>
      </c>
      <c r="G129" s="651" t="s">
        <v>4156</v>
      </c>
      <c r="H129" s="651" t="s">
        <v>4157</v>
      </c>
      <c r="I129" s="653">
        <v>0.47</v>
      </c>
      <c r="J129" s="653">
        <v>1500</v>
      </c>
      <c r="K129" s="654">
        <v>705</v>
      </c>
    </row>
    <row r="130" spans="1:11" ht="14.4" customHeight="1" x14ac:dyDescent="0.3">
      <c r="A130" s="649" t="s">
        <v>573</v>
      </c>
      <c r="B130" s="650" t="s">
        <v>574</v>
      </c>
      <c r="C130" s="651" t="s">
        <v>579</v>
      </c>
      <c r="D130" s="652" t="s">
        <v>2517</v>
      </c>
      <c r="E130" s="651" t="s">
        <v>5220</v>
      </c>
      <c r="F130" s="652" t="s">
        <v>5221</v>
      </c>
      <c r="G130" s="651" t="s">
        <v>4158</v>
      </c>
      <c r="H130" s="651" t="s">
        <v>4159</v>
      </c>
      <c r="I130" s="653">
        <v>4.03</v>
      </c>
      <c r="J130" s="653">
        <v>300</v>
      </c>
      <c r="K130" s="654">
        <v>1209</v>
      </c>
    </row>
    <row r="131" spans="1:11" ht="14.4" customHeight="1" x14ac:dyDescent="0.3">
      <c r="A131" s="649" t="s">
        <v>573</v>
      </c>
      <c r="B131" s="650" t="s">
        <v>574</v>
      </c>
      <c r="C131" s="651" t="s">
        <v>579</v>
      </c>
      <c r="D131" s="652" t="s">
        <v>2517</v>
      </c>
      <c r="E131" s="651" t="s">
        <v>5220</v>
      </c>
      <c r="F131" s="652" t="s">
        <v>5221</v>
      </c>
      <c r="G131" s="651" t="s">
        <v>4160</v>
      </c>
      <c r="H131" s="651" t="s">
        <v>4161</v>
      </c>
      <c r="I131" s="653">
        <v>250.8</v>
      </c>
      <c r="J131" s="653">
        <v>25</v>
      </c>
      <c r="K131" s="654">
        <v>6269.92</v>
      </c>
    </row>
    <row r="132" spans="1:11" ht="14.4" customHeight="1" x14ac:dyDescent="0.3">
      <c r="A132" s="649" t="s">
        <v>573</v>
      </c>
      <c r="B132" s="650" t="s">
        <v>574</v>
      </c>
      <c r="C132" s="651" t="s">
        <v>579</v>
      </c>
      <c r="D132" s="652" t="s">
        <v>2517</v>
      </c>
      <c r="E132" s="651" t="s">
        <v>5220</v>
      </c>
      <c r="F132" s="652" t="s">
        <v>5221</v>
      </c>
      <c r="G132" s="651" t="s">
        <v>4162</v>
      </c>
      <c r="H132" s="651" t="s">
        <v>4163</v>
      </c>
      <c r="I132" s="653">
        <v>61.06</v>
      </c>
      <c r="J132" s="653">
        <v>100</v>
      </c>
      <c r="K132" s="654">
        <v>6105.83</v>
      </c>
    </row>
    <row r="133" spans="1:11" ht="14.4" customHeight="1" x14ac:dyDescent="0.3">
      <c r="A133" s="649" t="s">
        <v>573</v>
      </c>
      <c r="B133" s="650" t="s">
        <v>574</v>
      </c>
      <c r="C133" s="651" t="s">
        <v>579</v>
      </c>
      <c r="D133" s="652" t="s">
        <v>2517</v>
      </c>
      <c r="E133" s="651" t="s">
        <v>5220</v>
      </c>
      <c r="F133" s="652" t="s">
        <v>5221</v>
      </c>
      <c r="G133" s="651" t="s">
        <v>4164</v>
      </c>
      <c r="H133" s="651" t="s">
        <v>4165</v>
      </c>
      <c r="I133" s="653">
        <v>171.1</v>
      </c>
      <c r="J133" s="653">
        <v>4</v>
      </c>
      <c r="K133" s="654">
        <v>684.4</v>
      </c>
    </row>
    <row r="134" spans="1:11" ht="14.4" customHeight="1" x14ac:dyDescent="0.3">
      <c r="A134" s="649" t="s">
        <v>573</v>
      </c>
      <c r="B134" s="650" t="s">
        <v>574</v>
      </c>
      <c r="C134" s="651" t="s">
        <v>579</v>
      </c>
      <c r="D134" s="652" t="s">
        <v>2517</v>
      </c>
      <c r="E134" s="651" t="s">
        <v>5220</v>
      </c>
      <c r="F134" s="652" t="s">
        <v>5221</v>
      </c>
      <c r="G134" s="651" t="s">
        <v>4166</v>
      </c>
      <c r="H134" s="651" t="s">
        <v>4167</v>
      </c>
      <c r="I134" s="653">
        <v>25.71</v>
      </c>
      <c r="J134" s="653">
        <v>50</v>
      </c>
      <c r="K134" s="654">
        <v>1285.6199999999999</v>
      </c>
    </row>
    <row r="135" spans="1:11" ht="14.4" customHeight="1" x14ac:dyDescent="0.3">
      <c r="A135" s="649" t="s">
        <v>573</v>
      </c>
      <c r="B135" s="650" t="s">
        <v>574</v>
      </c>
      <c r="C135" s="651" t="s">
        <v>579</v>
      </c>
      <c r="D135" s="652" t="s">
        <v>2517</v>
      </c>
      <c r="E135" s="651" t="s">
        <v>5220</v>
      </c>
      <c r="F135" s="652" t="s">
        <v>5221</v>
      </c>
      <c r="G135" s="651" t="s">
        <v>4168</v>
      </c>
      <c r="H135" s="651" t="s">
        <v>4169</v>
      </c>
      <c r="I135" s="653">
        <v>59.54</v>
      </c>
      <c r="J135" s="653">
        <v>40</v>
      </c>
      <c r="K135" s="654">
        <v>2381.7600000000002</v>
      </c>
    </row>
    <row r="136" spans="1:11" ht="14.4" customHeight="1" x14ac:dyDescent="0.3">
      <c r="A136" s="649" t="s">
        <v>573</v>
      </c>
      <c r="B136" s="650" t="s">
        <v>574</v>
      </c>
      <c r="C136" s="651" t="s">
        <v>579</v>
      </c>
      <c r="D136" s="652" t="s">
        <v>2517</v>
      </c>
      <c r="E136" s="651" t="s">
        <v>5220</v>
      </c>
      <c r="F136" s="652" t="s">
        <v>5221</v>
      </c>
      <c r="G136" s="651" t="s">
        <v>4170</v>
      </c>
      <c r="H136" s="651" t="s">
        <v>4171</v>
      </c>
      <c r="I136" s="653">
        <v>232.32</v>
      </c>
      <c r="J136" s="653">
        <v>10</v>
      </c>
      <c r="K136" s="654">
        <v>2323.1999999999998</v>
      </c>
    </row>
    <row r="137" spans="1:11" ht="14.4" customHeight="1" x14ac:dyDescent="0.3">
      <c r="A137" s="649" t="s">
        <v>573</v>
      </c>
      <c r="B137" s="650" t="s">
        <v>574</v>
      </c>
      <c r="C137" s="651" t="s">
        <v>579</v>
      </c>
      <c r="D137" s="652" t="s">
        <v>2517</v>
      </c>
      <c r="E137" s="651" t="s">
        <v>5220</v>
      </c>
      <c r="F137" s="652" t="s">
        <v>5221</v>
      </c>
      <c r="G137" s="651" t="s">
        <v>4172</v>
      </c>
      <c r="H137" s="651" t="s">
        <v>4173</v>
      </c>
      <c r="I137" s="653">
        <v>48.16</v>
      </c>
      <c r="J137" s="653">
        <v>1</v>
      </c>
      <c r="K137" s="654">
        <v>48.16</v>
      </c>
    </row>
    <row r="138" spans="1:11" ht="14.4" customHeight="1" x14ac:dyDescent="0.3">
      <c r="A138" s="649" t="s">
        <v>573</v>
      </c>
      <c r="B138" s="650" t="s">
        <v>574</v>
      </c>
      <c r="C138" s="651" t="s">
        <v>579</v>
      </c>
      <c r="D138" s="652" t="s">
        <v>2517</v>
      </c>
      <c r="E138" s="651" t="s">
        <v>5220</v>
      </c>
      <c r="F138" s="652" t="s">
        <v>5221</v>
      </c>
      <c r="G138" s="651" t="s">
        <v>4174</v>
      </c>
      <c r="H138" s="651" t="s">
        <v>4175</v>
      </c>
      <c r="I138" s="653">
        <v>9.5966666666666658</v>
      </c>
      <c r="J138" s="653">
        <v>600</v>
      </c>
      <c r="K138" s="654">
        <v>5758</v>
      </c>
    </row>
    <row r="139" spans="1:11" ht="14.4" customHeight="1" x14ac:dyDescent="0.3">
      <c r="A139" s="649" t="s">
        <v>573</v>
      </c>
      <c r="B139" s="650" t="s">
        <v>574</v>
      </c>
      <c r="C139" s="651" t="s">
        <v>579</v>
      </c>
      <c r="D139" s="652" t="s">
        <v>2517</v>
      </c>
      <c r="E139" s="651" t="s">
        <v>5220</v>
      </c>
      <c r="F139" s="652" t="s">
        <v>5221</v>
      </c>
      <c r="G139" s="651" t="s">
        <v>4176</v>
      </c>
      <c r="H139" s="651" t="s">
        <v>4177</v>
      </c>
      <c r="I139" s="653">
        <v>24.2</v>
      </c>
      <c r="J139" s="653">
        <v>450</v>
      </c>
      <c r="K139" s="654">
        <v>10890</v>
      </c>
    </row>
    <row r="140" spans="1:11" ht="14.4" customHeight="1" x14ac:dyDescent="0.3">
      <c r="A140" s="649" t="s">
        <v>573</v>
      </c>
      <c r="B140" s="650" t="s">
        <v>574</v>
      </c>
      <c r="C140" s="651" t="s">
        <v>579</v>
      </c>
      <c r="D140" s="652" t="s">
        <v>2517</v>
      </c>
      <c r="E140" s="651" t="s">
        <v>5220</v>
      </c>
      <c r="F140" s="652" t="s">
        <v>5221</v>
      </c>
      <c r="G140" s="651" t="s">
        <v>4178</v>
      </c>
      <c r="H140" s="651" t="s">
        <v>4179</v>
      </c>
      <c r="I140" s="653">
        <v>23.897500000000001</v>
      </c>
      <c r="J140" s="653">
        <v>250</v>
      </c>
      <c r="K140" s="654">
        <v>5929</v>
      </c>
    </row>
    <row r="141" spans="1:11" ht="14.4" customHeight="1" x14ac:dyDescent="0.3">
      <c r="A141" s="649" t="s">
        <v>573</v>
      </c>
      <c r="B141" s="650" t="s">
        <v>574</v>
      </c>
      <c r="C141" s="651" t="s">
        <v>579</v>
      </c>
      <c r="D141" s="652" t="s">
        <v>2517</v>
      </c>
      <c r="E141" s="651" t="s">
        <v>5220</v>
      </c>
      <c r="F141" s="652" t="s">
        <v>5221</v>
      </c>
      <c r="G141" s="651" t="s">
        <v>4180</v>
      </c>
      <c r="H141" s="651" t="s">
        <v>4181</v>
      </c>
      <c r="I141" s="653">
        <v>9.2000000000000011</v>
      </c>
      <c r="J141" s="653">
        <v>2300</v>
      </c>
      <c r="K141" s="654">
        <v>21160</v>
      </c>
    </row>
    <row r="142" spans="1:11" ht="14.4" customHeight="1" x14ac:dyDescent="0.3">
      <c r="A142" s="649" t="s">
        <v>573</v>
      </c>
      <c r="B142" s="650" t="s">
        <v>574</v>
      </c>
      <c r="C142" s="651" t="s">
        <v>579</v>
      </c>
      <c r="D142" s="652" t="s">
        <v>2517</v>
      </c>
      <c r="E142" s="651" t="s">
        <v>5220</v>
      </c>
      <c r="F142" s="652" t="s">
        <v>5221</v>
      </c>
      <c r="G142" s="651" t="s">
        <v>4182</v>
      </c>
      <c r="H142" s="651" t="s">
        <v>4183</v>
      </c>
      <c r="I142" s="653">
        <v>172.5</v>
      </c>
      <c r="J142" s="653">
        <v>5</v>
      </c>
      <c r="K142" s="654">
        <v>862.5</v>
      </c>
    </row>
    <row r="143" spans="1:11" ht="14.4" customHeight="1" x14ac:dyDescent="0.3">
      <c r="A143" s="649" t="s">
        <v>573</v>
      </c>
      <c r="B143" s="650" t="s">
        <v>574</v>
      </c>
      <c r="C143" s="651" t="s">
        <v>579</v>
      </c>
      <c r="D143" s="652" t="s">
        <v>2517</v>
      </c>
      <c r="E143" s="651" t="s">
        <v>5220</v>
      </c>
      <c r="F143" s="652" t="s">
        <v>5221</v>
      </c>
      <c r="G143" s="651" t="s">
        <v>4184</v>
      </c>
      <c r="H143" s="651" t="s">
        <v>4185</v>
      </c>
      <c r="I143" s="653">
        <v>9.68</v>
      </c>
      <c r="J143" s="653">
        <v>100</v>
      </c>
      <c r="K143" s="654">
        <v>968</v>
      </c>
    </row>
    <row r="144" spans="1:11" ht="14.4" customHeight="1" x14ac:dyDescent="0.3">
      <c r="A144" s="649" t="s">
        <v>573</v>
      </c>
      <c r="B144" s="650" t="s">
        <v>574</v>
      </c>
      <c r="C144" s="651" t="s">
        <v>579</v>
      </c>
      <c r="D144" s="652" t="s">
        <v>2517</v>
      </c>
      <c r="E144" s="651" t="s">
        <v>5220</v>
      </c>
      <c r="F144" s="652" t="s">
        <v>5221</v>
      </c>
      <c r="G144" s="651" t="s">
        <v>4186</v>
      </c>
      <c r="H144" s="651" t="s">
        <v>4187</v>
      </c>
      <c r="I144" s="653">
        <v>124.14</v>
      </c>
      <c r="J144" s="653">
        <v>2</v>
      </c>
      <c r="K144" s="654">
        <v>248.29</v>
      </c>
    </row>
    <row r="145" spans="1:11" ht="14.4" customHeight="1" x14ac:dyDescent="0.3">
      <c r="A145" s="649" t="s">
        <v>573</v>
      </c>
      <c r="B145" s="650" t="s">
        <v>574</v>
      </c>
      <c r="C145" s="651" t="s">
        <v>579</v>
      </c>
      <c r="D145" s="652" t="s">
        <v>2517</v>
      </c>
      <c r="E145" s="651" t="s">
        <v>5220</v>
      </c>
      <c r="F145" s="652" t="s">
        <v>5221</v>
      </c>
      <c r="G145" s="651" t="s">
        <v>4188</v>
      </c>
      <c r="H145" s="651" t="s">
        <v>4189</v>
      </c>
      <c r="I145" s="653">
        <v>232.32</v>
      </c>
      <c r="J145" s="653">
        <v>10</v>
      </c>
      <c r="K145" s="654">
        <v>2323.1999999999998</v>
      </c>
    </row>
    <row r="146" spans="1:11" ht="14.4" customHeight="1" x14ac:dyDescent="0.3">
      <c r="A146" s="649" t="s">
        <v>573</v>
      </c>
      <c r="B146" s="650" t="s">
        <v>574</v>
      </c>
      <c r="C146" s="651" t="s">
        <v>579</v>
      </c>
      <c r="D146" s="652" t="s">
        <v>2517</v>
      </c>
      <c r="E146" s="651" t="s">
        <v>5220</v>
      </c>
      <c r="F146" s="652" t="s">
        <v>5221</v>
      </c>
      <c r="G146" s="651" t="s">
        <v>4190</v>
      </c>
      <c r="H146" s="651" t="s">
        <v>4191</v>
      </c>
      <c r="I146" s="653">
        <v>285.55</v>
      </c>
      <c r="J146" s="653">
        <v>4</v>
      </c>
      <c r="K146" s="654">
        <v>1142.2</v>
      </c>
    </row>
    <row r="147" spans="1:11" ht="14.4" customHeight="1" x14ac:dyDescent="0.3">
      <c r="A147" s="649" t="s">
        <v>573</v>
      </c>
      <c r="B147" s="650" t="s">
        <v>574</v>
      </c>
      <c r="C147" s="651" t="s">
        <v>579</v>
      </c>
      <c r="D147" s="652" t="s">
        <v>2517</v>
      </c>
      <c r="E147" s="651" t="s">
        <v>5220</v>
      </c>
      <c r="F147" s="652" t="s">
        <v>5221</v>
      </c>
      <c r="G147" s="651" t="s">
        <v>4192</v>
      </c>
      <c r="H147" s="651" t="s">
        <v>4193</v>
      </c>
      <c r="I147" s="653">
        <v>18.39</v>
      </c>
      <c r="J147" s="653">
        <v>12</v>
      </c>
      <c r="K147" s="654">
        <v>220.7</v>
      </c>
    </row>
    <row r="148" spans="1:11" ht="14.4" customHeight="1" x14ac:dyDescent="0.3">
      <c r="A148" s="649" t="s">
        <v>573</v>
      </c>
      <c r="B148" s="650" t="s">
        <v>574</v>
      </c>
      <c r="C148" s="651" t="s">
        <v>579</v>
      </c>
      <c r="D148" s="652" t="s">
        <v>2517</v>
      </c>
      <c r="E148" s="651" t="s">
        <v>5220</v>
      </c>
      <c r="F148" s="652" t="s">
        <v>5221</v>
      </c>
      <c r="G148" s="651" t="s">
        <v>4194</v>
      </c>
      <c r="H148" s="651" t="s">
        <v>4195</v>
      </c>
      <c r="I148" s="653">
        <v>9.5</v>
      </c>
      <c r="J148" s="653">
        <v>1</v>
      </c>
      <c r="K148" s="654">
        <v>9.5</v>
      </c>
    </row>
    <row r="149" spans="1:11" ht="14.4" customHeight="1" x14ac:dyDescent="0.3">
      <c r="A149" s="649" t="s">
        <v>573</v>
      </c>
      <c r="B149" s="650" t="s">
        <v>574</v>
      </c>
      <c r="C149" s="651" t="s">
        <v>579</v>
      </c>
      <c r="D149" s="652" t="s">
        <v>2517</v>
      </c>
      <c r="E149" s="651" t="s">
        <v>5220</v>
      </c>
      <c r="F149" s="652" t="s">
        <v>5221</v>
      </c>
      <c r="G149" s="651" t="s">
        <v>4196</v>
      </c>
      <c r="H149" s="651" t="s">
        <v>4197</v>
      </c>
      <c r="I149" s="653">
        <v>17.059999999999999</v>
      </c>
      <c r="J149" s="653">
        <v>10</v>
      </c>
      <c r="K149" s="654">
        <v>170.63</v>
      </c>
    </row>
    <row r="150" spans="1:11" ht="14.4" customHeight="1" x14ac:dyDescent="0.3">
      <c r="A150" s="649" t="s">
        <v>573</v>
      </c>
      <c r="B150" s="650" t="s">
        <v>574</v>
      </c>
      <c r="C150" s="651" t="s">
        <v>579</v>
      </c>
      <c r="D150" s="652" t="s">
        <v>2517</v>
      </c>
      <c r="E150" s="651" t="s">
        <v>5220</v>
      </c>
      <c r="F150" s="652" t="s">
        <v>5221</v>
      </c>
      <c r="G150" s="651" t="s">
        <v>4198</v>
      </c>
      <c r="H150" s="651" t="s">
        <v>4199</v>
      </c>
      <c r="I150" s="653">
        <v>72.84</v>
      </c>
      <c r="J150" s="653">
        <v>50</v>
      </c>
      <c r="K150" s="654">
        <v>3642.1</v>
      </c>
    </row>
    <row r="151" spans="1:11" ht="14.4" customHeight="1" x14ac:dyDescent="0.3">
      <c r="A151" s="649" t="s">
        <v>573</v>
      </c>
      <c r="B151" s="650" t="s">
        <v>574</v>
      </c>
      <c r="C151" s="651" t="s">
        <v>579</v>
      </c>
      <c r="D151" s="652" t="s">
        <v>2517</v>
      </c>
      <c r="E151" s="651" t="s">
        <v>5220</v>
      </c>
      <c r="F151" s="652" t="s">
        <v>5221</v>
      </c>
      <c r="G151" s="651" t="s">
        <v>4200</v>
      </c>
      <c r="H151" s="651" t="s">
        <v>4201</v>
      </c>
      <c r="I151" s="653">
        <v>41.77</v>
      </c>
      <c r="J151" s="653">
        <v>50</v>
      </c>
      <c r="K151" s="654">
        <v>2088.46</v>
      </c>
    </row>
    <row r="152" spans="1:11" ht="14.4" customHeight="1" x14ac:dyDescent="0.3">
      <c r="A152" s="649" t="s">
        <v>573</v>
      </c>
      <c r="B152" s="650" t="s">
        <v>574</v>
      </c>
      <c r="C152" s="651" t="s">
        <v>579</v>
      </c>
      <c r="D152" s="652" t="s">
        <v>2517</v>
      </c>
      <c r="E152" s="651" t="s">
        <v>5220</v>
      </c>
      <c r="F152" s="652" t="s">
        <v>5221</v>
      </c>
      <c r="G152" s="651" t="s">
        <v>4202</v>
      </c>
      <c r="H152" s="651" t="s">
        <v>4203</v>
      </c>
      <c r="I152" s="653">
        <v>1342.05</v>
      </c>
      <c r="J152" s="653">
        <v>2</v>
      </c>
      <c r="K152" s="654">
        <v>2684.1</v>
      </c>
    </row>
    <row r="153" spans="1:11" ht="14.4" customHeight="1" x14ac:dyDescent="0.3">
      <c r="A153" s="649" t="s">
        <v>573</v>
      </c>
      <c r="B153" s="650" t="s">
        <v>574</v>
      </c>
      <c r="C153" s="651" t="s">
        <v>579</v>
      </c>
      <c r="D153" s="652" t="s">
        <v>2517</v>
      </c>
      <c r="E153" s="651" t="s">
        <v>5220</v>
      </c>
      <c r="F153" s="652" t="s">
        <v>5221</v>
      </c>
      <c r="G153" s="651" t="s">
        <v>4204</v>
      </c>
      <c r="H153" s="651" t="s">
        <v>4205</v>
      </c>
      <c r="I153" s="653">
        <v>9.32</v>
      </c>
      <c r="J153" s="653">
        <v>100</v>
      </c>
      <c r="K153" s="654">
        <v>931.7</v>
      </c>
    </row>
    <row r="154" spans="1:11" ht="14.4" customHeight="1" x14ac:dyDescent="0.3">
      <c r="A154" s="649" t="s">
        <v>573</v>
      </c>
      <c r="B154" s="650" t="s">
        <v>574</v>
      </c>
      <c r="C154" s="651" t="s">
        <v>579</v>
      </c>
      <c r="D154" s="652" t="s">
        <v>2517</v>
      </c>
      <c r="E154" s="651" t="s">
        <v>5222</v>
      </c>
      <c r="F154" s="652" t="s">
        <v>5223</v>
      </c>
      <c r="G154" s="651" t="s">
        <v>4206</v>
      </c>
      <c r="H154" s="651" t="s">
        <v>4207</v>
      </c>
      <c r="I154" s="653">
        <v>8.17</v>
      </c>
      <c r="J154" s="653">
        <v>300</v>
      </c>
      <c r="K154" s="654">
        <v>2451</v>
      </c>
    </row>
    <row r="155" spans="1:11" ht="14.4" customHeight="1" x14ac:dyDescent="0.3">
      <c r="A155" s="649" t="s">
        <v>573</v>
      </c>
      <c r="B155" s="650" t="s">
        <v>574</v>
      </c>
      <c r="C155" s="651" t="s">
        <v>579</v>
      </c>
      <c r="D155" s="652" t="s">
        <v>2517</v>
      </c>
      <c r="E155" s="651" t="s">
        <v>5222</v>
      </c>
      <c r="F155" s="652" t="s">
        <v>5223</v>
      </c>
      <c r="G155" s="651" t="s">
        <v>4206</v>
      </c>
      <c r="H155" s="651" t="s">
        <v>4208</v>
      </c>
      <c r="I155" s="653">
        <v>8.17</v>
      </c>
      <c r="J155" s="653">
        <v>700</v>
      </c>
      <c r="K155" s="654">
        <v>5719</v>
      </c>
    </row>
    <row r="156" spans="1:11" ht="14.4" customHeight="1" x14ac:dyDescent="0.3">
      <c r="A156" s="649" t="s">
        <v>573</v>
      </c>
      <c r="B156" s="650" t="s">
        <v>574</v>
      </c>
      <c r="C156" s="651" t="s">
        <v>579</v>
      </c>
      <c r="D156" s="652" t="s">
        <v>2517</v>
      </c>
      <c r="E156" s="651" t="s">
        <v>5222</v>
      </c>
      <c r="F156" s="652" t="s">
        <v>5223</v>
      </c>
      <c r="G156" s="651" t="s">
        <v>4209</v>
      </c>
      <c r="H156" s="651" t="s">
        <v>4210</v>
      </c>
      <c r="I156" s="653">
        <v>166.74833333333333</v>
      </c>
      <c r="J156" s="653">
        <v>60</v>
      </c>
      <c r="K156" s="654">
        <v>10004.98</v>
      </c>
    </row>
    <row r="157" spans="1:11" ht="14.4" customHeight="1" x14ac:dyDescent="0.3">
      <c r="A157" s="649" t="s">
        <v>573</v>
      </c>
      <c r="B157" s="650" t="s">
        <v>574</v>
      </c>
      <c r="C157" s="651" t="s">
        <v>579</v>
      </c>
      <c r="D157" s="652" t="s">
        <v>2517</v>
      </c>
      <c r="E157" s="651" t="s">
        <v>5222</v>
      </c>
      <c r="F157" s="652" t="s">
        <v>5223</v>
      </c>
      <c r="G157" s="651" t="s">
        <v>4211</v>
      </c>
      <c r="H157" s="651" t="s">
        <v>4212</v>
      </c>
      <c r="I157" s="653">
        <v>12.71</v>
      </c>
      <c r="J157" s="653">
        <v>100</v>
      </c>
      <c r="K157" s="654">
        <v>1271</v>
      </c>
    </row>
    <row r="158" spans="1:11" ht="14.4" customHeight="1" x14ac:dyDescent="0.3">
      <c r="A158" s="649" t="s">
        <v>573</v>
      </c>
      <c r="B158" s="650" t="s">
        <v>574</v>
      </c>
      <c r="C158" s="651" t="s">
        <v>579</v>
      </c>
      <c r="D158" s="652" t="s">
        <v>2517</v>
      </c>
      <c r="E158" s="651" t="s">
        <v>5224</v>
      </c>
      <c r="F158" s="652" t="s">
        <v>5225</v>
      </c>
      <c r="G158" s="651" t="s">
        <v>4213</v>
      </c>
      <c r="H158" s="651" t="s">
        <v>4214</v>
      </c>
      <c r="I158" s="653">
        <v>0.3</v>
      </c>
      <c r="J158" s="653">
        <v>600</v>
      </c>
      <c r="K158" s="654">
        <v>180</v>
      </c>
    </row>
    <row r="159" spans="1:11" ht="14.4" customHeight="1" x14ac:dyDescent="0.3">
      <c r="A159" s="649" t="s">
        <v>573</v>
      </c>
      <c r="B159" s="650" t="s">
        <v>574</v>
      </c>
      <c r="C159" s="651" t="s">
        <v>579</v>
      </c>
      <c r="D159" s="652" t="s">
        <v>2517</v>
      </c>
      <c r="E159" s="651" t="s">
        <v>5224</v>
      </c>
      <c r="F159" s="652" t="s">
        <v>5225</v>
      </c>
      <c r="G159" s="651" t="s">
        <v>4215</v>
      </c>
      <c r="H159" s="651" t="s">
        <v>4216</v>
      </c>
      <c r="I159" s="653">
        <v>0.31</v>
      </c>
      <c r="J159" s="653">
        <v>200</v>
      </c>
      <c r="K159" s="654">
        <v>62</v>
      </c>
    </row>
    <row r="160" spans="1:11" ht="14.4" customHeight="1" x14ac:dyDescent="0.3">
      <c r="A160" s="649" t="s">
        <v>573</v>
      </c>
      <c r="B160" s="650" t="s">
        <v>574</v>
      </c>
      <c r="C160" s="651" t="s">
        <v>579</v>
      </c>
      <c r="D160" s="652" t="s">
        <v>2517</v>
      </c>
      <c r="E160" s="651" t="s">
        <v>5224</v>
      </c>
      <c r="F160" s="652" t="s">
        <v>5225</v>
      </c>
      <c r="G160" s="651" t="s">
        <v>4217</v>
      </c>
      <c r="H160" s="651" t="s">
        <v>4218</v>
      </c>
      <c r="I160" s="653">
        <v>0.3</v>
      </c>
      <c r="J160" s="653">
        <v>1300</v>
      </c>
      <c r="K160" s="654">
        <v>390</v>
      </c>
    </row>
    <row r="161" spans="1:11" ht="14.4" customHeight="1" x14ac:dyDescent="0.3">
      <c r="A161" s="649" t="s">
        <v>573</v>
      </c>
      <c r="B161" s="650" t="s">
        <v>574</v>
      </c>
      <c r="C161" s="651" t="s">
        <v>579</v>
      </c>
      <c r="D161" s="652" t="s">
        <v>2517</v>
      </c>
      <c r="E161" s="651" t="s">
        <v>5224</v>
      </c>
      <c r="F161" s="652" t="s">
        <v>5225</v>
      </c>
      <c r="G161" s="651" t="s">
        <v>4219</v>
      </c>
      <c r="H161" s="651" t="s">
        <v>4220</v>
      </c>
      <c r="I161" s="653">
        <v>0.30599999999999999</v>
      </c>
      <c r="J161" s="653">
        <v>1800</v>
      </c>
      <c r="K161" s="654">
        <v>548</v>
      </c>
    </row>
    <row r="162" spans="1:11" ht="14.4" customHeight="1" x14ac:dyDescent="0.3">
      <c r="A162" s="649" t="s">
        <v>573</v>
      </c>
      <c r="B162" s="650" t="s">
        <v>574</v>
      </c>
      <c r="C162" s="651" t="s">
        <v>579</v>
      </c>
      <c r="D162" s="652" t="s">
        <v>2517</v>
      </c>
      <c r="E162" s="651" t="s">
        <v>5224</v>
      </c>
      <c r="F162" s="652" t="s">
        <v>5225</v>
      </c>
      <c r="G162" s="651" t="s">
        <v>4221</v>
      </c>
      <c r="H162" s="651" t="s">
        <v>4222</v>
      </c>
      <c r="I162" s="653">
        <v>0.48</v>
      </c>
      <c r="J162" s="653">
        <v>200</v>
      </c>
      <c r="K162" s="654">
        <v>96</v>
      </c>
    </row>
    <row r="163" spans="1:11" ht="14.4" customHeight="1" x14ac:dyDescent="0.3">
      <c r="A163" s="649" t="s">
        <v>573</v>
      </c>
      <c r="B163" s="650" t="s">
        <v>574</v>
      </c>
      <c r="C163" s="651" t="s">
        <v>579</v>
      </c>
      <c r="D163" s="652" t="s">
        <v>2517</v>
      </c>
      <c r="E163" s="651" t="s">
        <v>5224</v>
      </c>
      <c r="F163" s="652" t="s">
        <v>5225</v>
      </c>
      <c r="G163" s="651" t="s">
        <v>4223</v>
      </c>
      <c r="H163" s="651" t="s">
        <v>4224</v>
      </c>
      <c r="I163" s="653">
        <v>0.35499999999999998</v>
      </c>
      <c r="J163" s="653">
        <v>3500</v>
      </c>
      <c r="K163" s="654">
        <v>1197</v>
      </c>
    </row>
    <row r="164" spans="1:11" ht="14.4" customHeight="1" x14ac:dyDescent="0.3">
      <c r="A164" s="649" t="s">
        <v>573</v>
      </c>
      <c r="B164" s="650" t="s">
        <v>574</v>
      </c>
      <c r="C164" s="651" t="s">
        <v>579</v>
      </c>
      <c r="D164" s="652" t="s">
        <v>2517</v>
      </c>
      <c r="E164" s="651" t="s">
        <v>5224</v>
      </c>
      <c r="F164" s="652" t="s">
        <v>5225</v>
      </c>
      <c r="G164" s="651" t="s">
        <v>4225</v>
      </c>
      <c r="H164" s="651" t="s">
        <v>4226</v>
      </c>
      <c r="I164" s="653">
        <v>1.7537499999999999</v>
      </c>
      <c r="J164" s="653">
        <v>1100</v>
      </c>
      <c r="K164" s="654">
        <v>1930</v>
      </c>
    </row>
    <row r="165" spans="1:11" ht="14.4" customHeight="1" x14ac:dyDescent="0.3">
      <c r="A165" s="649" t="s">
        <v>573</v>
      </c>
      <c r="B165" s="650" t="s">
        <v>574</v>
      </c>
      <c r="C165" s="651" t="s">
        <v>579</v>
      </c>
      <c r="D165" s="652" t="s">
        <v>2517</v>
      </c>
      <c r="E165" s="651" t="s">
        <v>5226</v>
      </c>
      <c r="F165" s="652" t="s">
        <v>5227</v>
      </c>
      <c r="G165" s="651" t="s">
        <v>4227</v>
      </c>
      <c r="H165" s="651" t="s">
        <v>4228</v>
      </c>
      <c r="I165" s="653">
        <v>7.5</v>
      </c>
      <c r="J165" s="653">
        <v>50</v>
      </c>
      <c r="K165" s="654">
        <v>375</v>
      </c>
    </row>
    <row r="166" spans="1:11" ht="14.4" customHeight="1" x14ac:dyDescent="0.3">
      <c r="A166" s="649" t="s">
        <v>573</v>
      </c>
      <c r="B166" s="650" t="s">
        <v>574</v>
      </c>
      <c r="C166" s="651" t="s">
        <v>579</v>
      </c>
      <c r="D166" s="652" t="s">
        <v>2517</v>
      </c>
      <c r="E166" s="651" t="s">
        <v>5226</v>
      </c>
      <c r="F166" s="652" t="s">
        <v>5227</v>
      </c>
      <c r="G166" s="651" t="s">
        <v>4229</v>
      </c>
      <c r="H166" s="651" t="s">
        <v>4230</v>
      </c>
      <c r="I166" s="653">
        <v>7.5049999999999999</v>
      </c>
      <c r="J166" s="653">
        <v>90</v>
      </c>
      <c r="K166" s="654">
        <v>675.5</v>
      </c>
    </row>
    <row r="167" spans="1:11" ht="14.4" customHeight="1" x14ac:dyDescent="0.3">
      <c r="A167" s="649" t="s">
        <v>573</v>
      </c>
      <c r="B167" s="650" t="s">
        <v>574</v>
      </c>
      <c r="C167" s="651" t="s">
        <v>579</v>
      </c>
      <c r="D167" s="652" t="s">
        <v>2517</v>
      </c>
      <c r="E167" s="651" t="s">
        <v>5226</v>
      </c>
      <c r="F167" s="652" t="s">
        <v>5227</v>
      </c>
      <c r="G167" s="651" t="s">
        <v>4229</v>
      </c>
      <c r="H167" s="651" t="s">
        <v>4231</v>
      </c>
      <c r="I167" s="653">
        <v>7.5</v>
      </c>
      <c r="J167" s="653">
        <v>50</v>
      </c>
      <c r="K167" s="654">
        <v>375</v>
      </c>
    </row>
    <row r="168" spans="1:11" ht="14.4" customHeight="1" x14ac:dyDescent="0.3">
      <c r="A168" s="649" t="s">
        <v>573</v>
      </c>
      <c r="B168" s="650" t="s">
        <v>574</v>
      </c>
      <c r="C168" s="651" t="s">
        <v>579</v>
      </c>
      <c r="D168" s="652" t="s">
        <v>2517</v>
      </c>
      <c r="E168" s="651" t="s">
        <v>5226</v>
      </c>
      <c r="F168" s="652" t="s">
        <v>5227</v>
      </c>
      <c r="G168" s="651" t="s">
        <v>4232</v>
      </c>
      <c r="H168" s="651" t="s">
        <v>4233</v>
      </c>
      <c r="I168" s="653">
        <v>7.5</v>
      </c>
      <c r="J168" s="653">
        <v>50</v>
      </c>
      <c r="K168" s="654">
        <v>375</v>
      </c>
    </row>
    <row r="169" spans="1:11" ht="14.4" customHeight="1" x14ac:dyDescent="0.3">
      <c r="A169" s="649" t="s">
        <v>573</v>
      </c>
      <c r="B169" s="650" t="s">
        <v>574</v>
      </c>
      <c r="C169" s="651" t="s">
        <v>579</v>
      </c>
      <c r="D169" s="652" t="s">
        <v>2517</v>
      </c>
      <c r="E169" s="651" t="s">
        <v>5226</v>
      </c>
      <c r="F169" s="652" t="s">
        <v>5227</v>
      </c>
      <c r="G169" s="651" t="s">
        <v>4234</v>
      </c>
      <c r="H169" s="651" t="s">
        <v>4235</v>
      </c>
      <c r="I169" s="653">
        <v>11.004999999999999</v>
      </c>
      <c r="J169" s="653">
        <v>100</v>
      </c>
      <c r="K169" s="654">
        <v>1100.5</v>
      </c>
    </row>
    <row r="170" spans="1:11" ht="14.4" customHeight="1" x14ac:dyDescent="0.3">
      <c r="A170" s="649" t="s">
        <v>573</v>
      </c>
      <c r="B170" s="650" t="s">
        <v>574</v>
      </c>
      <c r="C170" s="651" t="s">
        <v>579</v>
      </c>
      <c r="D170" s="652" t="s">
        <v>2517</v>
      </c>
      <c r="E170" s="651" t="s">
        <v>5226</v>
      </c>
      <c r="F170" s="652" t="s">
        <v>5227</v>
      </c>
      <c r="G170" s="651" t="s">
        <v>4236</v>
      </c>
      <c r="H170" s="651" t="s">
        <v>4237</v>
      </c>
      <c r="I170" s="653">
        <v>0.77</v>
      </c>
      <c r="J170" s="653">
        <v>1000</v>
      </c>
      <c r="K170" s="654">
        <v>770</v>
      </c>
    </row>
    <row r="171" spans="1:11" ht="14.4" customHeight="1" x14ac:dyDescent="0.3">
      <c r="A171" s="649" t="s">
        <v>573</v>
      </c>
      <c r="B171" s="650" t="s">
        <v>574</v>
      </c>
      <c r="C171" s="651" t="s">
        <v>579</v>
      </c>
      <c r="D171" s="652" t="s">
        <v>2517</v>
      </c>
      <c r="E171" s="651" t="s">
        <v>5226</v>
      </c>
      <c r="F171" s="652" t="s">
        <v>5227</v>
      </c>
      <c r="G171" s="651" t="s">
        <v>4238</v>
      </c>
      <c r="H171" s="651" t="s">
        <v>4239</v>
      </c>
      <c r="I171" s="653">
        <v>0.77200000000000002</v>
      </c>
      <c r="J171" s="653">
        <v>22700</v>
      </c>
      <c r="K171" s="654">
        <v>17549</v>
      </c>
    </row>
    <row r="172" spans="1:11" ht="14.4" customHeight="1" x14ac:dyDescent="0.3">
      <c r="A172" s="649" t="s">
        <v>573</v>
      </c>
      <c r="B172" s="650" t="s">
        <v>574</v>
      </c>
      <c r="C172" s="651" t="s">
        <v>579</v>
      </c>
      <c r="D172" s="652" t="s">
        <v>2517</v>
      </c>
      <c r="E172" s="651" t="s">
        <v>5226</v>
      </c>
      <c r="F172" s="652" t="s">
        <v>5227</v>
      </c>
      <c r="G172" s="651" t="s">
        <v>4240</v>
      </c>
      <c r="H172" s="651" t="s">
        <v>4241</v>
      </c>
      <c r="I172" s="653">
        <v>0.77500000000000002</v>
      </c>
      <c r="J172" s="653">
        <v>1000</v>
      </c>
      <c r="K172" s="654">
        <v>775</v>
      </c>
    </row>
    <row r="173" spans="1:11" ht="14.4" customHeight="1" x14ac:dyDescent="0.3">
      <c r="A173" s="649" t="s">
        <v>573</v>
      </c>
      <c r="B173" s="650" t="s">
        <v>574</v>
      </c>
      <c r="C173" s="651" t="s">
        <v>579</v>
      </c>
      <c r="D173" s="652" t="s">
        <v>2517</v>
      </c>
      <c r="E173" s="651" t="s">
        <v>5226</v>
      </c>
      <c r="F173" s="652" t="s">
        <v>5227</v>
      </c>
      <c r="G173" s="651" t="s">
        <v>4242</v>
      </c>
      <c r="H173" s="651" t="s">
        <v>4243</v>
      </c>
      <c r="I173" s="653">
        <v>0.71</v>
      </c>
      <c r="J173" s="653">
        <v>22000</v>
      </c>
      <c r="K173" s="654">
        <v>15620</v>
      </c>
    </row>
    <row r="174" spans="1:11" ht="14.4" customHeight="1" x14ac:dyDescent="0.3">
      <c r="A174" s="649" t="s">
        <v>573</v>
      </c>
      <c r="B174" s="650" t="s">
        <v>574</v>
      </c>
      <c r="C174" s="651" t="s">
        <v>579</v>
      </c>
      <c r="D174" s="652" t="s">
        <v>2517</v>
      </c>
      <c r="E174" s="651" t="s">
        <v>5226</v>
      </c>
      <c r="F174" s="652" t="s">
        <v>5227</v>
      </c>
      <c r="G174" s="651" t="s">
        <v>4244</v>
      </c>
      <c r="H174" s="651" t="s">
        <v>4245</v>
      </c>
      <c r="I174" s="653">
        <v>0.71</v>
      </c>
      <c r="J174" s="653">
        <v>1600</v>
      </c>
      <c r="K174" s="654">
        <v>1136</v>
      </c>
    </row>
    <row r="175" spans="1:11" ht="14.4" customHeight="1" x14ac:dyDescent="0.3">
      <c r="A175" s="649" t="s">
        <v>573</v>
      </c>
      <c r="B175" s="650" t="s">
        <v>574</v>
      </c>
      <c r="C175" s="651" t="s">
        <v>579</v>
      </c>
      <c r="D175" s="652" t="s">
        <v>2517</v>
      </c>
      <c r="E175" s="651" t="s">
        <v>5226</v>
      </c>
      <c r="F175" s="652" t="s">
        <v>5227</v>
      </c>
      <c r="G175" s="651" t="s">
        <v>4246</v>
      </c>
      <c r="H175" s="651" t="s">
        <v>4247</v>
      </c>
      <c r="I175" s="653">
        <v>0.71</v>
      </c>
      <c r="J175" s="653">
        <v>1600</v>
      </c>
      <c r="K175" s="654">
        <v>1136</v>
      </c>
    </row>
    <row r="176" spans="1:11" ht="14.4" customHeight="1" x14ac:dyDescent="0.3">
      <c r="A176" s="649" t="s">
        <v>573</v>
      </c>
      <c r="B176" s="650" t="s">
        <v>574</v>
      </c>
      <c r="C176" s="651" t="s">
        <v>579</v>
      </c>
      <c r="D176" s="652" t="s">
        <v>2517</v>
      </c>
      <c r="E176" s="651" t="s">
        <v>5228</v>
      </c>
      <c r="F176" s="652" t="s">
        <v>5229</v>
      </c>
      <c r="G176" s="651" t="s">
        <v>4248</v>
      </c>
      <c r="H176" s="651" t="s">
        <v>4249</v>
      </c>
      <c r="I176" s="653">
        <v>139.44</v>
      </c>
      <c r="J176" s="653">
        <v>45</v>
      </c>
      <c r="K176" s="654">
        <v>6274.7600000000011</v>
      </c>
    </row>
    <row r="177" spans="1:11" ht="14.4" customHeight="1" x14ac:dyDescent="0.3">
      <c r="A177" s="649" t="s">
        <v>573</v>
      </c>
      <c r="B177" s="650" t="s">
        <v>574</v>
      </c>
      <c r="C177" s="651" t="s">
        <v>579</v>
      </c>
      <c r="D177" s="652" t="s">
        <v>2517</v>
      </c>
      <c r="E177" s="651" t="s">
        <v>5228</v>
      </c>
      <c r="F177" s="652" t="s">
        <v>5229</v>
      </c>
      <c r="G177" s="651" t="s">
        <v>4250</v>
      </c>
      <c r="H177" s="651" t="s">
        <v>4251</v>
      </c>
      <c r="I177" s="653">
        <v>139.43800000000002</v>
      </c>
      <c r="J177" s="653">
        <v>45</v>
      </c>
      <c r="K177" s="654">
        <v>6274.6399999999994</v>
      </c>
    </row>
    <row r="178" spans="1:11" ht="14.4" customHeight="1" x14ac:dyDescent="0.3">
      <c r="A178" s="649" t="s">
        <v>573</v>
      </c>
      <c r="B178" s="650" t="s">
        <v>574</v>
      </c>
      <c r="C178" s="651" t="s">
        <v>579</v>
      </c>
      <c r="D178" s="652" t="s">
        <v>2517</v>
      </c>
      <c r="E178" s="651" t="s">
        <v>5228</v>
      </c>
      <c r="F178" s="652" t="s">
        <v>5229</v>
      </c>
      <c r="G178" s="651" t="s">
        <v>4252</v>
      </c>
      <c r="H178" s="651" t="s">
        <v>4253</v>
      </c>
      <c r="I178" s="653">
        <v>11.650000000000002</v>
      </c>
      <c r="J178" s="653">
        <v>70</v>
      </c>
      <c r="K178" s="654">
        <v>815.68</v>
      </c>
    </row>
    <row r="179" spans="1:11" ht="14.4" customHeight="1" x14ac:dyDescent="0.3">
      <c r="A179" s="649" t="s">
        <v>573</v>
      </c>
      <c r="B179" s="650" t="s">
        <v>574</v>
      </c>
      <c r="C179" s="651" t="s">
        <v>579</v>
      </c>
      <c r="D179" s="652" t="s">
        <v>2517</v>
      </c>
      <c r="E179" s="651" t="s">
        <v>5228</v>
      </c>
      <c r="F179" s="652" t="s">
        <v>5229</v>
      </c>
      <c r="G179" s="651" t="s">
        <v>4254</v>
      </c>
      <c r="H179" s="651" t="s">
        <v>4255</v>
      </c>
      <c r="I179" s="653">
        <v>152.46</v>
      </c>
      <c r="J179" s="653">
        <v>6</v>
      </c>
      <c r="K179" s="654">
        <v>914.76</v>
      </c>
    </row>
    <row r="180" spans="1:11" ht="14.4" customHeight="1" x14ac:dyDescent="0.3">
      <c r="A180" s="649" t="s">
        <v>573</v>
      </c>
      <c r="B180" s="650" t="s">
        <v>574</v>
      </c>
      <c r="C180" s="651" t="s">
        <v>584</v>
      </c>
      <c r="D180" s="652" t="s">
        <v>2518</v>
      </c>
      <c r="E180" s="651" t="s">
        <v>5218</v>
      </c>
      <c r="F180" s="652" t="s">
        <v>5219</v>
      </c>
      <c r="G180" s="651" t="s">
        <v>3925</v>
      </c>
      <c r="H180" s="651" t="s">
        <v>3926</v>
      </c>
      <c r="I180" s="653">
        <v>27.537500000000001</v>
      </c>
      <c r="J180" s="653">
        <v>49</v>
      </c>
      <c r="K180" s="654">
        <v>1349.58</v>
      </c>
    </row>
    <row r="181" spans="1:11" ht="14.4" customHeight="1" x14ac:dyDescent="0.3">
      <c r="A181" s="649" t="s">
        <v>573</v>
      </c>
      <c r="B181" s="650" t="s">
        <v>574</v>
      </c>
      <c r="C181" s="651" t="s">
        <v>584</v>
      </c>
      <c r="D181" s="652" t="s">
        <v>2518</v>
      </c>
      <c r="E181" s="651" t="s">
        <v>5218</v>
      </c>
      <c r="F181" s="652" t="s">
        <v>5219</v>
      </c>
      <c r="G181" s="651" t="s">
        <v>3946</v>
      </c>
      <c r="H181" s="651" t="s">
        <v>3947</v>
      </c>
      <c r="I181" s="653">
        <v>1.38</v>
      </c>
      <c r="J181" s="653">
        <v>25</v>
      </c>
      <c r="K181" s="654">
        <v>34.5</v>
      </c>
    </row>
    <row r="182" spans="1:11" ht="14.4" customHeight="1" x14ac:dyDescent="0.3">
      <c r="A182" s="649" t="s">
        <v>573</v>
      </c>
      <c r="B182" s="650" t="s">
        <v>574</v>
      </c>
      <c r="C182" s="651" t="s">
        <v>584</v>
      </c>
      <c r="D182" s="652" t="s">
        <v>2518</v>
      </c>
      <c r="E182" s="651" t="s">
        <v>5218</v>
      </c>
      <c r="F182" s="652" t="s">
        <v>5219</v>
      </c>
      <c r="G182" s="651" t="s">
        <v>3948</v>
      </c>
      <c r="H182" s="651" t="s">
        <v>3949</v>
      </c>
      <c r="I182" s="653">
        <v>0.6</v>
      </c>
      <c r="J182" s="653">
        <v>500</v>
      </c>
      <c r="K182" s="654">
        <v>300</v>
      </c>
    </row>
    <row r="183" spans="1:11" ht="14.4" customHeight="1" x14ac:dyDescent="0.3">
      <c r="A183" s="649" t="s">
        <v>573</v>
      </c>
      <c r="B183" s="650" t="s">
        <v>574</v>
      </c>
      <c r="C183" s="651" t="s">
        <v>584</v>
      </c>
      <c r="D183" s="652" t="s">
        <v>2518</v>
      </c>
      <c r="E183" s="651" t="s">
        <v>5218</v>
      </c>
      <c r="F183" s="652" t="s">
        <v>5219</v>
      </c>
      <c r="G183" s="651" t="s">
        <v>3958</v>
      </c>
      <c r="H183" s="651" t="s">
        <v>3959</v>
      </c>
      <c r="I183" s="653">
        <v>27.97</v>
      </c>
      <c r="J183" s="653">
        <v>1</v>
      </c>
      <c r="K183" s="654">
        <v>27.97</v>
      </c>
    </row>
    <row r="184" spans="1:11" ht="14.4" customHeight="1" x14ac:dyDescent="0.3">
      <c r="A184" s="649" t="s">
        <v>573</v>
      </c>
      <c r="B184" s="650" t="s">
        <v>574</v>
      </c>
      <c r="C184" s="651" t="s">
        <v>584</v>
      </c>
      <c r="D184" s="652" t="s">
        <v>2518</v>
      </c>
      <c r="E184" s="651" t="s">
        <v>5218</v>
      </c>
      <c r="F184" s="652" t="s">
        <v>5219</v>
      </c>
      <c r="G184" s="651" t="s">
        <v>3976</v>
      </c>
      <c r="H184" s="651" t="s">
        <v>3977</v>
      </c>
      <c r="I184" s="653">
        <v>26.37</v>
      </c>
      <c r="J184" s="653">
        <v>24</v>
      </c>
      <c r="K184" s="654">
        <v>632.88</v>
      </c>
    </row>
    <row r="185" spans="1:11" ht="14.4" customHeight="1" x14ac:dyDescent="0.3">
      <c r="A185" s="649" t="s">
        <v>573</v>
      </c>
      <c r="B185" s="650" t="s">
        <v>574</v>
      </c>
      <c r="C185" s="651" t="s">
        <v>584</v>
      </c>
      <c r="D185" s="652" t="s">
        <v>2518</v>
      </c>
      <c r="E185" s="651" t="s">
        <v>5218</v>
      </c>
      <c r="F185" s="652" t="s">
        <v>5219</v>
      </c>
      <c r="G185" s="651" t="s">
        <v>3980</v>
      </c>
      <c r="H185" s="651" t="s">
        <v>3981</v>
      </c>
      <c r="I185" s="653">
        <v>0.85499999999999998</v>
      </c>
      <c r="J185" s="653">
        <v>70</v>
      </c>
      <c r="K185" s="654">
        <v>59.7</v>
      </c>
    </row>
    <row r="186" spans="1:11" ht="14.4" customHeight="1" x14ac:dyDescent="0.3">
      <c r="A186" s="649" t="s">
        <v>573</v>
      </c>
      <c r="B186" s="650" t="s">
        <v>574</v>
      </c>
      <c r="C186" s="651" t="s">
        <v>584</v>
      </c>
      <c r="D186" s="652" t="s">
        <v>2518</v>
      </c>
      <c r="E186" s="651" t="s">
        <v>5218</v>
      </c>
      <c r="F186" s="652" t="s">
        <v>5219</v>
      </c>
      <c r="G186" s="651" t="s">
        <v>3982</v>
      </c>
      <c r="H186" s="651" t="s">
        <v>3983</v>
      </c>
      <c r="I186" s="653">
        <v>1.5150000000000001</v>
      </c>
      <c r="J186" s="653">
        <v>75</v>
      </c>
      <c r="K186" s="654">
        <v>113.75</v>
      </c>
    </row>
    <row r="187" spans="1:11" ht="14.4" customHeight="1" x14ac:dyDescent="0.3">
      <c r="A187" s="649" t="s">
        <v>573</v>
      </c>
      <c r="B187" s="650" t="s">
        <v>574</v>
      </c>
      <c r="C187" s="651" t="s">
        <v>584</v>
      </c>
      <c r="D187" s="652" t="s">
        <v>2518</v>
      </c>
      <c r="E187" s="651" t="s">
        <v>5218</v>
      </c>
      <c r="F187" s="652" t="s">
        <v>5219</v>
      </c>
      <c r="G187" s="651" t="s">
        <v>4256</v>
      </c>
      <c r="H187" s="651" t="s">
        <v>4257</v>
      </c>
      <c r="I187" s="653">
        <v>26.01</v>
      </c>
      <c r="J187" s="653">
        <v>20</v>
      </c>
      <c r="K187" s="654">
        <v>520.29999999999995</v>
      </c>
    </row>
    <row r="188" spans="1:11" ht="14.4" customHeight="1" x14ac:dyDescent="0.3">
      <c r="A188" s="649" t="s">
        <v>573</v>
      </c>
      <c r="B188" s="650" t="s">
        <v>574</v>
      </c>
      <c r="C188" s="651" t="s">
        <v>584</v>
      </c>
      <c r="D188" s="652" t="s">
        <v>2518</v>
      </c>
      <c r="E188" s="651" t="s">
        <v>5220</v>
      </c>
      <c r="F188" s="652" t="s">
        <v>5221</v>
      </c>
      <c r="G188" s="651" t="s">
        <v>4051</v>
      </c>
      <c r="H188" s="651" t="s">
        <v>4052</v>
      </c>
      <c r="I188" s="653">
        <v>0.42</v>
      </c>
      <c r="J188" s="653">
        <v>100</v>
      </c>
      <c r="K188" s="654">
        <v>42</v>
      </c>
    </row>
    <row r="189" spans="1:11" ht="14.4" customHeight="1" x14ac:dyDescent="0.3">
      <c r="A189" s="649" t="s">
        <v>573</v>
      </c>
      <c r="B189" s="650" t="s">
        <v>574</v>
      </c>
      <c r="C189" s="651" t="s">
        <v>584</v>
      </c>
      <c r="D189" s="652" t="s">
        <v>2518</v>
      </c>
      <c r="E189" s="651" t="s">
        <v>5220</v>
      </c>
      <c r="F189" s="652" t="s">
        <v>5221</v>
      </c>
      <c r="G189" s="651" t="s">
        <v>4258</v>
      </c>
      <c r="H189" s="651" t="s">
        <v>4259</v>
      </c>
      <c r="I189" s="653">
        <v>2.78</v>
      </c>
      <c r="J189" s="653">
        <v>330</v>
      </c>
      <c r="K189" s="654">
        <v>917.4</v>
      </c>
    </row>
    <row r="190" spans="1:11" ht="14.4" customHeight="1" x14ac:dyDescent="0.3">
      <c r="A190" s="649" t="s">
        <v>573</v>
      </c>
      <c r="B190" s="650" t="s">
        <v>574</v>
      </c>
      <c r="C190" s="651" t="s">
        <v>584</v>
      </c>
      <c r="D190" s="652" t="s">
        <v>2518</v>
      </c>
      <c r="E190" s="651" t="s">
        <v>5220</v>
      </c>
      <c r="F190" s="652" t="s">
        <v>5221</v>
      </c>
      <c r="G190" s="651" t="s">
        <v>4086</v>
      </c>
      <c r="H190" s="651" t="s">
        <v>4087</v>
      </c>
      <c r="I190" s="653">
        <v>1.8414285714285714</v>
      </c>
      <c r="J190" s="653">
        <v>550</v>
      </c>
      <c r="K190" s="654">
        <v>1012.5</v>
      </c>
    </row>
    <row r="191" spans="1:11" ht="14.4" customHeight="1" x14ac:dyDescent="0.3">
      <c r="A191" s="649" t="s">
        <v>573</v>
      </c>
      <c r="B191" s="650" t="s">
        <v>574</v>
      </c>
      <c r="C191" s="651" t="s">
        <v>584</v>
      </c>
      <c r="D191" s="652" t="s">
        <v>2518</v>
      </c>
      <c r="E191" s="651" t="s">
        <v>5220</v>
      </c>
      <c r="F191" s="652" t="s">
        <v>5221</v>
      </c>
      <c r="G191" s="651" t="s">
        <v>4088</v>
      </c>
      <c r="H191" s="651" t="s">
        <v>4089</v>
      </c>
      <c r="I191" s="653">
        <v>1.796</v>
      </c>
      <c r="J191" s="653">
        <v>400</v>
      </c>
      <c r="K191" s="654">
        <v>719</v>
      </c>
    </row>
    <row r="192" spans="1:11" ht="14.4" customHeight="1" x14ac:dyDescent="0.3">
      <c r="A192" s="649" t="s">
        <v>573</v>
      </c>
      <c r="B192" s="650" t="s">
        <v>574</v>
      </c>
      <c r="C192" s="651" t="s">
        <v>584</v>
      </c>
      <c r="D192" s="652" t="s">
        <v>2518</v>
      </c>
      <c r="E192" s="651" t="s">
        <v>5220</v>
      </c>
      <c r="F192" s="652" t="s">
        <v>5221</v>
      </c>
      <c r="G192" s="651" t="s">
        <v>4090</v>
      </c>
      <c r="H192" s="651" t="s">
        <v>4091</v>
      </c>
      <c r="I192" s="653">
        <v>2.91</v>
      </c>
      <c r="J192" s="653">
        <v>500</v>
      </c>
      <c r="K192" s="654">
        <v>1456.5</v>
      </c>
    </row>
    <row r="193" spans="1:11" ht="14.4" customHeight="1" x14ac:dyDescent="0.3">
      <c r="A193" s="649" t="s">
        <v>573</v>
      </c>
      <c r="B193" s="650" t="s">
        <v>574</v>
      </c>
      <c r="C193" s="651" t="s">
        <v>584</v>
      </c>
      <c r="D193" s="652" t="s">
        <v>2518</v>
      </c>
      <c r="E193" s="651" t="s">
        <v>5220</v>
      </c>
      <c r="F193" s="652" t="s">
        <v>5221</v>
      </c>
      <c r="G193" s="651" t="s">
        <v>4260</v>
      </c>
      <c r="H193" s="651" t="s">
        <v>4261</v>
      </c>
      <c r="I193" s="653">
        <v>1.8266666666666664</v>
      </c>
      <c r="J193" s="653">
        <v>300</v>
      </c>
      <c r="K193" s="654">
        <v>548</v>
      </c>
    </row>
    <row r="194" spans="1:11" ht="14.4" customHeight="1" x14ac:dyDescent="0.3">
      <c r="A194" s="649" t="s">
        <v>573</v>
      </c>
      <c r="B194" s="650" t="s">
        <v>574</v>
      </c>
      <c r="C194" s="651" t="s">
        <v>584</v>
      </c>
      <c r="D194" s="652" t="s">
        <v>2518</v>
      </c>
      <c r="E194" s="651" t="s">
        <v>5220</v>
      </c>
      <c r="F194" s="652" t="s">
        <v>5221</v>
      </c>
      <c r="G194" s="651" t="s">
        <v>4092</v>
      </c>
      <c r="H194" s="651" t="s">
        <v>4093</v>
      </c>
      <c r="I194" s="653">
        <v>0.01</v>
      </c>
      <c r="J194" s="653">
        <v>600</v>
      </c>
      <c r="K194" s="654">
        <v>6</v>
      </c>
    </row>
    <row r="195" spans="1:11" ht="14.4" customHeight="1" x14ac:dyDescent="0.3">
      <c r="A195" s="649" t="s">
        <v>573</v>
      </c>
      <c r="B195" s="650" t="s">
        <v>574</v>
      </c>
      <c r="C195" s="651" t="s">
        <v>584</v>
      </c>
      <c r="D195" s="652" t="s">
        <v>2518</v>
      </c>
      <c r="E195" s="651" t="s">
        <v>5220</v>
      </c>
      <c r="F195" s="652" t="s">
        <v>5221</v>
      </c>
      <c r="G195" s="651" t="s">
        <v>4096</v>
      </c>
      <c r="H195" s="651" t="s">
        <v>4097</v>
      </c>
      <c r="I195" s="653">
        <v>2.0533333333333332</v>
      </c>
      <c r="J195" s="653">
        <v>450</v>
      </c>
      <c r="K195" s="654">
        <v>928</v>
      </c>
    </row>
    <row r="196" spans="1:11" ht="14.4" customHeight="1" x14ac:dyDescent="0.3">
      <c r="A196" s="649" t="s">
        <v>573</v>
      </c>
      <c r="B196" s="650" t="s">
        <v>574</v>
      </c>
      <c r="C196" s="651" t="s">
        <v>584</v>
      </c>
      <c r="D196" s="652" t="s">
        <v>2518</v>
      </c>
      <c r="E196" s="651" t="s">
        <v>5220</v>
      </c>
      <c r="F196" s="652" t="s">
        <v>5221</v>
      </c>
      <c r="G196" s="651" t="s">
        <v>4106</v>
      </c>
      <c r="H196" s="651" t="s">
        <v>4107</v>
      </c>
      <c r="I196" s="653">
        <v>2.8559999999999999</v>
      </c>
      <c r="J196" s="653">
        <v>60</v>
      </c>
      <c r="K196" s="654">
        <v>171.29999999999998</v>
      </c>
    </row>
    <row r="197" spans="1:11" ht="14.4" customHeight="1" x14ac:dyDescent="0.3">
      <c r="A197" s="649" t="s">
        <v>573</v>
      </c>
      <c r="B197" s="650" t="s">
        <v>574</v>
      </c>
      <c r="C197" s="651" t="s">
        <v>584</v>
      </c>
      <c r="D197" s="652" t="s">
        <v>2518</v>
      </c>
      <c r="E197" s="651" t="s">
        <v>5220</v>
      </c>
      <c r="F197" s="652" t="s">
        <v>5221</v>
      </c>
      <c r="G197" s="651" t="s">
        <v>4262</v>
      </c>
      <c r="H197" s="651" t="s">
        <v>4263</v>
      </c>
      <c r="I197" s="653">
        <v>17.98</v>
      </c>
      <c r="J197" s="653">
        <v>50</v>
      </c>
      <c r="K197" s="654">
        <v>899</v>
      </c>
    </row>
    <row r="198" spans="1:11" ht="14.4" customHeight="1" x14ac:dyDescent="0.3">
      <c r="A198" s="649" t="s">
        <v>573</v>
      </c>
      <c r="B198" s="650" t="s">
        <v>574</v>
      </c>
      <c r="C198" s="651" t="s">
        <v>584</v>
      </c>
      <c r="D198" s="652" t="s">
        <v>2518</v>
      </c>
      <c r="E198" s="651" t="s">
        <v>5220</v>
      </c>
      <c r="F198" s="652" t="s">
        <v>5221</v>
      </c>
      <c r="G198" s="651" t="s">
        <v>4133</v>
      </c>
      <c r="H198" s="651" t="s">
        <v>4134</v>
      </c>
      <c r="I198" s="653">
        <v>12.1</v>
      </c>
      <c r="J198" s="653">
        <v>10</v>
      </c>
      <c r="K198" s="654">
        <v>121</v>
      </c>
    </row>
    <row r="199" spans="1:11" ht="14.4" customHeight="1" x14ac:dyDescent="0.3">
      <c r="A199" s="649" t="s">
        <v>573</v>
      </c>
      <c r="B199" s="650" t="s">
        <v>574</v>
      </c>
      <c r="C199" s="651" t="s">
        <v>584</v>
      </c>
      <c r="D199" s="652" t="s">
        <v>2518</v>
      </c>
      <c r="E199" s="651" t="s">
        <v>5220</v>
      </c>
      <c r="F199" s="652" t="s">
        <v>5221</v>
      </c>
      <c r="G199" s="651" t="s">
        <v>4264</v>
      </c>
      <c r="H199" s="651" t="s">
        <v>4265</v>
      </c>
      <c r="I199" s="653">
        <v>17.98</v>
      </c>
      <c r="J199" s="653">
        <v>50</v>
      </c>
      <c r="K199" s="654">
        <v>899.03</v>
      </c>
    </row>
    <row r="200" spans="1:11" ht="14.4" customHeight="1" x14ac:dyDescent="0.3">
      <c r="A200" s="649" t="s">
        <v>573</v>
      </c>
      <c r="B200" s="650" t="s">
        <v>574</v>
      </c>
      <c r="C200" s="651" t="s">
        <v>584</v>
      </c>
      <c r="D200" s="652" t="s">
        <v>2518</v>
      </c>
      <c r="E200" s="651" t="s">
        <v>5220</v>
      </c>
      <c r="F200" s="652" t="s">
        <v>5221</v>
      </c>
      <c r="G200" s="651" t="s">
        <v>4180</v>
      </c>
      <c r="H200" s="651" t="s">
        <v>4181</v>
      </c>
      <c r="I200" s="653">
        <v>9.1999999999999993</v>
      </c>
      <c r="J200" s="653">
        <v>300</v>
      </c>
      <c r="K200" s="654">
        <v>2760</v>
      </c>
    </row>
    <row r="201" spans="1:11" ht="14.4" customHeight="1" x14ac:dyDescent="0.3">
      <c r="A201" s="649" t="s">
        <v>573</v>
      </c>
      <c r="B201" s="650" t="s">
        <v>574</v>
      </c>
      <c r="C201" s="651" t="s">
        <v>584</v>
      </c>
      <c r="D201" s="652" t="s">
        <v>2518</v>
      </c>
      <c r="E201" s="651" t="s">
        <v>5224</v>
      </c>
      <c r="F201" s="652" t="s">
        <v>5225</v>
      </c>
      <c r="G201" s="651" t="s">
        <v>4225</v>
      </c>
      <c r="H201" s="651" t="s">
        <v>4226</v>
      </c>
      <c r="I201" s="653">
        <v>1.752</v>
      </c>
      <c r="J201" s="653">
        <v>500</v>
      </c>
      <c r="K201" s="654">
        <v>876</v>
      </c>
    </row>
    <row r="202" spans="1:11" ht="14.4" customHeight="1" x14ac:dyDescent="0.3">
      <c r="A202" s="649" t="s">
        <v>573</v>
      </c>
      <c r="B202" s="650" t="s">
        <v>574</v>
      </c>
      <c r="C202" s="651" t="s">
        <v>584</v>
      </c>
      <c r="D202" s="652" t="s">
        <v>2518</v>
      </c>
      <c r="E202" s="651" t="s">
        <v>5226</v>
      </c>
      <c r="F202" s="652" t="s">
        <v>5227</v>
      </c>
      <c r="G202" s="651" t="s">
        <v>4236</v>
      </c>
      <c r="H202" s="651" t="s">
        <v>4237</v>
      </c>
      <c r="I202" s="653">
        <v>0.77</v>
      </c>
      <c r="J202" s="653">
        <v>100</v>
      </c>
      <c r="K202" s="654">
        <v>77</v>
      </c>
    </row>
    <row r="203" spans="1:11" ht="14.4" customHeight="1" x14ac:dyDescent="0.3">
      <c r="A203" s="649" t="s">
        <v>573</v>
      </c>
      <c r="B203" s="650" t="s">
        <v>574</v>
      </c>
      <c r="C203" s="651" t="s">
        <v>584</v>
      </c>
      <c r="D203" s="652" t="s">
        <v>2518</v>
      </c>
      <c r="E203" s="651" t="s">
        <v>5226</v>
      </c>
      <c r="F203" s="652" t="s">
        <v>5227</v>
      </c>
      <c r="G203" s="651" t="s">
        <v>4240</v>
      </c>
      <c r="H203" s="651" t="s">
        <v>4241</v>
      </c>
      <c r="I203" s="653">
        <v>0.78</v>
      </c>
      <c r="J203" s="653">
        <v>100</v>
      </c>
      <c r="K203" s="654">
        <v>78</v>
      </c>
    </row>
    <row r="204" spans="1:11" ht="14.4" customHeight="1" x14ac:dyDescent="0.3">
      <c r="A204" s="649" t="s">
        <v>573</v>
      </c>
      <c r="B204" s="650" t="s">
        <v>574</v>
      </c>
      <c r="C204" s="651" t="s">
        <v>584</v>
      </c>
      <c r="D204" s="652" t="s">
        <v>2518</v>
      </c>
      <c r="E204" s="651" t="s">
        <v>5226</v>
      </c>
      <c r="F204" s="652" t="s">
        <v>5227</v>
      </c>
      <c r="G204" s="651" t="s">
        <v>4244</v>
      </c>
      <c r="H204" s="651" t="s">
        <v>4245</v>
      </c>
      <c r="I204" s="653">
        <v>0.71</v>
      </c>
      <c r="J204" s="653">
        <v>400</v>
      </c>
      <c r="K204" s="654">
        <v>284</v>
      </c>
    </row>
    <row r="205" spans="1:11" ht="14.4" customHeight="1" x14ac:dyDescent="0.3">
      <c r="A205" s="649" t="s">
        <v>573</v>
      </c>
      <c r="B205" s="650" t="s">
        <v>574</v>
      </c>
      <c r="C205" s="651" t="s">
        <v>584</v>
      </c>
      <c r="D205" s="652" t="s">
        <v>2518</v>
      </c>
      <c r="E205" s="651" t="s">
        <v>5226</v>
      </c>
      <c r="F205" s="652" t="s">
        <v>5227</v>
      </c>
      <c r="G205" s="651" t="s">
        <v>4246</v>
      </c>
      <c r="H205" s="651" t="s">
        <v>4247</v>
      </c>
      <c r="I205" s="653">
        <v>0.71</v>
      </c>
      <c r="J205" s="653">
        <v>400</v>
      </c>
      <c r="K205" s="654">
        <v>284</v>
      </c>
    </row>
    <row r="206" spans="1:11" ht="14.4" customHeight="1" x14ac:dyDescent="0.3">
      <c r="A206" s="649" t="s">
        <v>573</v>
      </c>
      <c r="B206" s="650" t="s">
        <v>574</v>
      </c>
      <c r="C206" s="651" t="s">
        <v>587</v>
      </c>
      <c r="D206" s="652" t="s">
        <v>2519</v>
      </c>
      <c r="E206" s="651" t="s">
        <v>5218</v>
      </c>
      <c r="F206" s="652" t="s">
        <v>5219</v>
      </c>
      <c r="G206" s="651" t="s">
        <v>3913</v>
      </c>
      <c r="H206" s="651" t="s">
        <v>3914</v>
      </c>
      <c r="I206" s="653">
        <v>0.39</v>
      </c>
      <c r="J206" s="653">
        <v>700</v>
      </c>
      <c r="K206" s="654">
        <v>273</v>
      </c>
    </row>
    <row r="207" spans="1:11" ht="14.4" customHeight="1" x14ac:dyDescent="0.3">
      <c r="A207" s="649" t="s">
        <v>573</v>
      </c>
      <c r="B207" s="650" t="s">
        <v>574</v>
      </c>
      <c r="C207" s="651" t="s">
        <v>587</v>
      </c>
      <c r="D207" s="652" t="s">
        <v>2519</v>
      </c>
      <c r="E207" s="651" t="s">
        <v>5218</v>
      </c>
      <c r="F207" s="652" t="s">
        <v>5219</v>
      </c>
      <c r="G207" s="651" t="s">
        <v>4266</v>
      </c>
      <c r="H207" s="651" t="s">
        <v>4267</v>
      </c>
      <c r="I207" s="653">
        <v>5.73</v>
      </c>
      <c r="J207" s="653">
        <v>60</v>
      </c>
      <c r="K207" s="654">
        <v>343.8</v>
      </c>
    </row>
    <row r="208" spans="1:11" ht="14.4" customHeight="1" x14ac:dyDescent="0.3">
      <c r="A208" s="649" t="s">
        <v>573</v>
      </c>
      <c r="B208" s="650" t="s">
        <v>574</v>
      </c>
      <c r="C208" s="651" t="s">
        <v>587</v>
      </c>
      <c r="D208" s="652" t="s">
        <v>2519</v>
      </c>
      <c r="E208" s="651" t="s">
        <v>5218</v>
      </c>
      <c r="F208" s="652" t="s">
        <v>5219</v>
      </c>
      <c r="G208" s="651" t="s">
        <v>4268</v>
      </c>
      <c r="H208" s="651" t="s">
        <v>4269</v>
      </c>
      <c r="I208" s="653">
        <v>4.3</v>
      </c>
      <c r="J208" s="653">
        <v>60</v>
      </c>
      <c r="K208" s="654">
        <v>258</v>
      </c>
    </row>
    <row r="209" spans="1:11" ht="14.4" customHeight="1" x14ac:dyDescent="0.3">
      <c r="A209" s="649" t="s">
        <v>573</v>
      </c>
      <c r="B209" s="650" t="s">
        <v>574</v>
      </c>
      <c r="C209" s="651" t="s">
        <v>587</v>
      </c>
      <c r="D209" s="652" t="s">
        <v>2519</v>
      </c>
      <c r="E209" s="651" t="s">
        <v>5218</v>
      </c>
      <c r="F209" s="652" t="s">
        <v>5219</v>
      </c>
      <c r="G209" s="651" t="s">
        <v>3915</v>
      </c>
      <c r="H209" s="651" t="s">
        <v>3916</v>
      </c>
      <c r="I209" s="653">
        <v>34.700000000000003</v>
      </c>
      <c r="J209" s="653">
        <v>12</v>
      </c>
      <c r="K209" s="654">
        <v>416.35</v>
      </c>
    </row>
    <row r="210" spans="1:11" ht="14.4" customHeight="1" x14ac:dyDescent="0.3">
      <c r="A210" s="649" t="s">
        <v>573</v>
      </c>
      <c r="B210" s="650" t="s">
        <v>574</v>
      </c>
      <c r="C210" s="651" t="s">
        <v>587</v>
      </c>
      <c r="D210" s="652" t="s">
        <v>2519</v>
      </c>
      <c r="E210" s="651" t="s">
        <v>5218</v>
      </c>
      <c r="F210" s="652" t="s">
        <v>5219</v>
      </c>
      <c r="G210" s="651" t="s">
        <v>4270</v>
      </c>
      <c r="H210" s="651" t="s">
        <v>4271</v>
      </c>
      <c r="I210" s="653">
        <v>73.209999999999994</v>
      </c>
      <c r="J210" s="653">
        <v>20</v>
      </c>
      <c r="K210" s="654">
        <v>1464.3</v>
      </c>
    </row>
    <row r="211" spans="1:11" ht="14.4" customHeight="1" x14ac:dyDescent="0.3">
      <c r="A211" s="649" t="s">
        <v>573</v>
      </c>
      <c r="B211" s="650" t="s">
        <v>574</v>
      </c>
      <c r="C211" s="651" t="s">
        <v>587</v>
      </c>
      <c r="D211" s="652" t="s">
        <v>2519</v>
      </c>
      <c r="E211" s="651" t="s">
        <v>5218</v>
      </c>
      <c r="F211" s="652" t="s">
        <v>5219</v>
      </c>
      <c r="G211" s="651" t="s">
        <v>3917</v>
      </c>
      <c r="H211" s="651" t="s">
        <v>3918</v>
      </c>
      <c r="I211" s="653">
        <v>2.4066666666666667</v>
      </c>
      <c r="J211" s="653">
        <v>60</v>
      </c>
      <c r="K211" s="654">
        <v>144.39999999999998</v>
      </c>
    </row>
    <row r="212" spans="1:11" ht="14.4" customHeight="1" x14ac:dyDescent="0.3">
      <c r="A212" s="649" t="s">
        <v>573</v>
      </c>
      <c r="B212" s="650" t="s">
        <v>574</v>
      </c>
      <c r="C212" s="651" t="s">
        <v>587</v>
      </c>
      <c r="D212" s="652" t="s">
        <v>2519</v>
      </c>
      <c r="E212" s="651" t="s">
        <v>5218</v>
      </c>
      <c r="F212" s="652" t="s">
        <v>5219</v>
      </c>
      <c r="G212" s="651" t="s">
        <v>3919</v>
      </c>
      <c r="H212" s="651" t="s">
        <v>3920</v>
      </c>
      <c r="I212" s="653">
        <v>3.7833333333333332</v>
      </c>
      <c r="J212" s="653">
        <v>60</v>
      </c>
      <c r="K212" s="654">
        <v>226.99999999999997</v>
      </c>
    </row>
    <row r="213" spans="1:11" ht="14.4" customHeight="1" x14ac:dyDescent="0.3">
      <c r="A213" s="649" t="s">
        <v>573</v>
      </c>
      <c r="B213" s="650" t="s">
        <v>574</v>
      </c>
      <c r="C213" s="651" t="s">
        <v>587</v>
      </c>
      <c r="D213" s="652" t="s">
        <v>2519</v>
      </c>
      <c r="E213" s="651" t="s">
        <v>5218</v>
      </c>
      <c r="F213" s="652" t="s">
        <v>5219</v>
      </c>
      <c r="G213" s="651" t="s">
        <v>3921</v>
      </c>
      <c r="H213" s="651" t="s">
        <v>3922</v>
      </c>
      <c r="I213" s="653">
        <v>139.52000000000001</v>
      </c>
      <c r="J213" s="653">
        <v>10</v>
      </c>
      <c r="K213" s="654">
        <v>1395.17</v>
      </c>
    </row>
    <row r="214" spans="1:11" ht="14.4" customHeight="1" x14ac:dyDescent="0.3">
      <c r="A214" s="649" t="s">
        <v>573</v>
      </c>
      <c r="B214" s="650" t="s">
        <v>574</v>
      </c>
      <c r="C214" s="651" t="s">
        <v>587</v>
      </c>
      <c r="D214" s="652" t="s">
        <v>2519</v>
      </c>
      <c r="E214" s="651" t="s">
        <v>5218</v>
      </c>
      <c r="F214" s="652" t="s">
        <v>5219</v>
      </c>
      <c r="G214" s="651" t="s">
        <v>4272</v>
      </c>
      <c r="H214" s="651" t="s">
        <v>4273</v>
      </c>
      <c r="I214" s="653">
        <v>1.84</v>
      </c>
      <c r="J214" s="653">
        <v>10</v>
      </c>
      <c r="K214" s="654">
        <v>18.399999999999999</v>
      </c>
    </row>
    <row r="215" spans="1:11" ht="14.4" customHeight="1" x14ac:dyDescent="0.3">
      <c r="A215" s="649" t="s">
        <v>573</v>
      </c>
      <c r="B215" s="650" t="s">
        <v>574</v>
      </c>
      <c r="C215" s="651" t="s">
        <v>587</v>
      </c>
      <c r="D215" s="652" t="s">
        <v>2519</v>
      </c>
      <c r="E215" s="651" t="s">
        <v>5218</v>
      </c>
      <c r="F215" s="652" t="s">
        <v>5219</v>
      </c>
      <c r="G215" s="651" t="s">
        <v>4274</v>
      </c>
      <c r="H215" s="651" t="s">
        <v>4275</v>
      </c>
      <c r="I215" s="653">
        <v>2.39</v>
      </c>
      <c r="J215" s="653">
        <v>10</v>
      </c>
      <c r="K215" s="654">
        <v>23.9</v>
      </c>
    </row>
    <row r="216" spans="1:11" ht="14.4" customHeight="1" x14ac:dyDescent="0.3">
      <c r="A216" s="649" t="s">
        <v>573</v>
      </c>
      <c r="B216" s="650" t="s">
        <v>574</v>
      </c>
      <c r="C216" s="651" t="s">
        <v>587</v>
      </c>
      <c r="D216" s="652" t="s">
        <v>2519</v>
      </c>
      <c r="E216" s="651" t="s">
        <v>5218</v>
      </c>
      <c r="F216" s="652" t="s">
        <v>5219</v>
      </c>
      <c r="G216" s="651" t="s">
        <v>4276</v>
      </c>
      <c r="H216" s="651" t="s">
        <v>4277</v>
      </c>
      <c r="I216" s="653">
        <v>9.2960000000000012</v>
      </c>
      <c r="J216" s="653">
        <v>300</v>
      </c>
      <c r="K216" s="654">
        <v>2789</v>
      </c>
    </row>
    <row r="217" spans="1:11" ht="14.4" customHeight="1" x14ac:dyDescent="0.3">
      <c r="A217" s="649" t="s">
        <v>573</v>
      </c>
      <c r="B217" s="650" t="s">
        <v>574</v>
      </c>
      <c r="C217" s="651" t="s">
        <v>587</v>
      </c>
      <c r="D217" s="652" t="s">
        <v>2519</v>
      </c>
      <c r="E217" s="651" t="s">
        <v>5218</v>
      </c>
      <c r="F217" s="652" t="s">
        <v>5219</v>
      </c>
      <c r="G217" s="651" t="s">
        <v>4278</v>
      </c>
      <c r="H217" s="651" t="s">
        <v>4279</v>
      </c>
      <c r="I217" s="653">
        <v>2.95</v>
      </c>
      <c r="J217" s="653">
        <v>10</v>
      </c>
      <c r="K217" s="654">
        <v>29.5</v>
      </c>
    </row>
    <row r="218" spans="1:11" ht="14.4" customHeight="1" x14ac:dyDescent="0.3">
      <c r="A218" s="649" t="s">
        <v>573</v>
      </c>
      <c r="B218" s="650" t="s">
        <v>574</v>
      </c>
      <c r="C218" s="651" t="s">
        <v>587</v>
      </c>
      <c r="D218" s="652" t="s">
        <v>2519</v>
      </c>
      <c r="E218" s="651" t="s">
        <v>5218</v>
      </c>
      <c r="F218" s="652" t="s">
        <v>5219</v>
      </c>
      <c r="G218" s="651" t="s">
        <v>3925</v>
      </c>
      <c r="H218" s="651" t="s">
        <v>3926</v>
      </c>
      <c r="I218" s="653">
        <v>27.596666666666668</v>
      </c>
      <c r="J218" s="653">
        <v>168</v>
      </c>
      <c r="K218" s="654">
        <v>4630.8</v>
      </c>
    </row>
    <row r="219" spans="1:11" ht="14.4" customHeight="1" x14ac:dyDescent="0.3">
      <c r="A219" s="649" t="s">
        <v>573</v>
      </c>
      <c r="B219" s="650" t="s">
        <v>574</v>
      </c>
      <c r="C219" s="651" t="s">
        <v>587</v>
      </c>
      <c r="D219" s="652" t="s">
        <v>2519</v>
      </c>
      <c r="E219" s="651" t="s">
        <v>5218</v>
      </c>
      <c r="F219" s="652" t="s">
        <v>5219</v>
      </c>
      <c r="G219" s="651" t="s">
        <v>3927</v>
      </c>
      <c r="H219" s="651" t="s">
        <v>3928</v>
      </c>
      <c r="I219" s="653">
        <v>3.9740000000000002</v>
      </c>
      <c r="J219" s="653">
        <v>190</v>
      </c>
      <c r="K219" s="654">
        <v>755.1</v>
      </c>
    </row>
    <row r="220" spans="1:11" ht="14.4" customHeight="1" x14ac:dyDescent="0.3">
      <c r="A220" s="649" t="s">
        <v>573</v>
      </c>
      <c r="B220" s="650" t="s">
        <v>574</v>
      </c>
      <c r="C220" s="651" t="s">
        <v>587</v>
      </c>
      <c r="D220" s="652" t="s">
        <v>2519</v>
      </c>
      <c r="E220" s="651" t="s">
        <v>5218</v>
      </c>
      <c r="F220" s="652" t="s">
        <v>5219</v>
      </c>
      <c r="G220" s="651" t="s">
        <v>3929</v>
      </c>
      <c r="H220" s="651" t="s">
        <v>3930</v>
      </c>
      <c r="I220" s="653">
        <v>6.0180000000000007</v>
      </c>
      <c r="J220" s="653">
        <v>140</v>
      </c>
      <c r="K220" s="654">
        <v>846.8</v>
      </c>
    </row>
    <row r="221" spans="1:11" ht="14.4" customHeight="1" x14ac:dyDescent="0.3">
      <c r="A221" s="649" t="s">
        <v>573</v>
      </c>
      <c r="B221" s="650" t="s">
        <v>574</v>
      </c>
      <c r="C221" s="651" t="s">
        <v>587</v>
      </c>
      <c r="D221" s="652" t="s">
        <v>2519</v>
      </c>
      <c r="E221" s="651" t="s">
        <v>5218</v>
      </c>
      <c r="F221" s="652" t="s">
        <v>5219</v>
      </c>
      <c r="G221" s="651" t="s">
        <v>3931</v>
      </c>
      <c r="H221" s="651" t="s">
        <v>3932</v>
      </c>
      <c r="I221" s="653">
        <v>0.87</v>
      </c>
      <c r="J221" s="653">
        <v>1000</v>
      </c>
      <c r="K221" s="654">
        <v>870</v>
      </c>
    </row>
    <row r="222" spans="1:11" ht="14.4" customHeight="1" x14ac:dyDescent="0.3">
      <c r="A222" s="649" t="s">
        <v>573</v>
      </c>
      <c r="B222" s="650" t="s">
        <v>574</v>
      </c>
      <c r="C222" s="651" t="s">
        <v>587</v>
      </c>
      <c r="D222" s="652" t="s">
        <v>2519</v>
      </c>
      <c r="E222" s="651" t="s">
        <v>5218</v>
      </c>
      <c r="F222" s="652" t="s">
        <v>5219</v>
      </c>
      <c r="G222" s="651" t="s">
        <v>3933</v>
      </c>
      <c r="H222" s="651" t="s">
        <v>3934</v>
      </c>
      <c r="I222" s="653">
        <v>1.42</v>
      </c>
      <c r="J222" s="653">
        <v>1200</v>
      </c>
      <c r="K222" s="654">
        <v>1704</v>
      </c>
    </row>
    <row r="223" spans="1:11" ht="14.4" customHeight="1" x14ac:dyDescent="0.3">
      <c r="A223" s="649" t="s">
        <v>573</v>
      </c>
      <c r="B223" s="650" t="s">
        <v>574</v>
      </c>
      <c r="C223" s="651" t="s">
        <v>587</v>
      </c>
      <c r="D223" s="652" t="s">
        <v>2519</v>
      </c>
      <c r="E223" s="651" t="s">
        <v>5218</v>
      </c>
      <c r="F223" s="652" t="s">
        <v>5219</v>
      </c>
      <c r="G223" s="651" t="s">
        <v>3933</v>
      </c>
      <c r="H223" s="651" t="s">
        <v>3935</v>
      </c>
      <c r="I223" s="653">
        <v>1.4239999999999999</v>
      </c>
      <c r="J223" s="653">
        <v>2000</v>
      </c>
      <c r="K223" s="654">
        <v>2845</v>
      </c>
    </row>
    <row r="224" spans="1:11" ht="14.4" customHeight="1" x14ac:dyDescent="0.3">
      <c r="A224" s="649" t="s">
        <v>573</v>
      </c>
      <c r="B224" s="650" t="s">
        <v>574</v>
      </c>
      <c r="C224" s="651" t="s">
        <v>587</v>
      </c>
      <c r="D224" s="652" t="s">
        <v>2519</v>
      </c>
      <c r="E224" s="651" t="s">
        <v>5218</v>
      </c>
      <c r="F224" s="652" t="s">
        <v>5219</v>
      </c>
      <c r="G224" s="651" t="s">
        <v>4280</v>
      </c>
      <c r="H224" s="651" t="s">
        <v>4281</v>
      </c>
      <c r="I224" s="653">
        <v>0.14000000000000001</v>
      </c>
      <c r="J224" s="653">
        <v>200</v>
      </c>
      <c r="K224" s="654">
        <v>28</v>
      </c>
    </row>
    <row r="225" spans="1:11" ht="14.4" customHeight="1" x14ac:dyDescent="0.3">
      <c r="A225" s="649" t="s">
        <v>573</v>
      </c>
      <c r="B225" s="650" t="s">
        <v>574</v>
      </c>
      <c r="C225" s="651" t="s">
        <v>587</v>
      </c>
      <c r="D225" s="652" t="s">
        <v>2519</v>
      </c>
      <c r="E225" s="651" t="s">
        <v>5218</v>
      </c>
      <c r="F225" s="652" t="s">
        <v>5219</v>
      </c>
      <c r="G225" s="651" t="s">
        <v>4282</v>
      </c>
      <c r="H225" s="651" t="s">
        <v>4283</v>
      </c>
      <c r="I225" s="653">
        <v>129.26</v>
      </c>
      <c r="J225" s="653">
        <v>10</v>
      </c>
      <c r="K225" s="654">
        <v>1292.5999999999999</v>
      </c>
    </row>
    <row r="226" spans="1:11" ht="14.4" customHeight="1" x14ac:dyDescent="0.3">
      <c r="A226" s="649" t="s">
        <v>573</v>
      </c>
      <c r="B226" s="650" t="s">
        <v>574</v>
      </c>
      <c r="C226" s="651" t="s">
        <v>587</v>
      </c>
      <c r="D226" s="652" t="s">
        <v>2519</v>
      </c>
      <c r="E226" s="651" t="s">
        <v>5218</v>
      </c>
      <c r="F226" s="652" t="s">
        <v>5219</v>
      </c>
      <c r="G226" s="651" t="s">
        <v>3936</v>
      </c>
      <c r="H226" s="651" t="s">
        <v>3937</v>
      </c>
      <c r="I226" s="653">
        <v>86.38</v>
      </c>
      <c r="J226" s="653">
        <v>20</v>
      </c>
      <c r="K226" s="654">
        <v>1727.5</v>
      </c>
    </row>
    <row r="227" spans="1:11" ht="14.4" customHeight="1" x14ac:dyDescent="0.3">
      <c r="A227" s="649" t="s">
        <v>573</v>
      </c>
      <c r="B227" s="650" t="s">
        <v>574</v>
      </c>
      <c r="C227" s="651" t="s">
        <v>587</v>
      </c>
      <c r="D227" s="652" t="s">
        <v>2519</v>
      </c>
      <c r="E227" s="651" t="s">
        <v>5218</v>
      </c>
      <c r="F227" s="652" t="s">
        <v>5219</v>
      </c>
      <c r="G227" s="651" t="s">
        <v>3938</v>
      </c>
      <c r="H227" s="651" t="s">
        <v>3939</v>
      </c>
      <c r="I227" s="653">
        <v>10.59</v>
      </c>
      <c r="J227" s="653">
        <v>400</v>
      </c>
      <c r="K227" s="654">
        <v>4235</v>
      </c>
    </row>
    <row r="228" spans="1:11" ht="14.4" customHeight="1" x14ac:dyDescent="0.3">
      <c r="A228" s="649" t="s">
        <v>573</v>
      </c>
      <c r="B228" s="650" t="s">
        <v>574</v>
      </c>
      <c r="C228" s="651" t="s">
        <v>587</v>
      </c>
      <c r="D228" s="652" t="s">
        <v>2519</v>
      </c>
      <c r="E228" s="651" t="s">
        <v>5218</v>
      </c>
      <c r="F228" s="652" t="s">
        <v>5219</v>
      </c>
      <c r="G228" s="651" t="s">
        <v>4284</v>
      </c>
      <c r="H228" s="651" t="s">
        <v>4285</v>
      </c>
      <c r="I228" s="653">
        <v>0.27500000000000002</v>
      </c>
      <c r="J228" s="653">
        <v>1000</v>
      </c>
      <c r="K228" s="654">
        <v>276</v>
      </c>
    </row>
    <row r="229" spans="1:11" ht="14.4" customHeight="1" x14ac:dyDescent="0.3">
      <c r="A229" s="649" t="s">
        <v>573</v>
      </c>
      <c r="B229" s="650" t="s">
        <v>574</v>
      </c>
      <c r="C229" s="651" t="s">
        <v>587</v>
      </c>
      <c r="D229" s="652" t="s">
        <v>2519</v>
      </c>
      <c r="E229" s="651" t="s">
        <v>5218</v>
      </c>
      <c r="F229" s="652" t="s">
        <v>5219</v>
      </c>
      <c r="G229" s="651" t="s">
        <v>4286</v>
      </c>
      <c r="H229" s="651" t="s">
        <v>4287</v>
      </c>
      <c r="I229" s="653">
        <v>0.38625000000000004</v>
      </c>
      <c r="J229" s="653">
        <v>2500</v>
      </c>
      <c r="K229" s="654">
        <v>959</v>
      </c>
    </row>
    <row r="230" spans="1:11" ht="14.4" customHeight="1" x14ac:dyDescent="0.3">
      <c r="A230" s="649" t="s">
        <v>573</v>
      </c>
      <c r="B230" s="650" t="s">
        <v>574</v>
      </c>
      <c r="C230" s="651" t="s">
        <v>587</v>
      </c>
      <c r="D230" s="652" t="s">
        <v>2519</v>
      </c>
      <c r="E230" s="651" t="s">
        <v>5218</v>
      </c>
      <c r="F230" s="652" t="s">
        <v>5219</v>
      </c>
      <c r="G230" s="651" t="s">
        <v>3940</v>
      </c>
      <c r="H230" s="651" t="s">
        <v>3941</v>
      </c>
      <c r="I230" s="653">
        <v>61.22</v>
      </c>
      <c r="J230" s="653">
        <v>4</v>
      </c>
      <c r="K230" s="654">
        <v>244.9</v>
      </c>
    </row>
    <row r="231" spans="1:11" ht="14.4" customHeight="1" x14ac:dyDescent="0.3">
      <c r="A231" s="649" t="s">
        <v>573</v>
      </c>
      <c r="B231" s="650" t="s">
        <v>574</v>
      </c>
      <c r="C231" s="651" t="s">
        <v>587</v>
      </c>
      <c r="D231" s="652" t="s">
        <v>2519</v>
      </c>
      <c r="E231" s="651" t="s">
        <v>5218</v>
      </c>
      <c r="F231" s="652" t="s">
        <v>5219</v>
      </c>
      <c r="G231" s="651" t="s">
        <v>4288</v>
      </c>
      <c r="H231" s="651" t="s">
        <v>4289</v>
      </c>
      <c r="I231" s="653">
        <v>26.6</v>
      </c>
      <c r="J231" s="653">
        <v>48</v>
      </c>
      <c r="K231" s="654">
        <v>1276.6500000000001</v>
      </c>
    </row>
    <row r="232" spans="1:11" ht="14.4" customHeight="1" x14ac:dyDescent="0.3">
      <c r="A232" s="649" t="s">
        <v>573</v>
      </c>
      <c r="B232" s="650" t="s">
        <v>574</v>
      </c>
      <c r="C232" s="651" t="s">
        <v>587</v>
      </c>
      <c r="D232" s="652" t="s">
        <v>2519</v>
      </c>
      <c r="E232" s="651" t="s">
        <v>5218</v>
      </c>
      <c r="F232" s="652" t="s">
        <v>5219</v>
      </c>
      <c r="G232" s="651" t="s">
        <v>3942</v>
      </c>
      <c r="H232" s="651" t="s">
        <v>3943</v>
      </c>
      <c r="I232" s="653">
        <v>22.150000000000002</v>
      </c>
      <c r="J232" s="653">
        <v>185</v>
      </c>
      <c r="K232" s="654">
        <v>4097.75</v>
      </c>
    </row>
    <row r="233" spans="1:11" ht="14.4" customHeight="1" x14ac:dyDescent="0.3">
      <c r="A233" s="649" t="s">
        <v>573</v>
      </c>
      <c r="B233" s="650" t="s">
        <v>574</v>
      </c>
      <c r="C233" s="651" t="s">
        <v>587</v>
      </c>
      <c r="D233" s="652" t="s">
        <v>2519</v>
      </c>
      <c r="E233" s="651" t="s">
        <v>5218</v>
      </c>
      <c r="F233" s="652" t="s">
        <v>5219</v>
      </c>
      <c r="G233" s="651" t="s">
        <v>3944</v>
      </c>
      <c r="H233" s="651" t="s">
        <v>3945</v>
      </c>
      <c r="I233" s="653">
        <v>30.175000000000001</v>
      </c>
      <c r="J233" s="653">
        <v>40</v>
      </c>
      <c r="K233" s="654">
        <v>1207</v>
      </c>
    </row>
    <row r="234" spans="1:11" ht="14.4" customHeight="1" x14ac:dyDescent="0.3">
      <c r="A234" s="649" t="s">
        <v>573</v>
      </c>
      <c r="B234" s="650" t="s">
        <v>574</v>
      </c>
      <c r="C234" s="651" t="s">
        <v>587</v>
      </c>
      <c r="D234" s="652" t="s">
        <v>2519</v>
      </c>
      <c r="E234" s="651" t="s">
        <v>5218</v>
      </c>
      <c r="F234" s="652" t="s">
        <v>5219</v>
      </c>
      <c r="G234" s="651" t="s">
        <v>4290</v>
      </c>
      <c r="H234" s="651" t="s">
        <v>4291</v>
      </c>
      <c r="I234" s="653">
        <v>272.44</v>
      </c>
      <c r="J234" s="653">
        <v>12</v>
      </c>
      <c r="K234" s="654">
        <v>3269.23</v>
      </c>
    </row>
    <row r="235" spans="1:11" ht="14.4" customHeight="1" x14ac:dyDescent="0.3">
      <c r="A235" s="649" t="s">
        <v>573</v>
      </c>
      <c r="B235" s="650" t="s">
        <v>574</v>
      </c>
      <c r="C235" s="651" t="s">
        <v>587</v>
      </c>
      <c r="D235" s="652" t="s">
        <v>2519</v>
      </c>
      <c r="E235" s="651" t="s">
        <v>5218</v>
      </c>
      <c r="F235" s="652" t="s">
        <v>5219</v>
      </c>
      <c r="G235" s="651" t="s">
        <v>3946</v>
      </c>
      <c r="H235" s="651" t="s">
        <v>3947</v>
      </c>
      <c r="I235" s="653">
        <v>1.38</v>
      </c>
      <c r="J235" s="653">
        <v>1050</v>
      </c>
      <c r="K235" s="654">
        <v>1449</v>
      </c>
    </row>
    <row r="236" spans="1:11" ht="14.4" customHeight="1" x14ac:dyDescent="0.3">
      <c r="A236" s="649" t="s">
        <v>573</v>
      </c>
      <c r="B236" s="650" t="s">
        <v>574</v>
      </c>
      <c r="C236" s="651" t="s">
        <v>587</v>
      </c>
      <c r="D236" s="652" t="s">
        <v>2519</v>
      </c>
      <c r="E236" s="651" t="s">
        <v>5218</v>
      </c>
      <c r="F236" s="652" t="s">
        <v>5219</v>
      </c>
      <c r="G236" s="651" t="s">
        <v>4292</v>
      </c>
      <c r="H236" s="651" t="s">
        <v>4293</v>
      </c>
      <c r="I236" s="653">
        <v>8.17</v>
      </c>
      <c r="J236" s="653">
        <v>40</v>
      </c>
      <c r="K236" s="654">
        <v>326.8</v>
      </c>
    </row>
    <row r="237" spans="1:11" ht="14.4" customHeight="1" x14ac:dyDescent="0.3">
      <c r="A237" s="649" t="s">
        <v>573</v>
      </c>
      <c r="B237" s="650" t="s">
        <v>574</v>
      </c>
      <c r="C237" s="651" t="s">
        <v>587</v>
      </c>
      <c r="D237" s="652" t="s">
        <v>2519</v>
      </c>
      <c r="E237" s="651" t="s">
        <v>5218</v>
      </c>
      <c r="F237" s="652" t="s">
        <v>5219</v>
      </c>
      <c r="G237" s="651" t="s">
        <v>4294</v>
      </c>
      <c r="H237" s="651" t="s">
        <v>4295</v>
      </c>
      <c r="I237" s="653">
        <v>1.1479999999999999</v>
      </c>
      <c r="J237" s="653">
        <v>7500</v>
      </c>
      <c r="K237" s="654">
        <v>8583.51</v>
      </c>
    </row>
    <row r="238" spans="1:11" ht="14.4" customHeight="1" x14ac:dyDescent="0.3">
      <c r="A238" s="649" t="s">
        <v>573</v>
      </c>
      <c r="B238" s="650" t="s">
        <v>574</v>
      </c>
      <c r="C238" s="651" t="s">
        <v>587</v>
      </c>
      <c r="D238" s="652" t="s">
        <v>2519</v>
      </c>
      <c r="E238" s="651" t="s">
        <v>5218</v>
      </c>
      <c r="F238" s="652" t="s">
        <v>5219</v>
      </c>
      <c r="G238" s="651" t="s">
        <v>3948</v>
      </c>
      <c r="H238" s="651" t="s">
        <v>3949</v>
      </c>
      <c r="I238" s="653">
        <v>0.6</v>
      </c>
      <c r="J238" s="653">
        <v>500</v>
      </c>
      <c r="K238" s="654">
        <v>300</v>
      </c>
    </row>
    <row r="239" spans="1:11" ht="14.4" customHeight="1" x14ac:dyDescent="0.3">
      <c r="A239" s="649" t="s">
        <v>573</v>
      </c>
      <c r="B239" s="650" t="s">
        <v>574</v>
      </c>
      <c r="C239" s="651" t="s">
        <v>587</v>
      </c>
      <c r="D239" s="652" t="s">
        <v>2519</v>
      </c>
      <c r="E239" s="651" t="s">
        <v>5218</v>
      </c>
      <c r="F239" s="652" t="s">
        <v>5219</v>
      </c>
      <c r="G239" s="651" t="s">
        <v>3950</v>
      </c>
      <c r="H239" s="651" t="s">
        <v>3951</v>
      </c>
      <c r="I239" s="653">
        <v>3.2099999999999995</v>
      </c>
      <c r="J239" s="653">
        <v>500</v>
      </c>
      <c r="K239" s="654">
        <v>1615</v>
      </c>
    </row>
    <row r="240" spans="1:11" ht="14.4" customHeight="1" x14ac:dyDescent="0.3">
      <c r="A240" s="649" t="s">
        <v>573</v>
      </c>
      <c r="B240" s="650" t="s">
        <v>574</v>
      </c>
      <c r="C240" s="651" t="s">
        <v>587</v>
      </c>
      <c r="D240" s="652" t="s">
        <v>2519</v>
      </c>
      <c r="E240" s="651" t="s">
        <v>5218</v>
      </c>
      <c r="F240" s="652" t="s">
        <v>5219</v>
      </c>
      <c r="G240" s="651" t="s">
        <v>4296</v>
      </c>
      <c r="H240" s="651" t="s">
        <v>4297</v>
      </c>
      <c r="I240" s="653">
        <v>3.944</v>
      </c>
      <c r="J240" s="653">
        <v>1250</v>
      </c>
      <c r="K240" s="654">
        <v>4933.05</v>
      </c>
    </row>
    <row r="241" spans="1:11" ht="14.4" customHeight="1" x14ac:dyDescent="0.3">
      <c r="A241" s="649" t="s">
        <v>573</v>
      </c>
      <c r="B241" s="650" t="s">
        <v>574</v>
      </c>
      <c r="C241" s="651" t="s">
        <v>587</v>
      </c>
      <c r="D241" s="652" t="s">
        <v>2519</v>
      </c>
      <c r="E241" s="651" t="s">
        <v>5218</v>
      </c>
      <c r="F241" s="652" t="s">
        <v>5219</v>
      </c>
      <c r="G241" s="651" t="s">
        <v>3952</v>
      </c>
      <c r="H241" s="651" t="s">
        <v>3953</v>
      </c>
      <c r="I241" s="653">
        <v>0.44</v>
      </c>
      <c r="J241" s="653">
        <v>3600</v>
      </c>
      <c r="K241" s="654">
        <v>1584</v>
      </c>
    </row>
    <row r="242" spans="1:11" ht="14.4" customHeight="1" x14ac:dyDescent="0.3">
      <c r="A242" s="649" t="s">
        <v>573</v>
      </c>
      <c r="B242" s="650" t="s">
        <v>574</v>
      </c>
      <c r="C242" s="651" t="s">
        <v>587</v>
      </c>
      <c r="D242" s="652" t="s">
        <v>2519</v>
      </c>
      <c r="E242" s="651" t="s">
        <v>5218</v>
      </c>
      <c r="F242" s="652" t="s">
        <v>5219</v>
      </c>
      <c r="G242" s="651" t="s">
        <v>3954</v>
      </c>
      <c r="H242" s="651" t="s">
        <v>3955</v>
      </c>
      <c r="I242" s="653">
        <v>0.33</v>
      </c>
      <c r="J242" s="653">
        <v>1800</v>
      </c>
      <c r="K242" s="654">
        <v>594</v>
      </c>
    </row>
    <row r="243" spans="1:11" ht="14.4" customHeight="1" x14ac:dyDescent="0.3">
      <c r="A243" s="649" t="s">
        <v>573</v>
      </c>
      <c r="B243" s="650" t="s">
        <v>574</v>
      </c>
      <c r="C243" s="651" t="s">
        <v>587</v>
      </c>
      <c r="D243" s="652" t="s">
        <v>2519</v>
      </c>
      <c r="E243" s="651" t="s">
        <v>5218</v>
      </c>
      <c r="F243" s="652" t="s">
        <v>5219</v>
      </c>
      <c r="G243" s="651" t="s">
        <v>3956</v>
      </c>
      <c r="H243" s="651" t="s">
        <v>3957</v>
      </c>
      <c r="I243" s="653">
        <v>8.58</v>
      </c>
      <c r="J243" s="653">
        <v>36</v>
      </c>
      <c r="K243" s="654">
        <v>308.88</v>
      </c>
    </row>
    <row r="244" spans="1:11" ht="14.4" customHeight="1" x14ac:dyDescent="0.3">
      <c r="A244" s="649" t="s">
        <v>573</v>
      </c>
      <c r="B244" s="650" t="s">
        <v>574</v>
      </c>
      <c r="C244" s="651" t="s">
        <v>587</v>
      </c>
      <c r="D244" s="652" t="s">
        <v>2519</v>
      </c>
      <c r="E244" s="651" t="s">
        <v>5218</v>
      </c>
      <c r="F244" s="652" t="s">
        <v>5219</v>
      </c>
      <c r="G244" s="651" t="s">
        <v>3958</v>
      </c>
      <c r="H244" s="651" t="s">
        <v>3959</v>
      </c>
      <c r="I244" s="653">
        <v>28.231249999999999</v>
      </c>
      <c r="J244" s="653">
        <v>33</v>
      </c>
      <c r="K244" s="654">
        <v>931.5</v>
      </c>
    </row>
    <row r="245" spans="1:11" ht="14.4" customHeight="1" x14ac:dyDescent="0.3">
      <c r="A245" s="649" t="s">
        <v>573</v>
      </c>
      <c r="B245" s="650" t="s">
        <v>574</v>
      </c>
      <c r="C245" s="651" t="s">
        <v>587</v>
      </c>
      <c r="D245" s="652" t="s">
        <v>2519</v>
      </c>
      <c r="E245" s="651" t="s">
        <v>5218</v>
      </c>
      <c r="F245" s="652" t="s">
        <v>5219</v>
      </c>
      <c r="G245" s="651" t="s">
        <v>3962</v>
      </c>
      <c r="H245" s="651" t="s">
        <v>3963</v>
      </c>
      <c r="I245" s="653">
        <v>145.18999999999997</v>
      </c>
      <c r="J245" s="653">
        <v>60</v>
      </c>
      <c r="K245" s="654">
        <v>8674.73</v>
      </c>
    </row>
    <row r="246" spans="1:11" ht="14.4" customHeight="1" x14ac:dyDescent="0.3">
      <c r="A246" s="649" t="s">
        <v>573</v>
      </c>
      <c r="B246" s="650" t="s">
        <v>574</v>
      </c>
      <c r="C246" s="651" t="s">
        <v>587</v>
      </c>
      <c r="D246" s="652" t="s">
        <v>2519</v>
      </c>
      <c r="E246" s="651" t="s">
        <v>5218</v>
      </c>
      <c r="F246" s="652" t="s">
        <v>5219</v>
      </c>
      <c r="G246" s="651" t="s">
        <v>3964</v>
      </c>
      <c r="H246" s="651" t="s">
        <v>3965</v>
      </c>
      <c r="I246" s="653">
        <v>1.2611111111111108</v>
      </c>
      <c r="J246" s="653">
        <v>3800</v>
      </c>
      <c r="K246" s="654">
        <v>4834</v>
      </c>
    </row>
    <row r="247" spans="1:11" ht="14.4" customHeight="1" x14ac:dyDescent="0.3">
      <c r="A247" s="649" t="s">
        <v>573</v>
      </c>
      <c r="B247" s="650" t="s">
        <v>574</v>
      </c>
      <c r="C247" s="651" t="s">
        <v>587</v>
      </c>
      <c r="D247" s="652" t="s">
        <v>2519</v>
      </c>
      <c r="E247" s="651" t="s">
        <v>5218</v>
      </c>
      <c r="F247" s="652" t="s">
        <v>5219</v>
      </c>
      <c r="G247" s="651" t="s">
        <v>3966</v>
      </c>
      <c r="H247" s="651" t="s">
        <v>3967</v>
      </c>
      <c r="I247" s="653">
        <v>1.17</v>
      </c>
      <c r="J247" s="653">
        <v>1400</v>
      </c>
      <c r="K247" s="654">
        <v>1638</v>
      </c>
    </row>
    <row r="248" spans="1:11" ht="14.4" customHeight="1" x14ac:dyDescent="0.3">
      <c r="A248" s="649" t="s">
        <v>573</v>
      </c>
      <c r="B248" s="650" t="s">
        <v>574</v>
      </c>
      <c r="C248" s="651" t="s">
        <v>587</v>
      </c>
      <c r="D248" s="652" t="s">
        <v>2519</v>
      </c>
      <c r="E248" s="651" t="s">
        <v>5218</v>
      </c>
      <c r="F248" s="652" t="s">
        <v>5219</v>
      </c>
      <c r="G248" s="651" t="s">
        <v>3968</v>
      </c>
      <c r="H248" s="651" t="s">
        <v>3969</v>
      </c>
      <c r="I248" s="653">
        <v>46.073333333333331</v>
      </c>
      <c r="J248" s="653">
        <v>5</v>
      </c>
      <c r="K248" s="654">
        <v>230.43</v>
      </c>
    </row>
    <row r="249" spans="1:11" ht="14.4" customHeight="1" x14ac:dyDescent="0.3">
      <c r="A249" s="649" t="s">
        <v>573</v>
      </c>
      <c r="B249" s="650" t="s">
        <v>574</v>
      </c>
      <c r="C249" s="651" t="s">
        <v>587</v>
      </c>
      <c r="D249" s="652" t="s">
        <v>2519</v>
      </c>
      <c r="E249" s="651" t="s">
        <v>5218</v>
      </c>
      <c r="F249" s="652" t="s">
        <v>5219</v>
      </c>
      <c r="G249" s="651" t="s">
        <v>3970</v>
      </c>
      <c r="H249" s="651" t="s">
        <v>3971</v>
      </c>
      <c r="I249" s="653">
        <v>98.375</v>
      </c>
      <c r="J249" s="653">
        <v>22</v>
      </c>
      <c r="K249" s="654">
        <v>2164.2399999999998</v>
      </c>
    </row>
    <row r="250" spans="1:11" ht="14.4" customHeight="1" x14ac:dyDescent="0.3">
      <c r="A250" s="649" t="s">
        <v>573</v>
      </c>
      <c r="B250" s="650" t="s">
        <v>574</v>
      </c>
      <c r="C250" s="651" t="s">
        <v>587</v>
      </c>
      <c r="D250" s="652" t="s">
        <v>2519</v>
      </c>
      <c r="E250" s="651" t="s">
        <v>5218</v>
      </c>
      <c r="F250" s="652" t="s">
        <v>5219</v>
      </c>
      <c r="G250" s="651" t="s">
        <v>3974</v>
      </c>
      <c r="H250" s="651" t="s">
        <v>3975</v>
      </c>
      <c r="I250" s="653">
        <v>105.59</v>
      </c>
      <c r="J250" s="653">
        <v>12</v>
      </c>
      <c r="K250" s="654">
        <v>1267.1099999999999</v>
      </c>
    </row>
    <row r="251" spans="1:11" ht="14.4" customHeight="1" x14ac:dyDescent="0.3">
      <c r="A251" s="649" t="s">
        <v>573</v>
      </c>
      <c r="B251" s="650" t="s">
        <v>574</v>
      </c>
      <c r="C251" s="651" t="s">
        <v>587</v>
      </c>
      <c r="D251" s="652" t="s">
        <v>2519</v>
      </c>
      <c r="E251" s="651" t="s">
        <v>5218</v>
      </c>
      <c r="F251" s="652" t="s">
        <v>5219</v>
      </c>
      <c r="G251" s="651" t="s">
        <v>4298</v>
      </c>
      <c r="H251" s="651" t="s">
        <v>4299</v>
      </c>
      <c r="I251" s="653">
        <v>283.02</v>
      </c>
      <c r="J251" s="653">
        <v>10</v>
      </c>
      <c r="K251" s="654">
        <v>2830.15</v>
      </c>
    </row>
    <row r="252" spans="1:11" ht="14.4" customHeight="1" x14ac:dyDescent="0.3">
      <c r="A252" s="649" t="s">
        <v>573</v>
      </c>
      <c r="B252" s="650" t="s">
        <v>574</v>
      </c>
      <c r="C252" s="651" t="s">
        <v>587</v>
      </c>
      <c r="D252" s="652" t="s">
        <v>2519</v>
      </c>
      <c r="E252" s="651" t="s">
        <v>5218</v>
      </c>
      <c r="F252" s="652" t="s">
        <v>5219</v>
      </c>
      <c r="G252" s="651" t="s">
        <v>3976</v>
      </c>
      <c r="H252" s="651" t="s">
        <v>3977</v>
      </c>
      <c r="I252" s="653">
        <v>26.37</v>
      </c>
      <c r="J252" s="653">
        <v>12</v>
      </c>
      <c r="K252" s="654">
        <v>316.44</v>
      </c>
    </row>
    <row r="253" spans="1:11" ht="14.4" customHeight="1" x14ac:dyDescent="0.3">
      <c r="A253" s="649" t="s">
        <v>573</v>
      </c>
      <c r="B253" s="650" t="s">
        <v>574</v>
      </c>
      <c r="C253" s="651" t="s">
        <v>587</v>
      </c>
      <c r="D253" s="652" t="s">
        <v>2519</v>
      </c>
      <c r="E253" s="651" t="s">
        <v>5218</v>
      </c>
      <c r="F253" s="652" t="s">
        <v>5219</v>
      </c>
      <c r="G253" s="651" t="s">
        <v>4300</v>
      </c>
      <c r="H253" s="651" t="s">
        <v>4301</v>
      </c>
      <c r="I253" s="653">
        <v>9.7200000000000006</v>
      </c>
      <c r="J253" s="653">
        <v>48</v>
      </c>
      <c r="K253" s="654">
        <v>466.56</v>
      </c>
    </row>
    <row r="254" spans="1:11" ht="14.4" customHeight="1" x14ac:dyDescent="0.3">
      <c r="A254" s="649" t="s">
        <v>573</v>
      </c>
      <c r="B254" s="650" t="s">
        <v>574</v>
      </c>
      <c r="C254" s="651" t="s">
        <v>587</v>
      </c>
      <c r="D254" s="652" t="s">
        <v>2519</v>
      </c>
      <c r="E254" s="651" t="s">
        <v>5218</v>
      </c>
      <c r="F254" s="652" t="s">
        <v>5219</v>
      </c>
      <c r="G254" s="651" t="s">
        <v>3978</v>
      </c>
      <c r="H254" s="651" t="s">
        <v>3979</v>
      </c>
      <c r="I254" s="653">
        <v>7.504999999999999</v>
      </c>
      <c r="J254" s="653">
        <v>48</v>
      </c>
      <c r="K254" s="654">
        <v>360.24</v>
      </c>
    </row>
    <row r="255" spans="1:11" ht="14.4" customHeight="1" x14ac:dyDescent="0.3">
      <c r="A255" s="649" t="s">
        <v>573</v>
      </c>
      <c r="B255" s="650" t="s">
        <v>574</v>
      </c>
      <c r="C255" s="651" t="s">
        <v>587</v>
      </c>
      <c r="D255" s="652" t="s">
        <v>2519</v>
      </c>
      <c r="E255" s="651" t="s">
        <v>5218</v>
      </c>
      <c r="F255" s="652" t="s">
        <v>5219</v>
      </c>
      <c r="G255" s="651" t="s">
        <v>3984</v>
      </c>
      <c r="H255" s="651" t="s">
        <v>3985</v>
      </c>
      <c r="I255" s="653">
        <v>2.0625</v>
      </c>
      <c r="J255" s="653">
        <v>1800</v>
      </c>
      <c r="K255" s="654">
        <v>3713</v>
      </c>
    </row>
    <row r="256" spans="1:11" ht="14.4" customHeight="1" x14ac:dyDescent="0.3">
      <c r="A256" s="649" t="s">
        <v>573</v>
      </c>
      <c r="B256" s="650" t="s">
        <v>574</v>
      </c>
      <c r="C256" s="651" t="s">
        <v>587</v>
      </c>
      <c r="D256" s="652" t="s">
        <v>2519</v>
      </c>
      <c r="E256" s="651" t="s">
        <v>5218</v>
      </c>
      <c r="F256" s="652" t="s">
        <v>5219</v>
      </c>
      <c r="G256" s="651" t="s">
        <v>3988</v>
      </c>
      <c r="H256" s="651" t="s">
        <v>3989</v>
      </c>
      <c r="I256" s="653">
        <v>5.878333333333333</v>
      </c>
      <c r="J256" s="653">
        <v>700</v>
      </c>
      <c r="K256" s="654">
        <v>4115.5</v>
      </c>
    </row>
    <row r="257" spans="1:11" ht="14.4" customHeight="1" x14ac:dyDescent="0.3">
      <c r="A257" s="649" t="s">
        <v>573</v>
      </c>
      <c r="B257" s="650" t="s">
        <v>574</v>
      </c>
      <c r="C257" s="651" t="s">
        <v>587</v>
      </c>
      <c r="D257" s="652" t="s">
        <v>2519</v>
      </c>
      <c r="E257" s="651" t="s">
        <v>5218</v>
      </c>
      <c r="F257" s="652" t="s">
        <v>5219</v>
      </c>
      <c r="G257" s="651" t="s">
        <v>3994</v>
      </c>
      <c r="H257" s="651" t="s">
        <v>3995</v>
      </c>
      <c r="I257" s="653">
        <v>874</v>
      </c>
      <c r="J257" s="653">
        <v>1</v>
      </c>
      <c r="K257" s="654">
        <v>874</v>
      </c>
    </row>
    <row r="258" spans="1:11" ht="14.4" customHeight="1" x14ac:dyDescent="0.3">
      <c r="A258" s="649" t="s">
        <v>573</v>
      </c>
      <c r="B258" s="650" t="s">
        <v>574</v>
      </c>
      <c r="C258" s="651" t="s">
        <v>587</v>
      </c>
      <c r="D258" s="652" t="s">
        <v>2519</v>
      </c>
      <c r="E258" s="651" t="s">
        <v>5218</v>
      </c>
      <c r="F258" s="652" t="s">
        <v>5219</v>
      </c>
      <c r="G258" s="651" t="s">
        <v>3998</v>
      </c>
      <c r="H258" s="651" t="s">
        <v>3999</v>
      </c>
      <c r="I258" s="653">
        <v>58.54</v>
      </c>
      <c r="J258" s="653">
        <v>10</v>
      </c>
      <c r="K258" s="654">
        <v>585.38</v>
      </c>
    </row>
    <row r="259" spans="1:11" ht="14.4" customHeight="1" x14ac:dyDescent="0.3">
      <c r="A259" s="649" t="s">
        <v>573</v>
      </c>
      <c r="B259" s="650" t="s">
        <v>574</v>
      </c>
      <c r="C259" s="651" t="s">
        <v>587</v>
      </c>
      <c r="D259" s="652" t="s">
        <v>2519</v>
      </c>
      <c r="E259" s="651" t="s">
        <v>5218</v>
      </c>
      <c r="F259" s="652" t="s">
        <v>5219</v>
      </c>
      <c r="G259" s="651" t="s">
        <v>4302</v>
      </c>
      <c r="H259" s="651" t="s">
        <v>4303</v>
      </c>
      <c r="I259" s="653">
        <v>0.155</v>
      </c>
      <c r="J259" s="653">
        <v>300</v>
      </c>
      <c r="K259" s="654">
        <v>46</v>
      </c>
    </row>
    <row r="260" spans="1:11" ht="14.4" customHeight="1" x14ac:dyDescent="0.3">
      <c r="A260" s="649" t="s">
        <v>573</v>
      </c>
      <c r="B260" s="650" t="s">
        <v>574</v>
      </c>
      <c r="C260" s="651" t="s">
        <v>587</v>
      </c>
      <c r="D260" s="652" t="s">
        <v>2519</v>
      </c>
      <c r="E260" s="651" t="s">
        <v>5218</v>
      </c>
      <c r="F260" s="652" t="s">
        <v>5219</v>
      </c>
      <c r="G260" s="651" t="s">
        <v>4002</v>
      </c>
      <c r="H260" s="651" t="s">
        <v>4003</v>
      </c>
      <c r="I260" s="653">
        <v>12</v>
      </c>
      <c r="J260" s="653">
        <v>400</v>
      </c>
      <c r="K260" s="654">
        <v>4798.95</v>
      </c>
    </row>
    <row r="261" spans="1:11" ht="14.4" customHeight="1" x14ac:dyDescent="0.3">
      <c r="A261" s="649" t="s">
        <v>573</v>
      </c>
      <c r="B261" s="650" t="s">
        <v>574</v>
      </c>
      <c r="C261" s="651" t="s">
        <v>587</v>
      </c>
      <c r="D261" s="652" t="s">
        <v>2519</v>
      </c>
      <c r="E261" s="651" t="s">
        <v>5218</v>
      </c>
      <c r="F261" s="652" t="s">
        <v>5219</v>
      </c>
      <c r="G261" s="651" t="s">
        <v>4304</v>
      </c>
      <c r="H261" s="651" t="s">
        <v>4305</v>
      </c>
      <c r="I261" s="653">
        <v>11.74</v>
      </c>
      <c r="J261" s="653">
        <v>2</v>
      </c>
      <c r="K261" s="654">
        <v>23.48</v>
      </c>
    </row>
    <row r="262" spans="1:11" ht="14.4" customHeight="1" x14ac:dyDescent="0.3">
      <c r="A262" s="649" t="s">
        <v>573</v>
      </c>
      <c r="B262" s="650" t="s">
        <v>574</v>
      </c>
      <c r="C262" s="651" t="s">
        <v>587</v>
      </c>
      <c r="D262" s="652" t="s">
        <v>2519</v>
      </c>
      <c r="E262" s="651" t="s">
        <v>5218</v>
      </c>
      <c r="F262" s="652" t="s">
        <v>5219</v>
      </c>
      <c r="G262" s="651" t="s">
        <v>4306</v>
      </c>
      <c r="H262" s="651" t="s">
        <v>4307</v>
      </c>
      <c r="I262" s="653">
        <v>14.1</v>
      </c>
      <c r="J262" s="653">
        <v>2</v>
      </c>
      <c r="K262" s="654">
        <v>28.2</v>
      </c>
    </row>
    <row r="263" spans="1:11" ht="14.4" customHeight="1" x14ac:dyDescent="0.3">
      <c r="A263" s="649" t="s">
        <v>573</v>
      </c>
      <c r="B263" s="650" t="s">
        <v>574</v>
      </c>
      <c r="C263" s="651" t="s">
        <v>587</v>
      </c>
      <c r="D263" s="652" t="s">
        <v>2519</v>
      </c>
      <c r="E263" s="651" t="s">
        <v>5218</v>
      </c>
      <c r="F263" s="652" t="s">
        <v>5219</v>
      </c>
      <c r="G263" s="651" t="s">
        <v>4012</v>
      </c>
      <c r="H263" s="651" t="s">
        <v>4013</v>
      </c>
      <c r="I263" s="653">
        <v>7.1</v>
      </c>
      <c r="J263" s="653">
        <v>4</v>
      </c>
      <c r="K263" s="654">
        <v>28.4</v>
      </c>
    </row>
    <row r="264" spans="1:11" ht="14.4" customHeight="1" x14ac:dyDescent="0.3">
      <c r="A264" s="649" t="s">
        <v>573</v>
      </c>
      <c r="B264" s="650" t="s">
        <v>574</v>
      </c>
      <c r="C264" s="651" t="s">
        <v>587</v>
      </c>
      <c r="D264" s="652" t="s">
        <v>2519</v>
      </c>
      <c r="E264" s="651" t="s">
        <v>5218</v>
      </c>
      <c r="F264" s="652" t="s">
        <v>5219</v>
      </c>
      <c r="G264" s="651" t="s">
        <v>4018</v>
      </c>
      <c r="H264" s="651" t="s">
        <v>4020</v>
      </c>
      <c r="I264" s="653">
        <v>1480</v>
      </c>
      <c r="J264" s="653">
        <v>3</v>
      </c>
      <c r="K264" s="654">
        <v>4440</v>
      </c>
    </row>
    <row r="265" spans="1:11" ht="14.4" customHeight="1" x14ac:dyDescent="0.3">
      <c r="A265" s="649" t="s">
        <v>573</v>
      </c>
      <c r="B265" s="650" t="s">
        <v>574</v>
      </c>
      <c r="C265" s="651" t="s">
        <v>587</v>
      </c>
      <c r="D265" s="652" t="s">
        <v>2519</v>
      </c>
      <c r="E265" s="651" t="s">
        <v>5218</v>
      </c>
      <c r="F265" s="652" t="s">
        <v>5219</v>
      </c>
      <c r="G265" s="651" t="s">
        <v>4308</v>
      </c>
      <c r="H265" s="651" t="s">
        <v>4309</v>
      </c>
      <c r="I265" s="653">
        <v>8.2799999999999994</v>
      </c>
      <c r="J265" s="653">
        <v>2</v>
      </c>
      <c r="K265" s="654">
        <v>16.559999999999999</v>
      </c>
    </row>
    <row r="266" spans="1:11" ht="14.4" customHeight="1" x14ac:dyDescent="0.3">
      <c r="A266" s="649" t="s">
        <v>573</v>
      </c>
      <c r="B266" s="650" t="s">
        <v>574</v>
      </c>
      <c r="C266" s="651" t="s">
        <v>587</v>
      </c>
      <c r="D266" s="652" t="s">
        <v>2519</v>
      </c>
      <c r="E266" s="651" t="s">
        <v>5218</v>
      </c>
      <c r="F266" s="652" t="s">
        <v>5219</v>
      </c>
      <c r="G266" s="651" t="s">
        <v>4310</v>
      </c>
      <c r="H266" s="651" t="s">
        <v>4311</v>
      </c>
      <c r="I266" s="653">
        <v>5.92</v>
      </c>
      <c r="J266" s="653">
        <v>4</v>
      </c>
      <c r="K266" s="654">
        <v>23.68</v>
      </c>
    </row>
    <row r="267" spans="1:11" ht="14.4" customHeight="1" x14ac:dyDescent="0.3">
      <c r="A267" s="649" t="s">
        <v>573</v>
      </c>
      <c r="B267" s="650" t="s">
        <v>574</v>
      </c>
      <c r="C267" s="651" t="s">
        <v>587</v>
      </c>
      <c r="D267" s="652" t="s">
        <v>2519</v>
      </c>
      <c r="E267" s="651" t="s">
        <v>5218</v>
      </c>
      <c r="F267" s="652" t="s">
        <v>5219</v>
      </c>
      <c r="G267" s="651" t="s">
        <v>4312</v>
      </c>
      <c r="H267" s="651" t="s">
        <v>4313</v>
      </c>
      <c r="I267" s="653">
        <v>5.2750000000000004</v>
      </c>
      <c r="J267" s="653">
        <v>80</v>
      </c>
      <c r="K267" s="654">
        <v>422.1</v>
      </c>
    </row>
    <row r="268" spans="1:11" ht="14.4" customHeight="1" x14ac:dyDescent="0.3">
      <c r="A268" s="649" t="s">
        <v>573</v>
      </c>
      <c r="B268" s="650" t="s">
        <v>574</v>
      </c>
      <c r="C268" s="651" t="s">
        <v>587</v>
      </c>
      <c r="D268" s="652" t="s">
        <v>2519</v>
      </c>
      <c r="E268" s="651" t="s">
        <v>5218</v>
      </c>
      <c r="F268" s="652" t="s">
        <v>5219</v>
      </c>
      <c r="G268" s="651" t="s">
        <v>4314</v>
      </c>
      <c r="H268" s="651" t="s">
        <v>4315</v>
      </c>
      <c r="I268" s="653">
        <v>0.61</v>
      </c>
      <c r="J268" s="653">
        <v>4800</v>
      </c>
      <c r="K268" s="654">
        <v>2947.6</v>
      </c>
    </row>
    <row r="269" spans="1:11" ht="14.4" customHeight="1" x14ac:dyDescent="0.3">
      <c r="A269" s="649" t="s">
        <v>573</v>
      </c>
      <c r="B269" s="650" t="s">
        <v>574</v>
      </c>
      <c r="C269" s="651" t="s">
        <v>587</v>
      </c>
      <c r="D269" s="652" t="s">
        <v>2519</v>
      </c>
      <c r="E269" s="651" t="s">
        <v>5218</v>
      </c>
      <c r="F269" s="652" t="s">
        <v>5219</v>
      </c>
      <c r="G269" s="651" t="s">
        <v>4029</v>
      </c>
      <c r="H269" s="651" t="s">
        <v>4030</v>
      </c>
      <c r="I269" s="653">
        <v>67.323333333333323</v>
      </c>
      <c r="J269" s="653">
        <v>105</v>
      </c>
      <c r="K269" s="654">
        <v>7068.84</v>
      </c>
    </row>
    <row r="270" spans="1:11" ht="14.4" customHeight="1" x14ac:dyDescent="0.3">
      <c r="A270" s="649" t="s">
        <v>573</v>
      </c>
      <c r="B270" s="650" t="s">
        <v>574</v>
      </c>
      <c r="C270" s="651" t="s">
        <v>587</v>
      </c>
      <c r="D270" s="652" t="s">
        <v>2519</v>
      </c>
      <c r="E270" s="651" t="s">
        <v>5218</v>
      </c>
      <c r="F270" s="652" t="s">
        <v>5219</v>
      </c>
      <c r="G270" s="651" t="s">
        <v>4035</v>
      </c>
      <c r="H270" s="651" t="s">
        <v>4036</v>
      </c>
      <c r="I270" s="653">
        <v>82.08</v>
      </c>
      <c r="J270" s="653">
        <v>20</v>
      </c>
      <c r="K270" s="654">
        <v>1641.61</v>
      </c>
    </row>
    <row r="271" spans="1:11" ht="14.4" customHeight="1" x14ac:dyDescent="0.3">
      <c r="A271" s="649" t="s">
        <v>573</v>
      </c>
      <c r="B271" s="650" t="s">
        <v>574</v>
      </c>
      <c r="C271" s="651" t="s">
        <v>587</v>
      </c>
      <c r="D271" s="652" t="s">
        <v>2519</v>
      </c>
      <c r="E271" s="651" t="s">
        <v>5218</v>
      </c>
      <c r="F271" s="652" t="s">
        <v>5219</v>
      </c>
      <c r="G271" s="651" t="s">
        <v>4316</v>
      </c>
      <c r="H271" s="651" t="s">
        <v>4317</v>
      </c>
      <c r="I271" s="653">
        <v>72.680000000000007</v>
      </c>
      <c r="J271" s="653">
        <v>10</v>
      </c>
      <c r="K271" s="654">
        <v>726.75</v>
      </c>
    </row>
    <row r="272" spans="1:11" ht="14.4" customHeight="1" x14ac:dyDescent="0.3">
      <c r="A272" s="649" t="s">
        <v>573</v>
      </c>
      <c r="B272" s="650" t="s">
        <v>574</v>
      </c>
      <c r="C272" s="651" t="s">
        <v>587</v>
      </c>
      <c r="D272" s="652" t="s">
        <v>2519</v>
      </c>
      <c r="E272" s="651" t="s">
        <v>5218</v>
      </c>
      <c r="F272" s="652" t="s">
        <v>5219</v>
      </c>
      <c r="G272" s="651" t="s">
        <v>4318</v>
      </c>
      <c r="H272" s="651" t="s">
        <v>4319</v>
      </c>
      <c r="I272" s="653">
        <v>269.33</v>
      </c>
      <c r="J272" s="653">
        <v>10</v>
      </c>
      <c r="K272" s="654">
        <v>2693.25</v>
      </c>
    </row>
    <row r="273" spans="1:11" ht="14.4" customHeight="1" x14ac:dyDescent="0.3">
      <c r="A273" s="649" t="s">
        <v>573</v>
      </c>
      <c r="B273" s="650" t="s">
        <v>574</v>
      </c>
      <c r="C273" s="651" t="s">
        <v>587</v>
      </c>
      <c r="D273" s="652" t="s">
        <v>2519</v>
      </c>
      <c r="E273" s="651" t="s">
        <v>5218</v>
      </c>
      <c r="F273" s="652" t="s">
        <v>5219</v>
      </c>
      <c r="G273" s="651" t="s">
        <v>4320</v>
      </c>
      <c r="H273" s="651" t="s">
        <v>4321</v>
      </c>
      <c r="I273" s="653">
        <v>895.18</v>
      </c>
      <c r="J273" s="653">
        <v>2</v>
      </c>
      <c r="K273" s="654">
        <v>1790.37</v>
      </c>
    </row>
    <row r="274" spans="1:11" ht="14.4" customHeight="1" x14ac:dyDescent="0.3">
      <c r="A274" s="649" t="s">
        <v>573</v>
      </c>
      <c r="B274" s="650" t="s">
        <v>574</v>
      </c>
      <c r="C274" s="651" t="s">
        <v>587</v>
      </c>
      <c r="D274" s="652" t="s">
        <v>2519</v>
      </c>
      <c r="E274" s="651" t="s">
        <v>5218</v>
      </c>
      <c r="F274" s="652" t="s">
        <v>5219</v>
      </c>
      <c r="G274" s="651" t="s">
        <v>4037</v>
      </c>
      <c r="H274" s="651" t="s">
        <v>4038</v>
      </c>
      <c r="I274" s="653">
        <v>656.64</v>
      </c>
      <c r="J274" s="653">
        <v>2</v>
      </c>
      <c r="K274" s="654">
        <v>1313.28</v>
      </c>
    </row>
    <row r="275" spans="1:11" ht="14.4" customHeight="1" x14ac:dyDescent="0.3">
      <c r="A275" s="649" t="s">
        <v>573</v>
      </c>
      <c r="B275" s="650" t="s">
        <v>574</v>
      </c>
      <c r="C275" s="651" t="s">
        <v>587</v>
      </c>
      <c r="D275" s="652" t="s">
        <v>2519</v>
      </c>
      <c r="E275" s="651" t="s">
        <v>5220</v>
      </c>
      <c r="F275" s="652" t="s">
        <v>5221</v>
      </c>
      <c r="G275" s="651" t="s">
        <v>4322</v>
      </c>
      <c r="H275" s="651" t="s">
        <v>4323</v>
      </c>
      <c r="I275" s="653">
        <v>471.9</v>
      </c>
      <c r="J275" s="653">
        <v>10</v>
      </c>
      <c r="K275" s="654">
        <v>4719</v>
      </c>
    </row>
    <row r="276" spans="1:11" ht="14.4" customHeight="1" x14ac:dyDescent="0.3">
      <c r="A276" s="649" t="s">
        <v>573</v>
      </c>
      <c r="B276" s="650" t="s">
        <v>574</v>
      </c>
      <c r="C276" s="651" t="s">
        <v>587</v>
      </c>
      <c r="D276" s="652" t="s">
        <v>2519</v>
      </c>
      <c r="E276" s="651" t="s">
        <v>5220</v>
      </c>
      <c r="F276" s="652" t="s">
        <v>5221</v>
      </c>
      <c r="G276" s="651" t="s">
        <v>4041</v>
      </c>
      <c r="H276" s="651" t="s">
        <v>4042</v>
      </c>
      <c r="I276" s="653">
        <v>652.91499999999996</v>
      </c>
      <c r="J276" s="653">
        <v>20</v>
      </c>
      <c r="K276" s="654">
        <v>13058.279999999999</v>
      </c>
    </row>
    <row r="277" spans="1:11" ht="14.4" customHeight="1" x14ac:dyDescent="0.3">
      <c r="A277" s="649" t="s">
        <v>573</v>
      </c>
      <c r="B277" s="650" t="s">
        <v>574</v>
      </c>
      <c r="C277" s="651" t="s">
        <v>587</v>
      </c>
      <c r="D277" s="652" t="s">
        <v>2519</v>
      </c>
      <c r="E277" s="651" t="s">
        <v>5220</v>
      </c>
      <c r="F277" s="652" t="s">
        <v>5221</v>
      </c>
      <c r="G277" s="651" t="s">
        <v>4324</v>
      </c>
      <c r="H277" s="651" t="s">
        <v>4325</v>
      </c>
      <c r="I277" s="653">
        <v>63.365000000000002</v>
      </c>
      <c r="J277" s="653">
        <v>95</v>
      </c>
      <c r="K277" s="654">
        <v>6019.7099999999991</v>
      </c>
    </row>
    <row r="278" spans="1:11" ht="14.4" customHeight="1" x14ac:dyDescent="0.3">
      <c r="A278" s="649" t="s">
        <v>573</v>
      </c>
      <c r="B278" s="650" t="s">
        <v>574</v>
      </c>
      <c r="C278" s="651" t="s">
        <v>587</v>
      </c>
      <c r="D278" s="652" t="s">
        <v>2519</v>
      </c>
      <c r="E278" s="651" t="s">
        <v>5220</v>
      </c>
      <c r="F278" s="652" t="s">
        <v>5221</v>
      </c>
      <c r="G278" s="651" t="s">
        <v>4326</v>
      </c>
      <c r="H278" s="651" t="s">
        <v>4327</v>
      </c>
      <c r="I278" s="653">
        <v>26.015714285714289</v>
      </c>
      <c r="J278" s="653">
        <v>1720</v>
      </c>
      <c r="K278" s="654">
        <v>44748.6</v>
      </c>
    </row>
    <row r="279" spans="1:11" ht="14.4" customHeight="1" x14ac:dyDescent="0.3">
      <c r="A279" s="649" t="s">
        <v>573</v>
      </c>
      <c r="B279" s="650" t="s">
        <v>574</v>
      </c>
      <c r="C279" s="651" t="s">
        <v>587</v>
      </c>
      <c r="D279" s="652" t="s">
        <v>2519</v>
      </c>
      <c r="E279" s="651" t="s">
        <v>5220</v>
      </c>
      <c r="F279" s="652" t="s">
        <v>5221</v>
      </c>
      <c r="G279" s="651" t="s">
        <v>4043</v>
      </c>
      <c r="H279" s="651" t="s">
        <v>4044</v>
      </c>
      <c r="I279" s="653">
        <v>3.1549999999999998</v>
      </c>
      <c r="J279" s="653">
        <v>120</v>
      </c>
      <c r="K279" s="654">
        <v>378.6</v>
      </c>
    </row>
    <row r="280" spans="1:11" ht="14.4" customHeight="1" x14ac:dyDescent="0.3">
      <c r="A280" s="649" t="s">
        <v>573</v>
      </c>
      <c r="B280" s="650" t="s">
        <v>574</v>
      </c>
      <c r="C280" s="651" t="s">
        <v>587</v>
      </c>
      <c r="D280" s="652" t="s">
        <v>2519</v>
      </c>
      <c r="E280" s="651" t="s">
        <v>5220</v>
      </c>
      <c r="F280" s="652" t="s">
        <v>5221</v>
      </c>
      <c r="G280" s="651" t="s">
        <v>4328</v>
      </c>
      <c r="H280" s="651" t="s">
        <v>4329</v>
      </c>
      <c r="I280" s="653">
        <v>0.22</v>
      </c>
      <c r="J280" s="653">
        <v>100</v>
      </c>
      <c r="K280" s="654">
        <v>22</v>
      </c>
    </row>
    <row r="281" spans="1:11" ht="14.4" customHeight="1" x14ac:dyDescent="0.3">
      <c r="A281" s="649" t="s">
        <v>573</v>
      </c>
      <c r="B281" s="650" t="s">
        <v>574</v>
      </c>
      <c r="C281" s="651" t="s">
        <v>587</v>
      </c>
      <c r="D281" s="652" t="s">
        <v>2519</v>
      </c>
      <c r="E281" s="651" t="s">
        <v>5220</v>
      </c>
      <c r="F281" s="652" t="s">
        <v>5221</v>
      </c>
      <c r="G281" s="651" t="s">
        <v>4045</v>
      </c>
      <c r="H281" s="651" t="s">
        <v>4046</v>
      </c>
      <c r="I281" s="653">
        <v>11.144285714285715</v>
      </c>
      <c r="J281" s="653">
        <v>2200</v>
      </c>
      <c r="K281" s="654">
        <v>24516</v>
      </c>
    </row>
    <row r="282" spans="1:11" ht="14.4" customHeight="1" x14ac:dyDescent="0.3">
      <c r="A282" s="649" t="s">
        <v>573</v>
      </c>
      <c r="B282" s="650" t="s">
        <v>574</v>
      </c>
      <c r="C282" s="651" t="s">
        <v>587</v>
      </c>
      <c r="D282" s="652" t="s">
        <v>2519</v>
      </c>
      <c r="E282" s="651" t="s">
        <v>5220</v>
      </c>
      <c r="F282" s="652" t="s">
        <v>5221</v>
      </c>
      <c r="G282" s="651" t="s">
        <v>4330</v>
      </c>
      <c r="H282" s="651" t="s">
        <v>4331</v>
      </c>
      <c r="I282" s="653">
        <v>2.75</v>
      </c>
      <c r="J282" s="653">
        <v>100</v>
      </c>
      <c r="K282" s="654">
        <v>275</v>
      </c>
    </row>
    <row r="283" spans="1:11" ht="14.4" customHeight="1" x14ac:dyDescent="0.3">
      <c r="A283" s="649" t="s">
        <v>573</v>
      </c>
      <c r="B283" s="650" t="s">
        <v>574</v>
      </c>
      <c r="C283" s="651" t="s">
        <v>587</v>
      </c>
      <c r="D283" s="652" t="s">
        <v>2519</v>
      </c>
      <c r="E283" s="651" t="s">
        <v>5220</v>
      </c>
      <c r="F283" s="652" t="s">
        <v>5221</v>
      </c>
      <c r="G283" s="651" t="s">
        <v>4047</v>
      </c>
      <c r="H283" s="651" t="s">
        <v>4048</v>
      </c>
      <c r="I283" s="653">
        <v>0.97285714285714298</v>
      </c>
      <c r="J283" s="653">
        <v>9900</v>
      </c>
      <c r="K283" s="654">
        <v>9626</v>
      </c>
    </row>
    <row r="284" spans="1:11" ht="14.4" customHeight="1" x14ac:dyDescent="0.3">
      <c r="A284" s="649" t="s">
        <v>573</v>
      </c>
      <c r="B284" s="650" t="s">
        <v>574</v>
      </c>
      <c r="C284" s="651" t="s">
        <v>587</v>
      </c>
      <c r="D284" s="652" t="s">
        <v>2519</v>
      </c>
      <c r="E284" s="651" t="s">
        <v>5220</v>
      </c>
      <c r="F284" s="652" t="s">
        <v>5221</v>
      </c>
      <c r="G284" s="651" t="s">
        <v>4049</v>
      </c>
      <c r="H284" s="651" t="s">
        <v>4050</v>
      </c>
      <c r="I284" s="653">
        <v>1.4924999999999999</v>
      </c>
      <c r="J284" s="653">
        <v>3900</v>
      </c>
      <c r="K284" s="654">
        <v>5958</v>
      </c>
    </row>
    <row r="285" spans="1:11" ht="14.4" customHeight="1" x14ac:dyDescent="0.3">
      <c r="A285" s="649" t="s">
        <v>573</v>
      </c>
      <c r="B285" s="650" t="s">
        <v>574</v>
      </c>
      <c r="C285" s="651" t="s">
        <v>587</v>
      </c>
      <c r="D285" s="652" t="s">
        <v>2519</v>
      </c>
      <c r="E285" s="651" t="s">
        <v>5220</v>
      </c>
      <c r="F285" s="652" t="s">
        <v>5221</v>
      </c>
      <c r="G285" s="651" t="s">
        <v>4051</v>
      </c>
      <c r="H285" s="651" t="s">
        <v>4052</v>
      </c>
      <c r="I285" s="653">
        <v>0.43666666666666665</v>
      </c>
      <c r="J285" s="653">
        <v>13900</v>
      </c>
      <c r="K285" s="654">
        <v>6049</v>
      </c>
    </row>
    <row r="286" spans="1:11" ht="14.4" customHeight="1" x14ac:dyDescent="0.3">
      <c r="A286" s="649" t="s">
        <v>573</v>
      </c>
      <c r="B286" s="650" t="s">
        <v>574</v>
      </c>
      <c r="C286" s="651" t="s">
        <v>587</v>
      </c>
      <c r="D286" s="652" t="s">
        <v>2519</v>
      </c>
      <c r="E286" s="651" t="s">
        <v>5220</v>
      </c>
      <c r="F286" s="652" t="s">
        <v>5221</v>
      </c>
      <c r="G286" s="651" t="s">
        <v>4053</v>
      </c>
      <c r="H286" s="651" t="s">
        <v>4054</v>
      </c>
      <c r="I286" s="653">
        <v>0.60428571428571431</v>
      </c>
      <c r="J286" s="653">
        <v>4600</v>
      </c>
      <c r="K286" s="654">
        <v>2754</v>
      </c>
    </row>
    <row r="287" spans="1:11" ht="14.4" customHeight="1" x14ac:dyDescent="0.3">
      <c r="A287" s="649" t="s">
        <v>573</v>
      </c>
      <c r="B287" s="650" t="s">
        <v>574</v>
      </c>
      <c r="C287" s="651" t="s">
        <v>587</v>
      </c>
      <c r="D287" s="652" t="s">
        <v>2519</v>
      </c>
      <c r="E287" s="651" t="s">
        <v>5220</v>
      </c>
      <c r="F287" s="652" t="s">
        <v>5221</v>
      </c>
      <c r="G287" s="651" t="s">
        <v>4055</v>
      </c>
      <c r="H287" s="651" t="s">
        <v>4056</v>
      </c>
      <c r="I287" s="653">
        <v>3.14</v>
      </c>
      <c r="J287" s="653">
        <v>50</v>
      </c>
      <c r="K287" s="654">
        <v>157</v>
      </c>
    </row>
    <row r="288" spans="1:11" ht="14.4" customHeight="1" x14ac:dyDescent="0.3">
      <c r="A288" s="649" t="s">
        <v>573</v>
      </c>
      <c r="B288" s="650" t="s">
        <v>574</v>
      </c>
      <c r="C288" s="651" t="s">
        <v>587</v>
      </c>
      <c r="D288" s="652" t="s">
        <v>2519</v>
      </c>
      <c r="E288" s="651" t="s">
        <v>5220</v>
      </c>
      <c r="F288" s="652" t="s">
        <v>5221</v>
      </c>
      <c r="G288" s="651" t="s">
        <v>4332</v>
      </c>
      <c r="H288" s="651" t="s">
        <v>4333</v>
      </c>
      <c r="I288" s="653">
        <v>6.19</v>
      </c>
      <c r="J288" s="653">
        <v>12</v>
      </c>
      <c r="K288" s="654">
        <v>74.28</v>
      </c>
    </row>
    <row r="289" spans="1:11" ht="14.4" customHeight="1" x14ac:dyDescent="0.3">
      <c r="A289" s="649" t="s">
        <v>573</v>
      </c>
      <c r="B289" s="650" t="s">
        <v>574</v>
      </c>
      <c r="C289" s="651" t="s">
        <v>587</v>
      </c>
      <c r="D289" s="652" t="s">
        <v>2519</v>
      </c>
      <c r="E289" s="651" t="s">
        <v>5220</v>
      </c>
      <c r="F289" s="652" t="s">
        <v>5221</v>
      </c>
      <c r="G289" s="651" t="s">
        <v>4057</v>
      </c>
      <c r="H289" s="651" t="s">
        <v>4058</v>
      </c>
      <c r="I289" s="653">
        <v>6.29</v>
      </c>
      <c r="J289" s="653">
        <v>17</v>
      </c>
      <c r="K289" s="654">
        <v>106.92999999999999</v>
      </c>
    </row>
    <row r="290" spans="1:11" ht="14.4" customHeight="1" x14ac:dyDescent="0.3">
      <c r="A290" s="649" t="s">
        <v>573</v>
      </c>
      <c r="B290" s="650" t="s">
        <v>574</v>
      </c>
      <c r="C290" s="651" t="s">
        <v>587</v>
      </c>
      <c r="D290" s="652" t="s">
        <v>2519</v>
      </c>
      <c r="E290" s="651" t="s">
        <v>5220</v>
      </c>
      <c r="F290" s="652" t="s">
        <v>5221</v>
      </c>
      <c r="G290" s="651" t="s">
        <v>4334</v>
      </c>
      <c r="H290" s="651" t="s">
        <v>4335</v>
      </c>
      <c r="I290" s="653">
        <v>6.29</v>
      </c>
      <c r="J290" s="653">
        <v>6</v>
      </c>
      <c r="K290" s="654">
        <v>37.74</v>
      </c>
    </row>
    <row r="291" spans="1:11" ht="14.4" customHeight="1" x14ac:dyDescent="0.3">
      <c r="A291" s="649" t="s">
        <v>573</v>
      </c>
      <c r="B291" s="650" t="s">
        <v>574</v>
      </c>
      <c r="C291" s="651" t="s">
        <v>587</v>
      </c>
      <c r="D291" s="652" t="s">
        <v>2519</v>
      </c>
      <c r="E291" s="651" t="s">
        <v>5220</v>
      </c>
      <c r="F291" s="652" t="s">
        <v>5221</v>
      </c>
      <c r="G291" s="651" t="s">
        <v>4336</v>
      </c>
      <c r="H291" s="651" t="s">
        <v>4337</v>
      </c>
      <c r="I291" s="653">
        <v>6.0266666666666664</v>
      </c>
      <c r="J291" s="653">
        <v>160</v>
      </c>
      <c r="K291" s="654">
        <v>961.40000000000009</v>
      </c>
    </row>
    <row r="292" spans="1:11" ht="14.4" customHeight="1" x14ac:dyDescent="0.3">
      <c r="A292" s="649" t="s">
        <v>573</v>
      </c>
      <c r="B292" s="650" t="s">
        <v>574</v>
      </c>
      <c r="C292" s="651" t="s">
        <v>587</v>
      </c>
      <c r="D292" s="652" t="s">
        <v>2519</v>
      </c>
      <c r="E292" s="651" t="s">
        <v>5220</v>
      </c>
      <c r="F292" s="652" t="s">
        <v>5221</v>
      </c>
      <c r="G292" s="651" t="s">
        <v>4336</v>
      </c>
      <c r="H292" s="651" t="s">
        <v>4338</v>
      </c>
      <c r="I292" s="653">
        <v>6.2180000000000009</v>
      </c>
      <c r="J292" s="653">
        <v>245</v>
      </c>
      <c r="K292" s="654">
        <v>1523.55</v>
      </c>
    </row>
    <row r="293" spans="1:11" ht="14.4" customHeight="1" x14ac:dyDescent="0.3">
      <c r="A293" s="649" t="s">
        <v>573</v>
      </c>
      <c r="B293" s="650" t="s">
        <v>574</v>
      </c>
      <c r="C293" s="651" t="s">
        <v>587</v>
      </c>
      <c r="D293" s="652" t="s">
        <v>2519</v>
      </c>
      <c r="E293" s="651" t="s">
        <v>5220</v>
      </c>
      <c r="F293" s="652" t="s">
        <v>5221</v>
      </c>
      <c r="G293" s="651" t="s">
        <v>4339</v>
      </c>
      <c r="H293" s="651" t="s">
        <v>4340</v>
      </c>
      <c r="I293" s="653">
        <v>203.762</v>
      </c>
      <c r="J293" s="653">
        <v>145</v>
      </c>
      <c r="K293" s="654">
        <v>29545.5</v>
      </c>
    </row>
    <row r="294" spans="1:11" ht="14.4" customHeight="1" x14ac:dyDescent="0.3">
      <c r="A294" s="649" t="s">
        <v>573</v>
      </c>
      <c r="B294" s="650" t="s">
        <v>574</v>
      </c>
      <c r="C294" s="651" t="s">
        <v>587</v>
      </c>
      <c r="D294" s="652" t="s">
        <v>2519</v>
      </c>
      <c r="E294" s="651" t="s">
        <v>5220</v>
      </c>
      <c r="F294" s="652" t="s">
        <v>5221</v>
      </c>
      <c r="G294" s="651" t="s">
        <v>4341</v>
      </c>
      <c r="H294" s="651" t="s">
        <v>4342</v>
      </c>
      <c r="I294" s="653">
        <v>81.739999999999995</v>
      </c>
      <c r="J294" s="653">
        <v>180</v>
      </c>
      <c r="K294" s="654">
        <v>14712.6</v>
      </c>
    </row>
    <row r="295" spans="1:11" ht="14.4" customHeight="1" x14ac:dyDescent="0.3">
      <c r="A295" s="649" t="s">
        <v>573</v>
      </c>
      <c r="B295" s="650" t="s">
        <v>574</v>
      </c>
      <c r="C295" s="651" t="s">
        <v>587</v>
      </c>
      <c r="D295" s="652" t="s">
        <v>2519</v>
      </c>
      <c r="E295" s="651" t="s">
        <v>5220</v>
      </c>
      <c r="F295" s="652" t="s">
        <v>5221</v>
      </c>
      <c r="G295" s="651" t="s">
        <v>4343</v>
      </c>
      <c r="H295" s="651" t="s">
        <v>4344</v>
      </c>
      <c r="I295" s="653">
        <v>79.877499999999998</v>
      </c>
      <c r="J295" s="653">
        <v>180</v>
      </c>
      <c r="K295" s="654">
        <v>14377.949999999999</v>
      </c>
    </row>
    <row r="296" spans="1:11" ht="14.4" customHeight="1" x14ac:dyDescent="0.3">
      <c r="A296" s="649" t="s">
        <v>573</v>
      </c>
      <c r="B296" s="650" t="s">
        <v>574</v>
      </c>
      <c r="C296" s="651" t="s">
        <v>587</v>
      </c>
      <c r="D296" s="652" t="s">
        <v>2519</v>
      </c>
      <c r="E296" s="651" t="s">
        <v>5220</v>
      </c>
      <c r="F296" s="652" t="s">
        <v>5221</v>
      </c>
      <c r="G296" s="651" t="s">
        <v>4345</v>
      </c>
      <c r="H296" s="651" t="s">
        <v>4346</v>
      </c>
      <c r="I296" s="653">
        <v>94.38</v>
      </c>
      <c r="J296" s="653">
        <v>8</v>
      </c>
      <c r="K296" s="654">
        <v>755.02</v>
      </c>
    </row>
    <row r="297" spans="1:11" ht="14.4" customHeight="1" x14ac:dyDescent="0.3">
      <c r="A297" s="649" t="s">
        <v>573</v>
      </c>
      <c r="B297" s="650" t="s">
        <v>574</v>
      </c>
      <c r="C297" s="651" t="s">
        <v>587</v>
      </c>
      <c r="D297" s="652" t="s">
        <v>2519</v>
      </c>
      <c r="E297" s="651" t="s">
        <v>5220</v>
      </c>
      <c r="F297" s="652" t="s">
        <v>5221</v>
      </c>
      <c r="G297" s="651" t="s">
        <v>4064</v>
      </c>
      <c r="H297" s="651" t="s">
        <v>4065</v>
      </c>
      <c r="I297" s="653">
        <v>5.5666666666666664</v>
      </c>
      <c r="J297" s="653">
        <v>390</v>
      </c>
      <c r="K297" s="654">
        <v>2171.1</v>
      </c>
    </row>
    <row r="298" spans="1:11" ht="14.4" customHeight="1" x14ac:dyDescent="0.3">
      <c r="A298" s="649" t="s">
        <v>573</v>
      </c>
      <c r="B298" s="650" t="s">
        <v>574</v>
      </c>
      <c r="C298" s="651" t="s">
        <v>587</v>
      </c>
      <c r="D298" s="652" t="s">
        <v>2519</v>
      </c>
      <c r="E298" s="651" t="s">
        <v>5220</v>
      </c>
      <c r="F298" s="652" t="s">
        <v>5221</v>
      </c>
      <c r="G298" s="651" t="s">
        <v>4066</v>
      </c>
      <c r="H298" s="651" t="s">
        <v>4067</v>
      </c>
      <c r="I298" s="653">
        <v>47.292857142857144</v>
      </c>
      <c r="J298" s="653">
        <v>575</v>
      </c>
      <c r="K298" s="654">
        <v>27166.51</v>
      </c>
    </row>
    <row r="299" spans="1:11" ht="14.4" customHeight="1" x14ac:dyDescent="0.3">
      <c r="A299" s="649" t="s">
        <v>573</v>
      </c>
      <c r="B299" s="650" t="s">
        <v>574</v>
      </c>
      <c r="C299" s="651" t="s">
        <v>587</v>
      </c>
      <c r="D299" s="652" t="s">
        <v>2519</v>
      </c>
      <c r="E299" s="651" t="s">
        <v>5220</v>
      </c>
      <c r="F299" s="652" t="s">
        <v>5221</v>
      </c>
      <c r="G299" s="651" t="s">
        <v>4347</v>
      </c>
      <c r="H299" s="651" t="s">
        <v>4348</v>
      </c>
      <c r="I299" s="653">
        <v>108.3</v>
      </c>
      <c r="J299" s="653">
        <v>80</v>
      </c>
      <c r="K299" s="654">
        <v>8663.9</v>
      </c>
    </row>
    <row r="300" spans="1:11" ht="14.4" customHeight="1" x14ac:dyDescent="0.3">
      <c r="A300" s="649" t="s">
        <v>573</v>
      </c>
      <c r="B300" s="650" t="s">
        <v>574</v>
      </c>
      <c r="C300" s="651" t="s">
        <v>587</v>
      </c>
      <c r="D300" s="652" t="s">
        <v>2519</v>
      </c>
      <c r="E300" s="651" t="s">
        <v>5220</v>
      </c>
      <c r="F300" s="652" t="s">
        <v>5221</v>
      </c>
      <c r="G300" s="651" t="s">
        <v>4349</v>
      </c>
      <c r="H300" s="651" t="s">
        <v>4350</v>
      </c>
      <c r="I300" s="653">
        <v>61.104285714285716</v>
      </c>
      <c r="J300" s="653">
        <v>360</v>
      </c>
      <c r="K300" s="654">
        <v>21998.200000000004</v>
      </c>
    </row>
    <row r="301" spans="1:11" ht="14.4" customHeight="1" x14ac:dyDescent="0.3">
      <c r="A301" s="649" t="s">
        <v>573</v>
      </c>
      <c r="B301" s="650" t="s">
        <v>574</v>
      </c>
      <c r="C301" s="651" t="s">
        <v>587</v>
      </c>
      <c r="D301" s="652" t="s">
        <v>2519</v>
      </c>
      <c r="E301" s="651" t="s">
        <v>5220</v>
      </c>
      <c r="F301" s="652" t="s">
        <v>5221</v>
      </c>
      <c r="G301" s="651" t="s">
        <v>4068</v>
      </c>
      <c r="H301" s="651" t="s">
        <v>4069</v>
      </c>
      <c r="I301" s="653">
        <v>20.69</v>
      </c>
      <c r="J301" s="653">
        <v>1400</v>
      </c>
      <c r="K301" s="654">
        <v>28967.4</v>
      </c>
    </row>
    <row r="302" spans="1:11" ht="14.4" customHeight="1" x14ac:dyDescent="0.3">
      <c r="A302" s="649" t="s">
        <v>573</v>
      </c>
      <c r="B302" s="650" t="s">
        <v>574</v>
      </c>
      <c r="C302" s="651" t="s">
        <v>587</v>
      </c>
      <c r="D302" s="652" t="s">
        <v>2519</v>
      </c>
      <c r="E302" s="651" t="s">
        <v>5220</v>
      </c>
      <c r="F302" s="652" t="s">
        <v>5221</v>
      </c>
      <c r="G302" s="651" t="s">
        <v>4351</v>
      </c>
      <c r="H302" s="651" t="s">
        <v>4352</v>
      </c>
      <c r="I302" s="653">
        <v>45.13</v>
      </c>
      <c r="J302" s="653">
        <v>20</v>
      </c>
      <c r="K302" s="654">
        <v>902.66</v>
      </c>
    </row>
    <row r="303" spans="1:11" ht="14.4" customHeight="1" x14ac:dyDescent="0.3">
      <c r="A303" s="649" t="s">
        <v>573</v>
      </c>
      <c r="B303" s="650" t="s">
        <v>574</v>
      </c>
      <c r="C303" s="651" t="s">
        <v>587</v>
      </c>
      <c r="D303" s="652" t="s">
        <v>2519</v>
      </c>
      <c r="E303" s="651" t="s">
        <v>5220</v>
      </c>
      <c r="F303" s="652" t="s">
        <v>5221</v>
      </c>
      <c r="G303" s="651" t="s">
        <v>4353</v>
      </c>
      <c r="H303" s="651" t="s">
        <v>4354</v>
      </c>
      <c r="I303" s="653">
        <v>646.755</v>
      </c>
      <c r="J303" s="653">
        <v>4</v>
      </c>
      <c r="K303" s="654">
        <v>2587.02</v>
      </c>
    </row>
    <row r="304" spans="1:11" ht="14.4" customHeight="1" x14ac:dyDescent="0.3">
      <c r="A304" s="649" t="s">
        <v>573</v>
      </c>
      <c r="B304" s="650" t="s">
        <v>574</v>
      </c>
      <c r="C304" s="651" t="s">
        <v>587</v>
      </c>
      <c r="D304" s="652" t="s">
        <v>2519</v>
      </c>
      <c r="E304" s="651" t="s">
        <v>5220</v>
      </c>
      <c r="F304" s="652" t="s">
        <v>5221</v>
      </c>
      <c r="G304" s="651" t="s">
        <v>4258</v>
      </c>
      <c r="H304" s="651" t="s">
        <v>4259</v>
      </c>
      <c r="I304" s="653">
        <v>2.7837500000000004</v>
      </c>
      <c r="J304" s="653">
        <v>5400</v>
      </c>
      <c r="K304" s="654">
        <v>15033</v>
      </c>
    </row>
    <row r="305" spans="1:11" ht="14.4" customHeight="1" x14ac:dyDescent="0.3">
      <c r="A305" s="649" t="s">
        <v>573</v>
      </c>
      <c r="B305" s="650" t="s">
        <v>574</v>
      </c>
      <c r="C305" s="651" t="s">
        <v>587</v>
      </c>
      <c r="D305" s="652" t="s">
        <v>2519</v>
      </c>
      <c r="E305" s="651" t="s">
        <v>5220</v>
      </c>
      <c r="F305" s="652" t="s">
        <v>5221</v>
      </c>
      <c r="G305" s="651" t="s">
        <v>4072</v>
      </c>
      <c r="H305" s="651" t="s">
        <v>4073</v>
      </c>
      <c r="I305" s="653">
        <v>173.46999999999997</v>
      </c>
      <c r="J305" s="653">
        <v>7</v>
      </c>
      <c r="K305" s="654">
        <v>1220.56</v>
      </c>
    </row>
    <row r="306" spans="1:11" ht="14.4" customHeight="1" x14ac:dyDescent="0.3">
      <c r="A306" s="649" t="s">
        <v>573</v>
      </c>
      <c r="B306" s="650" t="s">
        <v>574</v>
      </c>
      <c r="C306" s="651" t="s">
        <v>587</v>
      </c>
      <c r="D306" s="652" t="s">
        <v>2519</v>
      </c>
      <c r="E306" s="651" t="s">
        <v>5220</v>
      </c>
      <c r="F306" s="652" t="s">
        <v>5221</v>
      </c>
      <c r="G306" s="651" t="s">
        <v>4355</v>
      </c>
      <c r="H306" s="651" t="s">
        <v>4356</v>
      </c>
      <c r="I306" s="653">
        <v>114.42</v>
      </c>
      <c r="J306" s="653">
        <v>50</v>
      </c>
      <c r="K306" s="654">
        <v>5720.9400000000005</v>
      </c>
    </row>
    <row r="307" spans="1:11" ht="14.4" customHeight="1" x14ac:dyDescent="0.3">
      <c r="A307" s="649" t="s">
        <v>573</v>
      </c>
      <c r="B307" s="650" t="s">
        <v>574</v>
      </c>
      <c r="C307" s="651" t="s">
        <v>587</v>
      </c>
      <c r="D307" s="652" t="s">
        <v>2519</v>
      </c>
      <c r="E307" s="651" t="s">
        <v>5220</v>
      </c>
      <c r="F307" s="652" t="s">
        <v>5221</v>
      </c>
      <c r="G307" s="651" t="s">
        <v>4357</v>
      </c>
      <c r="H307" s="651" t="s">
        <v>4358</v>
      </c>
      <c r="I307" s="653">
        <v>18.636666666666667</v>
      </c>
      <c r="J307" s="653">
        <v>130</v>
      </c>
      <c r="K307" s="654">
        <v>2564.9</v>
      </c>
    </row>
    <row r="308" spans="1:11" ht="14.4" customHeight="1" x14ac:dyDescent="0.3">
      <c r="A308" s="649" t="s">
        <v>573</v>
      </c>
      <c r="B308" s="650" t="s">
        <v>574</v>
      </c>
      <c r="C308" s="651" t="s">
        <v>587</v>
      </c>
      <c r="D308" s="652" t="s">
        <v>2519</v>
      </c>
      <c r="E308" s="651" t="s">
        <v>5220</v>
      </c>
      <c r="F308" s="652" t="s">
        <v>5221</v>
      </c>
      <c r="G308" s="651" t="s">
        <v>4074</v>
      </c>
      <c r="H308" s="651" t="s">
        <v>4075</v>
      </c>
      <c r="I308" s="653">
        <v>75.02</v>
      </c>
      <c r="J308" s="653">
        <v>2</v>
      </c>
      <c r="K308" s="654">
        <v>150.03</v>
      </c>
    </row>
    <row r="309" spans="1:11" ht="14.4" customHeight="1" x14ac:dyDescent="0.3">
      <c r="A309" s="649" t="s">
        <v>573</v>
      </c>
      <c r="B309" s="650" t="s">
        <v>574</v>
      </c>
      <c r="C309" s="651" t="s">
        <v>587</v>
      </c>
      <c r="D309" s="652" t="s">
        <v>2519</v>
      </c>
      <c r="E309" s="651" t="s">
        <v>5220</v>
      </c>
      <c r="F309" s="652" t="s">
        <v>5221</v>
      </c>
      <c r="G309" s="651" t="s">
        <v>4076</v>
      </c>
      <c r="H309" s="651" t="s">
        <v>4077</v>
      </c>
      <c r="I309" s="653">
        <v>75.02</v>
      </c>
      <c r="J309" s="653">
        <v>2</v>
      </c>
      <c r="K309" s="654">
        <v>150.04</v>
      </c>
    </row>
    <row r="310" spans="1:11" ht="14.4" customHeight="1" x14ac:dyDescent="0.3">
      <c r="A310" s="649" t="s">
        <v>573</v>
      </c>
      <c r="B310" s="650" t="s">
        <v>574</v>
      </c>
      <c r="C310" s="651" t="s">
        <v>587</v>
      </c>
      <c r="D310" s="652" t="s">
        <v>2519</v>
      </c>
      <c r="E310" s="651" t="s">
        <v>5220</v>
      </c>
      <c r="F310" s="652" t="s">
        <v>5221</v>
      </c>
      <c r="G310" s="651" t="s">
        <v>4078</v>
      </c>
      <c r="H310" s="651" t="s">
        <v>4079</v>
      </c>
      <c r="I310" s="653">
        <v>26.015714285714289</v>
      </c>
      <c r="J310" s="653">
        <v>1560</v>
      </c>
      <c r="K310" s="654">
        <v>40585.599999999999</v>
      </c>
    </row>
    <row r="311" spans="1:11" ht="14.4" customHeight="1" x14ac:dyDescent="0.3">
      <c r="A311" s="649" t="s">
        <v>573</v>
      </c>
      <c r="B311" s="650" t="s">
        <v>574</v>
      </c>
      <c r="C311" s="651" t="s">
        <v>587</v>
      </c>
      <c r="D311" s="652" t="s">
        <v>2519</v>
      </c>
      <c r="E311" s="651" t="s">
        <v>5220</v>
      </c>
      <c r="F311" s="652" t="s">
        <v>5221</v>
      </c>
      <c r="G311" s="651" t="s">
        <v>4084</v>
      </c>
      <c r="H311" s="651" t="s">
        <v>4085</v>
      </c>
      <c r="I311" s="653">
        <v>23.472222222222218</v>
      </c>
      <c r="J311" s="653">
        <v>630</v>
      </c>
      <c r="K311" s="654">
        <v>14787.8</v>
      </c>
    </row>
    <row r="312" spans="1:11" ht="14.4" customHeight="1" x14ac:dyDescent="0.3">
      <c r="A312" s="649" t="s">
        <v>573</v>
      </c>
      <c r="B312" s="650" t="s">
        <v>574</v>
      </c>
      <c r="C312" s="651" t="s">
        <v>587</v>
      </c>
      <c r="D312" s="652" t="s">
        <v>2519</v>
      </c>
      <c r="E312" s="651" t="s">
        <v>5220</v>
      </c>
      <c r="F312" s="652" t="s">
        <v>5221</v>
      </c>
      <c r="G312" s="651" t="s">
        <v>4086</v>
      </c>
      <c r="H312" s="651" t="s">
        <v>4087</v>
      </c>
      <c r="I312" s="653">
        <v>1.85</v>
      </c>
      <c r="J312" s="653">
        <v>2100</v>
      </c>
      <c r="K312" s="654">
        <v>3896</v>
      </c>
    </row>
    <row r="313" spans="1:11" ht="14.4" customHeight="1" x14ac:dyDescent="0.3">
      <c r="A313" s="649" t="s">
        <v>573</v>
      </c>
      <c r="B313" s="650" t="s">
        <v>574</v>
      </c>
      <c r="C313" s="651" t="s">
        <v>587</v>
      </c>
      <c r="D313" s="652" t="s">
        <v>2519</v>
      </c>
      <c r="E313" s="651" t="s">
        <v>5220</v>
      </c>
      <c r="F313" s="652" t="s">
        <v>5221</v>
      </c>
      <c r="G313" s="651" t="s">
        <v>4088</v>
      </c>
      <c r="H313" s="651" t="s">
        <v>4089</v>
      </c>
      <c r="I313" s="653">
        <v>1.7850000000000001</v>
      </c>
      <c r="J313" s="653">
        <v>100</v>
      </c>
      <c r="K313" s="654">
        <v>178.5</v>
      </c>
    </row>
    <row r="314" spans="1:11" ht="14.4" customHeight="1" x14ac:dyDescent="0.3">
      <c r="A314" s="649" t="s">
        <v>573</v>
      </c>
      <c r="B314" s="650" t="s">
        <v>574</v>
      </c>
      <c r="C314" s="651" t="s">
        <v>587</v>
      </c>
      <c r="D314" s="652" t="s">
        <v>2519</v>
      </c>
      <c r="E314" s="651" t="s">
        <v>5220</v>
      </c>
      <c r="F314" s="652" t="s">
        <v>5221</v>
      </c>
      <c r="G314" s="651" t="s">
        <v>4090</v>
      </c>
      <c r="H314" s="651" t="s">
        <v>4091</v>
      </c>
      <c r="I314" s="653">
        <v>2.8957142857142864</v>
      </c>
      <c r="J314" s="653">
        <v>1050</v>
      </c>
      <c r="K314" s="654">
        <v>3090</v>
      </c>
    </row>
    <row r="315" spans="1:11" ht="14.4" customHeight="1" x14ac:dyDescent="0.3">
      <c r="A315" s="649" t="s">
        <v>573</v>
      </c>
      <c r="B315" s="650" t="s">
        <v>574</v>
      </c>
      <c r="C315" s="651" t="s">
        <v>587</v>
      </c>
      <c r="D315" s="652" t="s">
        <v>2519</v>
      </c>
      <c r="E315" s="651" t="s">
        <v>5220</v>
      </c>
      <c r="F315" s="652" t="s">
        <v>5221</v>
      </c>
      <c r="G315" s="651" t="s">
        <v>4260</v>
      </c>
      <c r="H315" s="651" t="s">
        <v>4261</v>
      </c>
      <c r="I315" s="653">
        <v>1.7933333333333337</v>
      </c>
      <c r="J315" s="653">
        <v>200</v>
      </c>
      <c r="K315" s="654">
        <v>357</v>
      </c>
    </row>
    <row r="316" spans="1:11" ht="14.4" customHeight="1" x14ac:dyDescent="0.3">
      <c r="A316" s="649" t="s">
        <v>573</v>
      </c>
      <c r="B316" s="650" t="s">
        <v>574</v>
      </c>
      <c r="C316" s="651" t="s">
        <v>587</v>
      </c>
      <c r="D316" s="652" t="s">
        <v>2519</v>
      </c>
      <c r="E316" s="651" t="s">
        <v>5220</v>
      </c>
      <c r="F316" s="652" t="s">
        <v>5221</v>
      </c>
      <c r="G316" s="651" t="s">
        <v>4359</v>
      </c>
      <c r="H316" s="651" t="s">
        <v>4360</v>
      </c>
      <c r="I316" s="653">
        <v>1.75</v>
      </c>
      <c r="J316" s="653">
        <v>50</v>
      </c>
      <c r="K316" s="654">
        <v>87.5</v>
      </c>
    </row>
    <row r="317" spans="1:11" ht="14.4" customHeight="1" x14ac:dyDescent="0.3">
      <c r="A317" s="649" t="s">
        <v>573</v>
      </c>
      <c r="B317" s="650" t="s">
        <v>574</v>
      </c>
      <c r="C317" s="651" t="s">
        <v>587</v>
      </c>
      <c r="D317" s="652" t="s">
        <v>2519</v>
      </c>
      <c r="E317" s="651" t="s">
        <v>5220</v>
      </c>
      <c r="F317" s="652" t="s">
        <v>5221</v>
      </c>
      <c r="G317" s="651" t="s">
        <v>4092</v>
      </c>
      <c r="H317" s="651" t="s">
        <v>4093</v>
      </c>
      <c r="I317" s="653">
        <v>1.125E-2</v>
      </c>
      <c r="J317" s="653">
        <v>2450</v>
      </c>
      <c r="K317" s="654">
        <v>27.5</v>
      </c>
    </row>
    <row r="318" spans="1:11" ht="14.4" customHeight="1" x14ac:dyDescent="0.3">
      <c r="A318" s="649" t="s">
        <v>573</v>
      </c>
      <c r="B318" s="650" t="s">
        <v>574</v>
      </c>
      <c r="C318" s="651" t="s">
        <v>587</v>
      </c>
      <c r="D318" s="652" t="s">
        <v>2519</v>
      </c>
      <c r="E318" s="651" t="s">
        <v>5220</v>
      </c>
      <c r="F318" s="652" t="s">
        <v>5221</v>
      </c>
      <c r="G318" s="651" t="s">
        <v>4361</v>
      </c>
      <c r="H318" s="651" t="s">
        <v>4362</v>
      </c>
      <c r="I318" s="653">
        <v>2.0649999999999999</v>
      </c>
      <c r="J318" s="653">
        <v>600</v>
      </c>
      <c r="K318" s="654">
        <v>1239</v>
      </c>
    </row>
    <row r="319" spans="1:11" ht="14.4" customHeight="1" x14ac:dyDescent="0.3">
      <c r="A319" s="649" t="s">
        <v>573</v>
      </c>
      <c r="B319" s="650" t="s">
        <v>574</v>
      </c>
      <c r="C319" s="651" t="s">
        <v>587</v>
      </c>
      <c r="D319" s="652" t="s">
        <v>2519</v>
      </c>
      <c r="E319" s="651" t="s">
        <v>5220</v>
      </c>
      <c r="F319" s="652" t="s">
        <v>5221</v>
      </c>
      <c r="G319" s="651" t="s">
        <v>4094</v>
      </c>
      <c r="H319" s="651" t="s">
        <v>4095</v>
      </c>
      <c r="I319" s="653">
        <v>2.8416666666666668</v>
      </c>
      <c r="J319" s="653">
        <v>530</v>
      </c>
      <c r="K319" s="654">
        <v>1509.4</v>
      </c>
    </row>
    <row r="320" spans="1:11" ht="14.4" customHeight="1" x14ac:dyDescent="0.3">
      <c r="A320" s="649" t="s">
        <v>573</v>
      </c>
      <c r="B320" s="650" t="s">
        <v>574</v>
      </c>
      <c r="C320" s="651" t="s">
        <v>587</v>
      </c>
      <c r="D320" s="652" t="s">
        <v>2519</v>
      </c>
      <c r="E320" s="651" t="s">
        <v>5220</v>
      </c>
      <c r="F320" s="652" t="s">
        <v>5221</v>
      </c>
      <c r="G320" s="651" t="s">
        <v>4096</v>
      </c>
      <c r="H320" s="651" t="s">
        <v>4097</v>
      </c>
      <c r="I320" s="653">
        <v>2.0766666666666667</v>
      </c>
      <c r="J320" s="653">
        <v>450</v>
      </c>
      <c r="K320" s="654">
        <v>921.5</v>
      </c>
    </row>
    <row r="321" spans="1:11" ht="14.4" customHeight="1" x14ac:dyDescent="0.3">
      <c r="A321" s="649" t="s">
        <v>573</v>
      </c>
      <c r="B321" s="650" t="s">
        <v>574</v>
      </c>
      <c r="C321" s="651" t="s">
        <v>587</v>
      </c>
      <c r="D321" s="652" t="s">
        <v>2519</v>
      </c>
      <c r="E321" s="651" t="s">
        <v>5220</v>
      </c>
      <c r="F321" s="652" t="s">
        <v>5221</v>
      </c>
      <c r="G321" s="651" t="s">
        <v>4363</v>
      </c>
      <c r="H321" s="651" t="s">
        <v>4364</v>
      </c>
      <c r="I321" s="653">
        <v>2.41</v>
      </c>
      <c r="J321" s="653">
        <v>1050</v>
      </c>
      <c r="K321" s="654">
        <v>2530.5</v>
      </c>
    </row>
    <row r="322" spans="1:11" ht="14.4" customHeight="1" x14ac:dyDescent="0.3">
      <c r="A322" s="649" t="s">
        <v>573</v>
      </c>
      <c r="B322" s="650" t="s">
        <v>574</v>
      </c>
      <c r="C322" s="651" t="s">
        <v>587</v>
      </c>
      <c r="D322" s="652" t="s">
        <v>2519</v>
      </c>
      <c r="E322" s="651" t="s">
        <v>5220</v>
      </c>
      <c r="F322" s="652" t="s">
        <v>5221</v>
      </c>
      <c r="G322" s="651" t="s">
        <v>4365</v>
      </c>
      <c r="H322" s="651" t="s">
        <v>4366</v>
      </c>
      <c r="I322" s="653">
        <v>4.234</v>
      </c>
      <c r="J322" s="653">
        <v>50</v>
      </c>
      <c r="K322" s="654">
        <v>211.7</v>
      </c>
    </row>
    <row r="323" spans="1:11" ht="14.4" customHeight="1" x14ac:dyDescent="0.3">
      <c r="A323" s="649" t="s">
        <v>573</v>
      </c>
      <c r="B323" s="650" t="s">
        <v>574</v>
      </c>
      <c r="C323" s="651" t="s">
        <v>587</v>
      </c>
      <c r="D323" s="652" t="s">
        <v>2519</v>
      </c>
      <c r="E323" s="651" t="s">
        <v>5220</v>
      </c>
      <c r="F323" s="652" t="s">
        <v>5221</v>
      </c>
      <c r="G323" s="651" t="s">
        <v>4098</v>
      </c>
      <c r="H323" s="651" t="s">
        <v>4099</v>
      </c>
      <c r="I323" s="653">
        <v>14.650000000000002</v>
      </c>
      <c r="J323" s="653">
        <v>1300</v>
      </c>
      <c r="K323" s="654">
        <v>19048.64</v>
      </c>
    </row>
    <row r="324" spans="1:11" ht="14.4" customHeight="1" x14ac:dyDescent="0.3">
      <c r="A324" s="649" t="s">
        <v>573</v>
      </c>
      <c r="B324" s="650" t="s">
        <v>574</v>
      </c>
      <c r="C324" s="651" t="s">
        <v>587</v>
      </c>
      <c r="D324" s="652" t="s">
        <v>2519</v>
      </c>
      <c r="E324" s="651" t="s">
        <v>5220</v>
      </c>
      <c r="F324" s="652" t="s">
        <v>5221</v>
      </c>
      <c r="G324" s="651" t="s">
        <v>4100</v>
      </c>
      <c r="H324" s="651" t="s">
        <v>4101</v>
      </c>
      <c r="I324" s="653">
        <v>7.1580000000000013</v>
      </c>
      <c r="J324" s="653">
        <v>2100</v>
      </c>
      <c r="K324" s="654">
        <v>15029.460000000001</v>
      </c>
    </row>
    <row r="325" spans="1:11" ht="14.4" customHeight="1" x14ac:dyDescent="0.3">
      <c r="A325" s="649" t="s">
        <v>573</v>
      </c>
      <c r="B325" s="650" t="s">
        <v>574</v>
      </c>
      <c r="C325" s="651" t="s">
        <v>587</v>
      </c>
      <c r="D325" s="652" t="s">
        <v>2519</v>
      </c>
      <c r="E325" s="651" t="s">
        <v>5220</v>
      </c>
      <c r="F325" s="652" t="s">
        <v>5221</v>
      </c>
      <c r="G325" s="651" t="s">
        <v>4367</v>
      </c>
      <c r="H325" s="651" t="s">
        <v>4368</v>
      </c>
      <c r="I325" s="653">
        <v>878.46</v>
      </c>
      <c r="J325" s="653">
        <v>10</v>
      </c>
      <c r="K325" s="654">
        <v>8784.6</v>
      </c>
    </row>
    <row r="326" spans="1:11" ht="14.4" customHeight="1" x14ac:dyDescent="0.3">
      <c r="A326" s="649" t="s">
        <v>573</v>
      </c>
      <c r="B326" s="650" t="s">
        <v>574</v>
      </c>
      <c r="C326" s="651" t="s">
        <v>587</v>
      </c>
      <c r="D326" s="652" t="s">
        <v>2519</v>
      </c>
      <c r="E326" s="651" t="s">
        <v>5220</v>
      </c>
      <c r="F326" s="652" t="s">
        <v>5221</v>
      </c>
      <c r="G326" s="651" t="s">
        <v>4104</v>
      </c>
      <c r="H326" s="651" t="s">
        <v>4105</v>
      </c>
      <c r="I326" s="653">
        <v>2.1785714285714284</v>
      </c>
      <c r="J326" s="653">
        <v>1350</v>
      </c>
      <c r="K326" s="654">
        <v>2941</v>
      </c>
    </row>
    <row r="327" spans="1:11" ht="14.4" customHeight="1" x14ac:dyDescent="0.3">
      <c r="A327" s="649" t="s">
        <v>573</v>
      </c>
      <c r="B327" s="650" t="s">
        <v>574</v>
      </c>
      <c r="C327" s="651" t="s">
        <v>587</v>
      </c>
      <c r="D327" s="652" t="s">
        <v>2519</v>
      </c>
      <c r="E327" s="651" t="s">
        <v>5220</v>
      </c>
      <c r="F327" s="652" t="s">
        <v>5221</v>
      </c>
      <c r="G327" s="651" t="s">
        <v>4106</v>
      </c>
      <c r="H327" s="651" t="s">
        <v>4107</v>
      </c>
      <c r="I327" s="653">
        <v>2.8519999999999999</v>
      </c>
      <c r="J327" s="653">
        <v>1000</v>
      </c>
      <c r="K327" s="654">
        <v>2852</v>
      </c>
    </row>
    <row r="328" spans="1:11" ht="14.4" customHeight="1" x14ac:dyDescent="0.3">
      <c r="A328" s="649" t="s">
        <v>573</v>
      </c>
      <c r="B328" s="650" t="s">
        <v>574</v>
      </c>
      <c r="C328" s="651" t="s">
        <v>587</v>
      </c>
      <c r="D328" s="652" t="s">
        <v>2519</v>
      </c>
      <c r="E328" s="651" t="s">
        <v>5220</v>
      </c>
      <c r="F328" s="652" t="s">
        <v>5221</v>
      </c>
      <c r="G328" s="651" t="s">
        <v>4369</v>
      </c>
      <c r="H328" s="651" t="s">
        <v>4370</v>
      </c>
      <c r="I328" s="653">
        <v>85.91</v>
      </c>
      <c r="J328" s="653">
        <v>5</v>
      </c>
      <c r="K328" s="654">
        <v>429.55</v>
      </c>
    </row>
    <row r="329" spans="1:11" ht="14.4" customHeight="1" x14ac:dyDescent="0.3">
      <c r="A329" s="649" t="s">
        <v>573</v>
      </c>
      <c r="B329" s="650" t="s">
        <v>574</v>
      </c>
      <c r="C329" s="651" t="s">
        <v>587</v>
      </c>
      <c r="D329" s="652" t="s">
        <v>2519</v>
      </c>
      <c r="E329" s="651" t="s">
        <v>5220</v>
      </c>
      <c r="F329" s="652" t="s">
        <v>5221</v>
      </c>
      <c r="G329" s="651" t="s">
        <v>4371</v>
      </c>
      <c r="H329" s="651" t="s">
        <v>4372</v>
      </c>
      <c r="I329" s="653">
        <v>1249.6600000000001</v>
      </c>
      <c r="J329" s="653">
        <v>18</v>
      </c>
      <c r="K329" s="654">
        <v>22493.94</v>
      </c>
    </row>
    <row r="330" spans="1:11" ht="14.4" customHeight="1" x14ac:dyDescent="0.3">
      <c r="A330" s="649" t="s">
        <v>573</v>
      </c>
      <c r="B330" s="650" t="s">
        <v>574</v>
      </c>
      <c r="C330" s="651" t="s">
        <v>587</v>
      </c>
      <c r="D330" s="652" t="s">
        <v>2519</v>
      </c>
      <c r="E330" s="651" t="s">
        <v>5220</v>
      </c>
      <c r="F330" s="652" t="s">
        <v>5221</v>
      </c>
      <c r="G330" s="651" t="s">
        <v>4371</v>
      </c>
      <c r="H330" s="651" t="s">
        <v>4373</v>
      </c>
      <c r="I330" s="653">
        <v>1249.6600000000001</v>
      </c>
      <c r="J330" s="653">
        <v>12</v>
      </c>
      <c r="K330" s="654">
        <v>14995.92</v>
      </c>
    </row>
    <row r="331" spans="1:11" ht="14.4" customHeight="1" x14ac:dyDescent="0.3">
      <c r="A331" s="649" t="s">
        <v>573</v>
      </c>
      <c r="B331" s="650" t="s">
        <v>574</v>
      </c>
      <c r="C331" s="651" t="s">
        <v>587</v>
      </c>
      <c r="D331" s="652" t="s">
        <v>2519</v>
      </c>
      <c r="E331" s="651" t="s">
        <v>5220</v>
      </c>
      <c r="F331" s="652" t="s">
        <v>5221</v>
      </c>
      <c r="G331" s="651" t="s">
        <v>4108</v>
      </c>
      <c r="H331" s="651" t="s">
        <v>4109</v>
      </c>
      <c r="I331" s="653">
        <v>379.488</v>
      </c>
      <c r="J331" s="653">
        <v>16</v>
      </c>
      <c r="K331" s="654">
        <v>6071.79</v>
      </c>
    </row>
    <row r="332" spans="1:11" ht="14.4" customHeight="1" x14ac:dyDescent="0.3">
      <c r="A332" s="649" t="s">
        <v>573</v>
      </c>
      <c r="B332" s="650" t="s">
        <v>574</v>
      </c>
      <c r="C332" s="651" t="s">
        <v>587</v>
      </c>
      <c r="D332" s="652" t="s">
        <v>2519</v>
      </c>
      <c r="E332" s="651" t="s">
        <v>5220</v>
      </c>
      <c r="F332" s="652" t="s">
        <v>5221</v>
      </c>
      <c r="G332" s="651" t="s">
        <v>4110</v>
      </c>
      <c r="H332" s="651" t="s">
        <v>4111</v>
      </c>
      <c r="I332" s="653">
        <v>510.02</v>
      </c>
      <c r="J332" s="653">
        <v>20</v>
      </c>
      <c r="K332" s="654">
        <v>10200.400000000001</v>
      </c>
    </row>
    <row r="333" spans="1:11" ht="14.4" customHeight="1" x14ac:dyDescent="0.3">
      <c r="A333" s="649" t="s">
        <v>573</v>
      </c>
      <c r="B333" s="650" t="s">
        <v>574</v>
      </c>
      <c r="C333" s="651" t="s">
        <v>587</v>
      </c>
      <c r="D333" s="652" t="s">
        <v>2519</v>
      </c>
      <c r="E333" s="651" t="s">
        <v>5220</v>
      </c>
      <c r="F333" s="652" t="s">
        <v>5221</v>
      </c>
      <c r="G333" s="651" t="s">
        <v>4112</v>
      </c>
      <c r="H333" s="651" t="s">
        <v>4113</v>
      </c>
      <c r="I333" s="653">
        <v>266.2</v>
      </c>
      <c r="J333" s="653">
        <v>20</v>
      </c>
      <c r="K333" s="654">
        <v>5324</v>
      </c>
    </row>
    <row r="334" spans="1:11" ht="14.4" customHeight="1" x14ac:dyDescent="0.3">
      <c r="A334" s="649" t="s">
        <v>573</v>
      </c>
      <c r="B334" s="650" t="s">
        <v>574</v>
      </c>
      <c r="C334" s="651" t="s">
        <v>587</v>
      </c>
      <c r="D334" s="652" t="s">
        <v>2519</v>
      </c>
      <c r="E334" s="651" t="s">
        <v>5220</v>
      </c>
      <c r="F334" s="652" t="s">
        <v>5221</v>
      </c>
      <c r="G334" s="651" t="s">
        <v>4374</v>
      </c>
      <c r="H334" s="651" t="s">
        <v>4375</v>
      </c>
      <c r="I334" s="653">
        <v>0.59799999999999998</v>
      </c>
      <c r="J334" s="653">
        <v>6800</v>
      </c>
      <c r="K334" s="654">
        <v>4060</v>
      </c>
    </row>
    <row r="335" spans="1:11" ht="14.4" customHeight="1" x14ac:dyDescent="0.3">
      <c r="A335" s="649" t="s">
        <v>573</v>
      </c>
      <c r="B335" s="650" t="s">
        <v>574</v>
      </c>
      <c r="C335" s="651" t="s">
        <v>587</v>
      </c>
      <c r="D335" s="652" t="s">
        <v>2519</v>
      </c>
      <c r="E335" s="651" t="s">
        <v>5220</v>
      </c>
      <c r="F335" s="652" t="s">
        <v>5221</v>
      </c>
      <c r="G335" s="651" t="s">
        <v>4376</v>
      </c>
      <c r="H335" s="651" t="s">
        <v>4377</v>
      </c>
      <c r="I335" s="653">
        <v>21.23</v>
      </c>
      <c r="J335" s="653">
        <v>125</v>
      </c>
      <c r="K335" s="654">
        <v>2653.27</v>
      </c>
    </row>
    <row r="336" spans="1:11" ht="14.4" customHeight="1" x14ac:dyDescent="0.3">
      <c r="A336" s="649" t="s">
        <v>573</v>
      </c>
      <c r="B336" s="650" t="s">
        <v>574</v>
      </c>
      <c r="C336" s="651" t="s">
        <v>587</v>
      </c>
      <c r="D336" s="652" t="s">
        <v>2519</v>
      </c>
      <c r="E336" s="651" t="s">
        <v>5220</v>
      </c>
      <c r="F336" s="652" t="s">
        <v>5221</v>
      </c>
      <c r="G336" s="651" t="s">
        <v>4378</v>
      </c>
      <c r="H336" s="651" t="s">
        <v>4379</v>
      </c>
      <c r="I336" s="653">
        <v>4022.0400000000004</v>
      </c>
      <c r="J336" s="653">
        <v>23</v>
      </c>
      <c r="K336" s="654">
        <v>92506.92</v>
      </c>
    </row>
    <row r="337" spans="1:11" ht="14.4" customHeight="1" x14ac:dyDescent="0.3">
      <c r="A337" s="649" t="s">
        <v>573</v>
      </c>
      <c r="B337" s="650" t="s">
        <v>574</v>
      </c>
      <c r="C337" s="651" t="s">
        <v>587</v>
      </c>
      <c r="D337" s="652" t="s">
        <v>2519</v>
      </c>
      <c r="E337" s="651" t="s">
        <v>5220</v>
      </c>
      <c r="F337" s="652" t="s">
        <v>5221</v>
      </c>
      <c r="G337" s="651" t="s">
        <v>4119</v>
      </c>
      <c r="H337" s="651" t="s">
        <v>4120</v>
      </c>
      <c r="I337" s="653">
        <v>9.5</v>
      </c>
      <c r="J337" s="653">
        <v>2</v>
      </c>
      <c r="K337" s="654">
        <v>19</v>
      </c>
    </row>
    <row r="338" spans="1:11" ht="14.4" customHeight="1" x14ac:dyDescent="0.3">
      <c r="A338" s="649" t="s">
        <v>573</v>
      </c>
      <c r="B338" s="650" t="s">
        <v>574</v>
      </c>
      <c r="C338" s="651" t="s">
        <v>587</v>
      </c>
      <c r="D338" s="652" t="s">
        <v>2519</v>
      </c>
      <c r="E338" s="651" t="s">
        <v>5220</v>
      </c>
      <c r="F338" s="652" t="s">
        <v>5221</v>
      </c>
      <c r="G338" s="651" t="s">
        <v>4380</v>
      </c>
      <c r="H338" s="651" t="s">
        <v>4381</v>
      </c>
      <c r="I338" s="653">
        <v>66.400000000000006</v>
      </c>
      <c r="J338" s="653">
        <v>100</v>
      </c>
      <c r="K338" s="654">
        <v>6640.48</v>
      </c>
    </row>
    <row r="339" spans="1:11" ht="14.4" customHeight="1" x14ac:dyDescent="0.3">
      <c r="A339" s="649" t="s">
        <v>573</v>
      </c>
      <c r="B339" s="650" t="s">
        <v>574</v>
      </c>
      <c r="C339" s="651" t="s">
        <v>587</v>
      </c>
      <c r="D339" s="652" t="s">
        <v>2519</v>
      </c>
      <c r="E339" s="651" t="s">
        <v>5220</v>
      </c>
      <c r="F339" s="652" t="s">
        <v>5221</v>
      </c>
      <c r="G339" s="651" t="s">
        <v>4121</v>
      </c>
      <c r="H339" s="651" t="s">
        <v>4122</v>
      </c>
      <c r="I339" s="653">
        <v>2.9049999999999998</v>
      </c>
      <c r="J339" s="653">
        <v>600</v>
      </c>
      <c r="K339" s="654">
        <v>1743</v>
      </c>
    </row>
    <row r="340" spans="1:11" ht="14.4" customHeight="1" x14ac:dyDescent="0.3">
      <c r="A340" s="649" t="s">
        <v>573</v>
      </c>
      <c r="B340" s="650" t="s">
        <v>574</v>
      </c>
      <c r="C340" s="651" t="s">
        <v>587</v>
      </c>
      <c r="D340" s="652" t="s">
        <v>2519</v>
      </c>
      <c r="E340" s="651" t="s">
        <v>5220</v>
      </c>
      <c r="F340" s="652" t="s">
        <v>5221</v>
      </c>
      <c r="G340" s="651" t="s">
        <v>4382</v>
      </c>
      <c r="H340" s="651" t="s">
        <v>4383</v>
      </c>
      <c r="I340" s="653">
        <v>5.13</v>
      </c>
      <c r="J340" s="653">
        <v>1440</v>
      </c>
      <c r="K340" s="654">
        <v>7387.2000000000007</v>
      </c>
    </row>
    <row r="341" spans="1:11" ht="14.4" customHeight="1" x14ac:dyDescent="0.3">
      <c r="A341" s="649" t="s">
        <v>573</v>
      </c>
      <c r="B341" s="650" t="s">
        <v>574</v>
      </c>
      <c r="C341" s="651" t="s">
        <v>587</v>
      </c>
      <c r="D341" s="652" t="s">
        <v>2519</v>
      </c>
      <c r="E341" s="651" t="s">
        <v>5220</v>
      </c>
      <c r="F341" s="652" t="s">
        <v>5221</v>
      </c>
      <c r="G341" s="651" t="s">
        <v>4384</v>
      </c>
      <c r="H341" s="651" t="s">
        <v>4385</v>
      </c>
      <c r="I341" s="653">
        <v>32.668888888888901</v>
      </c>
      <c r="J341" s="653">
        <v>450</v>
      </c>
      <c r="K341" s="654">
        <v>14700.85</v>
      </c>
    </row>
    <row r="342" spans="1:11" ht="14.4" customHeight="1" x14ac:dyDescent="0.3">
      <c r="A342" s="649" t="s">
        <v>573</v>
      </c>
      <c r="B342" s="650" t="s">
        <v>574</v>
      </c>
      <c r="C342" s="651" t="s">
        <v>587</v>
      </c>
      <c r="D342" s="652" t="s">
        <v>2519</v>
      </c>
      <c r="E342" s="651" t="s">
        <v>5220</v>
      </c>
      <c r="F342" s="652" t="s">
        <v>5221</v>
      </c>
      <c r="G342" s="651" t="s">
        <v>4386</v>
      </c>
      <c r="H342" s="651" t="s">
        <v>4387</v>
      </c>
      <c r="I342" s="653">
        <v>40.867999999999995</v>
      </c>
      <c r="J342" s="653">
        <v>100</v>
      </c>
      <c r="K342" s="654">
        <v>4086.8</v>
      </c>
    </row>
    <row r="343" spans="1:11" ht="14.4" customHeight="1" x14ac:dyDescent="0.3">
      <c r="A343" s="649" t="s">
        <v>573</v>
      </c>
      <c r="B343" s="650" t="s">
        <v>574</v>
      </c>
      <c r="C343" s="651" t="s">
        <v>587</v>
      </c>
      <c r="D343" s="652" t="s">
        <v>2519</v>
      </c>
      <c r="E343" s="651" t="s">
        <v>5220</v>
      </c>
      <c r="F343" s="652" t="s">
        <v>5221</v>
      </c>
      <c r="G343" s="651" t="s">
        <v>4388</v>
      </c>
      <c r="H343" s="651" t="s">
        <v>4389</v>
      </c>
      <c r="I343" s="653">
        <v>7.9500000000000011</v>
      </c>
      <c r="J343" s="653">
        <v>1820</v>
      </c>
      <c r="K343" s="654">
        <v>14469</v>
      </c>
    </row>
    <row r="344" spans="1:11" ht="14.4" customHeight="1" x14ac:dyDescent="0.3">
      <c r="A344" s="649" t="s">
        <v>573</v>
      </c>
      <c r="B344" s="650" t="s">
        <v>574</v>
      </c>
      <c r="C344" s="651" t="s">
        <v>587</v>
      </c>
      <c r="D344" s="652" t="s">
        <v>2519</v>
      </c>
      <c r="E344" s="651" t="s">
        <v>5220</v>
      </c>
      <c r="F344" s="652" t="s">
        <v>5221</v>
      </c>
      <c r="G344" s="651" t="s">
        <v>4390</v>
      </c>
      <c r="H344" s="651" t="s">
        <v>4391</v>
      </c>
      <c r="I344" s="653">
        <v>125.06</v>
      </c>
      <c r="J344" s="653">
        <v>7</v>
      </c>
      <c r="K344" s="654">
        <v>877.08000000000015</v>
      </c>
    </row>
    <row r="345" spans="1:11" ht="14.4" customHeight="1" x14ac:dyDescent="0.3">
      <c r="A345" s="649" t="s">
        <v>573</v>
      </c>
      <c r="B345" s="650" t="s">
        <v>574</v>
      </c>
      <c r="C345" s="651" t="s">
        <v>587</v>
      </c>
      <c r="D345" s="652" t="s">
        <v>2519</v>
      </c>
      <c r="E345" s="651" t="s">
        <v>5220</v>
      </c>
      <c r="F345" s="652" t="s">
        <v>5221</v>
      </c>
      <c r="G345" s="651" t="s">
        <v>4392</v>
      </c>
      <c r="H345" s="651" t="s">
        <v>4393</v>
      </c>
      <c r="I345" s="653">
        <v>22.3</v>
      </c>
      <c r="J345" s="653">
        <v>240</v>
      </c>
      <c r="K345" s="654">
        <v>5352.13</v>
      </c>
    </row>
    <row r="346" spans="1:11" ht="14.4" customHeight="1" x14ac:dyDescent="0.3">
      <c r="A346" s="649" t="s">
        <v>573</v>
      </c>
      <c r="B346" s="650" t="s">
        <v>574</v>
      </c>
      <c r="C346" s="651" t="s">
        <v>587</v>
      </c>
      <c r="D346" s="652" t="s">
        <v>2519</v>
      </c>
      <c r="E346" s="651" t="s">
        <v>5220</v>
      </c>
      <c r="F346" s="652" t="s">
        <v>5221</v>
      </c>
      <c r="G346" s="651" t="s">
        <v>4394</v>
      </c>
      <c r="H346" s="651" t="s">
        <v>4395</v>
      </c>
      <c r="I346" s="653">
        <v>13.120000000000001</v>
      </c>
      <c r="J346" s="653">
        <v>500</v>
      </c>
      <c r="K346" s="654">
        <v>6560.74</v>
      </c>
    </row>
    <row r="347" spans="1:11" ht="14.4" customHeight="1" x14ac:dyDescent="0.3">
      <c r="A347" s="649" t="s">
        <v>573</v>
      </c>
      <c r="B347" s="650" t="s">
        <v>574</v>
      </c>
      <c r="C347" s="651" t="s">
        <v>587</v>
      </c>
      <c r="D347" s="652" t="s">
        <v>2519</v>
      </c>
      <c r="E347" s="651" t="s">
        <v>5220</v>
      </c>
      <c r="F347" s="652" t="s">
        <v>5221</v>
      </c>
      <c r="G347" s="651" t="s">
        <v>4396</v>
      </c>
      <c r="H347" s="651" t="s">
        <v>4397</v>
      </c>
      <c r="I347" s="653">
        <v>45.13</v>
      </c>
      <c r="J347" s="653">
        <v>20</v>
      </c>
      <c r="K347" s="654">
        <v>902.67</v>
      </c>
    </row>
    <row r="348" spans="1:11" ht="14.4" customHeight="1" x14ac:dyDescent="0.3">
      <c r="A348" s="649" t="s">
        <v>573</v>
      </c>
      <c r="B348" s="650" t="s">
        <v>574</v>
      </c>
      <c r="C348" s="651" t="s">
        <v>587</v>
      </c>
      <c r="D348" s="652" t="s">
        <v>2519</v>
      </c>
      <c r="E348" s="651" t="s">
        <v>5220</v>
      </c>
      <c r="F348" s="652" t="s">
        <v>5221</v>
      </c>
      <c r="G348" s="651" t="s">
        <v>4125</v>
      </c>
      <c r="H348" s="651" t="s">
        <v>4126</v>
      </c>
      <c r="I348" s="653">
        <v>84.907142857142844</v>
      </c>
      <c r="J348" s="653">
        <v>400</v>
      </c>
      <c r="K348" s="654">
        <v>33962.19</v>
      </c>
    </row>
    <row r="349" spans="1:11" ht="14.4" customHeight="1" x14ac:dyDescent="0.3">
      <c r="A349" s="649" t="s">
        <v>573</v>
      </c>
      <c r="B349" s="650" t="s">
        <v>574</v>
      </c>
      <c r="C349" s="651" t="s">
        <v>587</v>
      </c>
      <c r="D349" s="652" t="s">
        <v>2519</v>
      </c>
      <c r="E349" s="651" t="s">
        <v>5220</v>
      </c>
      <c r="F349" s="652" t="s">
        <v>5221</v>
      </c>
      <c r="G349" s="651" t="s">
        <v>4127</v>
      </c>
      <c r="H349" s="651" t="s">
        <v>4128</v>
      </c>
      <c r="I349" s="653">
        <v>723.33799999999997</v>
      </c>
      <c r="J349" s="653">
        <v>56</v>
      </c>
      <c r="K349" s="654">
        <v>41169.040000000001</v>
      </c>
    </row>
    <row r="350" spans="1:11" ht="14.4" customHeight="1" x14ac:dyDescent="0.3">
      <c r="A350" s="649" t="s">
        <v>573</v>
      </c>
      <c r="B350" s="650" t="s">
        <v>574</v>
      </c>
      <c r="C350" s="651" t="s">
        <v>587</v>
      </c>
      <c r="D350" s="652" t="s">
        <v>2519</v>
      </c>
      <c r="E350" s="651" t="s">
        <v>5220</v>
      </c>
      <c r="F350" s="652" t="s">
        <v>5221</v>
      </c>
      <c r="G350" s="651" t="s">
        <v>4398</v>
      </c>
      <c r="H350" s="651" t="s">
        <v>4399</v>
      </c>
      <c r="I350" s="653">
        <v>1.68</v>
      </c>
      <c r="J350" s="653">
        <v>5</v>
      </c>
      <c r="K350" s="654">
        <v>8.4</v>
      </c>
    </row>
    <row r="351" spans="1:11" ht="14.4" customHeight="1" x14ac:dyDescent="0.3">
      <c r="A351" s="649" t="s">
        <v>573</v>
      </c>
      <c r="B351" s="650" t="s">
        <v>574</v>
      </c>
      <c r="C351" s="651" t="s">
        <v>587</v>
      </c>
      <c r="D351" s="652" t="s">
        <v>2519</v>
      </c>
      <c r="E351" s="651" t="s">
        <v>5220</v>
      </c>
      <c r="F351" s="652" t="s">
        <v>5221</v>
      </c>
      <c r="G351" s="651" t="s">
        <v>4400</v>
      </c>
      <c r="H351" s="651" t="s">
        <v>4401</v>
      </c>
      <c r="I351" s="653">
        <v>148.56</v>
      </c>
      <c r="J351" s="653">
        <v>225</v>
      </c>
      <c r="K351" s="654">
        <v>33426.25</v>
      </c>
    </row>
    <row r="352" spans="1:11" ht="14.4" customHeight="1" x14ac:dyDescent="0.3">
      <c r="A352" s="649" t="s">
        <v>573</v>
      </c>
      <c r="B352" s="650" t="s">
        <v>574</v>
      </c>
      <c r="C352" s="651" t="s">
        <v>587</v>
      </c>
      <c r="D352" s="652" t="s">
        <v>2519</v>
      </c>
      <c r="E352" s="651" t="s">
        <v>5220</v>
      </c>
      <c r="F352" s="652" t="s">
        <v>5221</v>
      </c>
      <c r="G352" s="651" t="s">
        <v>4400</v>
      </c>
      <c r="H352" s="651" t="s">
        <v>4402</v>
      </c>
      <c r="I352" s="653">
        <v>148.55999999999997</v>
      </c>
      <c r="J352" s="653">
        <v>360</v>
      </c>
      <c r="K352" s="654">
        <v>53482</v>
      </c>
    </row>
    <row r="353" spans="1:11" ht="14.4" customHeight="1" x14ac:dyDescent="0.3">
      <c r="A353" s="649" t="s">
        <v>573</v>
      </c>
      <c r="B353" s="650" t="s">
        <v>574</v>
      </c>
      <c r="C353" s="651" t="s">
        <v>587</v>
      </c>
      <c r="D353" s="652" t="s">
        <v>2519</v>
      </c>
      <c r="E353" s="651" t="s">
        <v>5220</v>
      </c>
      <c r="F353" s="652" t="s">
        <v>5221</v>
      </c>
      <c r="G353" s="651" t="s">
        <v>4403</v>
      </c>
      <c r="H353" s="651" t="s">
        <v>4404</v>
      </c>
      <c r="I353" s="653">
        <v>123.18</v>
      </c>
      <c r="J353" s="653">
        <v>200</v>
      </c>
      <c r="K353" s="654">
        <v>24635.300000000003</v>
      </c>
    </row>
    <row r="354" spans="1:11" ht="14.4" customHeight="1" x14ac:dyDescent="0.3">
      <c r="A354" s="649" t="s">
        <v>573</v>
      </c>
      <c r="B354" s="650" t="s">
        <v>574</v>
      </c>
      <c r="C354" s="651" t="s">
        <v>587</v>
      </c>
      <c r="D354" s="652" t="s">
        <v>2519</v>
      </c>
      <c r="E354" s="651" t="s">
        <v>5220</v>
      </c>
      <c r="F354" s="652" t="s">
        <v>5221</v>
      </c>
      <c r="G354" s="651" t="s">
        <v>4131</v>
      </c>
      <c r="H354" s="651" t="s">
        <v>4132</v>
      </c>
      <c r="I354" s="653">
        <v>15.004</v>
      </c>
      <c r="J354" s="653">
        <v>100</v>
      </c>
      <c r="K354" s="654">
        <v>1500.4</v>
      </c>
    </row>
    <row r="355" spans="1:11" ht="14.4" customHeight="1" x14ac:dyDescent="0.3">
      <c r="A355" s="649" t="s">
        <v>573</v>
      </c>
      <c r="B355" s="650" t="s">
        <v>574</v>
      </c>
      <c r="C355" s="651" t="s">
        <v>587</v>
      </c>
      <c r="D355" s="652" t="s">
        <v>2519</v>
      </c>
      <c r="E355" s="651" t="s">
        <v>5220</v>
      </c>
      <c r="F355" s="652" t="s">
        <v>5221</v>
      </c>
      <c r="G355" s="651" t="s">
        <v>4133</v>
      </c>
      <c r="H355" s="651" t="s">
        <v>4134</v>
      </c>
      <c r="I355" s="653">
        <v>12.105</v>
      </c>
      <c r="J355" s="653">
        <v>40</v>
      </c>
      <c r="K355" s="654">
        <v>484.2</v>
      </c>
    </row>
    <row r="356" spans="1:11" ht="14.4" customHeight="1" x14ac:dyDescent="0.3">
      <c r="A356" s="649" t="s">
        <v>573</v>
      </c>
      <c r="B356" s="650" t="s">
        <v>574</v>
      </c>
      <c r="C356" s="651" t="s">
        <v>587</v>
      </c>
      <c r="D356" s="652" t="s">
        <v>2519</v>
      </c>
      <c r="E356" s="651" t="s">
        <v>5220</v>
      </c>
      <c r="F356" s="652" t="s">
        <v>5221</v>
      </c>
      <c r="G356" s="651" t="s">
        <v>4405</v>
      </c>
      <c r="H356" s="651" t="s">
        <v>4406</v>
      </c>
      <c r="I356" s="653">
        <v>32.9</v>
      </c>
      <c r="J356" s="653">
        <v>210</v>
      </c>
      <c r="K356" s="654">
        <v>6908.9699999999993</v>
      </c>
    </row>
    <row r="357" spans="1:11" ht="14.4" customHeight="1" x14ac:dyDescent="0.3">
      <c r="A357" s="649" t="s">
        <v>573</v>
      </c>
      <c r="B357" s="650" t="s">
        <v>574</v>
      </c>
      <c r="C357" s="651" t="s">
        <v>587</v>
      </c>
      <c r="D357" s="652" t="s">
        <v>2519</v>
      </c>
      <c r="E357" s="651" t="s">
        <v>5220</v>
      </c>
      <c r="F357" s="652" t="s">
        <v>5221</v>
      </c>
      <c r="G357" s="651" t="s">
        <v>4407</v>
      </c>
      <c r="H357" s="651" t="s">
        <v>4408</v>
      </c>
      <c r="I357" s="653">
        <v>64.61</v>
      </c>
      <c r="J357" s="653">
        <v>50</v>
      </c>
      <c r="K357" s="654">
        <v>3230.7</v>
      </c>
    </row>
    <row r="358" spans="1:11" ht="14.4" customHeight="1" x14ac:dyDescent="0.3">
      <c r="A358" s="649" t="s">
        <v>573</v>
      </c>
      <c r="B358" s="650" t="s">
        <v>574</v>
      </c>
      <c r="C358" s="651" t="s">
        <v>587</v>
      </c>
      <c r="D358" s="652" t="s">
        <v>2519</v>
      </c>
      <c r="E358" s="651" t="s">
        <v>5220</v>
      </c>
      <c r="F358" s="652" t="s">
        <v>5221</v>
      </c>
      <c r="G358" s="651" t="s">
        <v>4409</v>
      </c>
      <c r="H358" s="651" t="s">
        <v>4410</v>
      </c>
      <c r="I358" s="653">
        <v>84.34</v>
      </c>
      <c r="J358" s="653">
        <v>25</v>
      </c>
      <c r="K358" s="654">
        <v>2108.4499999999998</v>
      </c>
    </row>
    <row r="359" spans="1:11" ht="14.4" customHeight="1" x14ac:dyDescent="0.3">
      <c r="A359" s="649" t="s">
        <v>573</v>
      </c>
      <c r="B359" s="650" t="s">
        <v>574</v>
      </c>
      <c r="C359" s="651" t="s">
        <v>587</v>
      </c>
      <c r="D359" s="652" t="s">
        <v>2519</v>
      </c>
      <c r="E359" s="651" t="s">
        <v>5220</v>
      </c>
      <c r="F359" s="652" t="s">
        <v>5221</v>
      </c>
      <c r="G359" s="651" t="s">
        <v>4411</v>
      </c>
      <c r="H359" s="651" t="s">
        <v>4412</v>
      </c>
      <c r="I359" s="653">
        <v>1.94</v>
      </c>
      <c r="J359" s="653">
        <v>100</v>
      </c>
      <c r="K359" s="654">
        <v>194</v>
      </c>
    </row>
    <row r="360" spans="1:11" ht="14.4" customHeight="1" x14ac:dyDescent="0.3">
      <c r="A360" s="649" t="s">
        <v>573</v>
      </c>
      <c r="B360" s="650" t="s">
        <v>574</v>
      </c>
      <c r="C360" s="651" t="s">
        <v>587</v>
      </c>
      <c r="D360" s="652" t="s">
        <v>2519</v>
      </c>
      <c r="E360" s="651" t="s">
        <v>5220</v>
      </c>
      <c r="F360" s="652" t="s">
        <v>5221</v>
      </c>
      <c r="G360" s="651" t="s">
        <v>4140</v>
      </c>
      <c r="H360" s="651" t="s">
        <v>4141</v>
      </c>
      <c r="I360" s="653">
        <v>5.202857142857142</v>
      </c>
      <c r="J360" s="653">
        <v>9035</v>
      </c>
      <c r="K360" s="654">
        <v>47009.2</v>
      </c>
    </row>
    <row r="361" spans="1:11" ht="14.4" customHeight="1" x14ac:dyDescent="0.3">
      <c r="A361" s="649" t="s">
        <v>573</v>
      </c>
      <c r="B361" s="650" t="s">
        <v>574</v>
      </c>
      <c r="C361" s="651" t="s">
        <v>587</v>
      </c>
      <c r="D361" s="652" t="s">
        <v>2519</v>
      </c>
      <c r="E361" s="651" t="s">
        <v>5220</v>
      </c>
      <c r="F361" s="652" t="s">
        <v>5221</v>
      </c>
      <c r="G361" s="651" t="s">
        <v>4142</v>
      </c>
      <c r="H361" s="651" t="s">
        <v>4143</v>
      </c>
      <c r="I361" s="653">
        <v>13.2</v>
      </c>
      <c r="J361" s="653">
        <v>10</v>
      </c>
      <c r="K361" s="654">
        <v>132</v>
      </c>
    </row>
    <row r="362" spans="1:11" ht="14.4" customHeight="1" x14ac:dyDescent="0.3">
      <c r="A362" s="649" t="s">
        <v>573</v>
      </c>
      <c r="B362" s="650" t="s">
        <v>574</v>
      </c>
      <c r="C362" s="651" t="s">
        <v>587</v>
      </c>
      <c r="D362" s="652" t="s">
        <v>2519</v>
      </c>
      <c r="E362" s="651" t="s">
        <v>5220</v>
      </c>
      <c r="F362" s="652" t="s">
        <v>5221</v>
      </c>
      <c r="G362" s="651" t="s">
        <v>4144</v>
      </c>
      <c r="H362" s="651" t="s">
        <v>4145</v>
      </c>
      <c r="I362" s="653">
        <v>13.2</v>
      </c>
      <c r="J362" s="653">
        <v>20</v>
      </c>
      <c r="K362" s="654">
        <v>264</v>
      </c>
    </row>
    <row r="363" spans="1:11" ht="14.4" customHeight="1" x14ac:dyDescent="0.3">
      <c r="A363" s="649" t="s">
        <v>573</v>
      </c>
      <c r="B363" s="650" t="s">
        <v>574</v>
      </c>
      <c r="C363" s="651" t="s">
        <v>587</v>
      </c>
      <c r="D363" s="652" t="s">
        <v>2519</v>
      </c>
      <c r="E363" s="651" t="s">
        <v>5220</v>
      </c>
      <c r="F363" s="652" t="s">
        <v>5221</v>
      </c>
      <c r="G363" s="651" t="s">
        <v>4413</v>
      </c>
      <c r="H363" s="651" t="s">
        <v>4414</v>
      </c>
      <c r="I363" s="653">
        <v>13.2</v>
      </c>
      <c r="J363" s="653">
        <v>10</v>
      </c>
      <c r="K363" s="654">
        <v>132</v>
      </c>
    </row>
    <row r="364" spans="1:11" ht="14.4" customHeight="1" x14ac:dyDescent="0.3">
      <c r="A364" s="649" t="s">
        <v>573</v>
      </c>
      <c r="B364" s="650" t="s">
        <v>574</v>
      </c>
      <c r="C364" s="651" t="s">
        <v>587</v>
      </c>
      <c r="D364" s="652" t="s">
        <v>2519</v>
      </c>
      <c r="E364" s="651" t="s">
        <v>5220</v>
      </c>
      <c r="F364" s="652" t="s">
        <v>5221</v>
      </c>
      <c r="G364" s="651" t="s">
        <v>4415</v>
      </c>
      <c r="H364" s="651" t="s">
        <v>4416</v>
      </c>
      <c r="I364" s="653">
        <v>13.2</v>
      </c>
      <c r="J364" s="653">
        <v>10</v>
      </c>
      <c r="K364" s="654">
        <v>132</v>
      </c>
    </row>
    <row r="365" spans="1:11" ht="14.4" customHeight="1" x14ac:dyDescent="0.3">
      <c r="A365" s="649" t="s">
        <v>573</v>
      </c>
      <c r="B365" s="650" t="s">
        <v>574</v>
      </c>
      <c r="C365" s="651" t="s">
        <v>587</v>
      </c>
      <c r="D365" s="652" t="s">
        <v>2519</v>
      </c>
      <c r="E365" s="651" t="s">
        <v>5220</v>
      </c>
      <c r="F365" s="652" t="s">
        <v>5221</v>
      </c>
      <c r="G365" s="651" t="s">
        <v>4146</v>
      </c>
      <c r="H365" s="651" t="s">
        <v>4147</v>
      </c>
      <c r="I365" s="653">
        <v>1.5542857142857145</v>
      </c>
      <c r="J365" s="653">
        <v>1575</v>
      </c>
      <c r="K365" s="654">
        <v>2449.5</v>
      </c>
    </row>
    <row r="366" spans="1:11" ht="14.4" customHeight="1" x14ac:dyDescent="0.3">
      <c r="A366" s="649" t="s">
        <v>573</v>
      </c>
      <c r="B366" s="650" t="s">
        <v>574</v>
      </c>
      <c r="C366" s="651" t="s">
        <v>587</v>
      </c>
      <c r="D366" s="652" t="s">
        <v>2519</v>
      </c>
      <c r="E366" s="651" t="s">
        <v>5220</v>
      </c>
      <c r="F366" s="652" t="s">
        <v>5221</v>
      </c>
      <c r="G366" s="651" t="s">
        <v>4148</v>
      </c>
      <c r="H366" s="651" t="s">
        <v>4149</v>
      </c>
      <c r="I366" s="653">
        <v>21.24</v>
      </c>
      <c r="J366" s="653">
        <v>50</v>
      </c>
      <c r="K366" s="654">
        <v>1062</v>
      </c>
    </row>
    <row r="367" spans="1:11" ht="14.4" customHeight="1" x14ac:dyDescent="0.3">
      <c r="A367" s="649" t="s">
        <v>573</v>
      </c>
      <c r="B367" s="650" t="s">
        <v>574</v>
      </c>
      <c r="C367" s="651" t="s">
        <v>587</v>
      </c>
      <c r="D367" s="652" t="s">
        <v>2519</v>
      </c>
      <c r="E367" s="651" t="s">
        <v>5220</v>
      </c>
      <c r="F367" s="652" t="s">
        <v>5221</v>
      </c>
      <c r="G367" s="651" t="s">
        <v>4150</v>
      </c>
      <c r="H367" s="651" t="s">
        <v>4151</v>
      </c>
      <c r="I367" s="653">
        <v>21.24</v>
      </c>
      <c r="J367" s="653">
        <v>100</v>
      </c>
      <c r="K367" s="654">
        <v>2124</v>
      </c>
    </row>
    <row r="368" spans="1:11" ht="14.4" customHeight="1" x14ac:dyDescent="0.3">
      <c r="A368" s="649" t="s">
        <v>573</v>
      </c>
      <c r="B368" s="650" t="s">
        <v>574</v>
      </c>
      <c r="C368" s="651" t="s">
        <v>587</v>
      </c>
      <c r="D368" s="652" t="s">
        <v>2519</v>
      </c>
      <c r="E368" s="651" t="s">
        <v>5220</v>
      </c>
      <c r="F368" s="652" t="s">
        <v>5221</v>
      </c>
      <c r="G368" s="651" t="s">
        <v>4152</v>
      </c>
      <c r="H368" s="651" t="s">
        <v>4153</v>
      </c>
      <c r="I368" s="653">
        <v>13.19</v>
      </c>
      <c r="J368" s="653">
        <v>20</v>
      </c>
      <c r="K368" s="654">
        <v>263.8</v>
      </c>
    </row>
    <row r="369" spans="1:11" ht="14.4" customHeight="1" x14ac:dyDescent="0.3">
      <c r="A369" s="649" t="s">
        <v>573</v>
      </c>
      <c r="B369" s="650" t="s">
        <v>574</v>
      </c>
      <c r="C369" s="651" t="s">
        <v>587</v>
      </c>
      <c r="D369" s="652" t="s">
        <v>2519</v>
      </c>
      <c r="E369" s="651" t="s">
        <v>5220</v>
      </c>
      <c r="F369" s="652" t="s">
        <v>5221</v>
      </c>
      <c r="G369" s="651" t="s">
        <v>4417</v>
      </c>
      <c r="H369" s="651" t="s">
        <v>4418</v>
      </c>
      <c r="I369" s="653">
        <v>6.6566666666666663</v>
      </c>
      <c r="J369" s="653">
        <v>20</v>
      </c>
      <c r="K369" s="654">
        <v>133.14999999999998</v>
      </c>
    </row>
    <row r="370" spans="1:11" ht="14.4" customHeight="1" x14ac:dyDescent="0.3">
      <c r="A370" s="649" t="s">
        <v>573</v>
      </c>
      <c r="B370" s="650" t="s">
        <v>574</v>
      </c>
      <c r="C370" s="651" t="s">
        <v>587</v>
      </c>
      <c r="D370" s="652" t="s">
        <v>2519</v>
      </c>
      <c r="E370" s="651" t="s">
        <v>5220</v>
      </c>
      <c r="F370" s="652" t="s">
        <v>5221</v>
      </c>
      <c r="G370" s="651" t="s">
        <v>4419</v>
      </c>
      <c r="H370" s="651" t="s">
        <v>4420</v>
      </c>
      <c r="I370" s="653">
        <v>6.6566666666666663</v>
      </c>
      <c r="J370" s="653">
        <v>32</v>
      </c>
      <c r="K370" s="654">
        <v>213.02</v>
      </c>
    </row>
    <row r="371" spans="1:11" ht="14.4" customHeight="1" x14ac:dyDescent="0.3">
      <c r="A371" s="649" t="s">
        <v>573</v>
      </c>
      <c r="B371" s="650" t="s">
        <v>574</v>
      </c>
      <c r="C371" s="651" t="s">
        <v>587</v>
      </c>
      <c r="D371" s="652" t="s">
        <v>2519</v>
      </c>
      <c r="E371" s="651" t="s">
        <v>5220</v>
      </c>
      <c r="F371" s="652" t="s">
        <v>5221</v>
      </c>
      <c r="G371" s="651" t="s">
        <v>4421</v>
      </c>
      <c r="H371" s="651" t="s">
        <v>4422</v>
      </c>
      <c r="I371" s="653">
        <v>6.66</v>
      </c>
      <c r="J371" s="653">
        <v>5</v>
      </c>
      <c r="K371" s="654">
        <v>33.299999999999997</v>
      </c>
    </row>
    <row r="372" spans="1:11" ht="14.4" customHeight="1" x14ac:dyDescent="0.3">
      <c r="A372" s="649" t="s">
        <v>573</v>
      </c>
      <c r="B372" s="650" t="s">
        <v>574</v>
      </c>
      <c r="C372" s="651" t="s">
        <v>587</v>
      </c>
      <c r="D372" s="652" t="s">
        <v>2519</v>
      </c>
      <c r="E372" s="651" t="s">
        <v>5220</v>
      </c>
      <c r="F372" s="652" t="s">
        <v>5221</v>
      </c>
      <c r="G372" s="651" t="s">
        <v>4423</v>
      </c>
      <c r="H372" s="651" t="s">
        <v>4424</v>
      </c>
      <c r="I372" s="653">
        <v>6.65</v>
      </c>
      <c r="J372" s="653">
        <v>10</v>
      </c>
      <c r="K372" s="654">
        <v>66.5</v>
      </c>
    </row>
    <row r="373" spans="1:11" ht="14.4" customHeight="1" x14ac:dyDescent="0.3">
      <c r="A373" s="649" t="s">
        <v>573</v>
      </c>
      <c r="B373" s="650" t="s">
        <v>574</v>
      </c>
      <c r="C373" s="651" t="s">
        <v>587</v>
      </c>
      <c r="D373" s="652" t="s">
        <v>2519</v>
      </c>
      <c r="E373" s="651" t="s">
        <v>5220</v>
      </c>
      <c r="F373" s="652" t="s">
        <v>5221</v>
      </c>
      <c r="G373" s="651" t="s">
        <v>4154</v>
      </c>
      <c r="H373" s="651" t="s">
        <v>4155</v>
      </c>
      <c r="I373" s="653">
        <v>0.47142857142857142</v>
      </c>
      <c r="J373" s="653">
        <v>8000</v>
      </c>
      <c r="K373" s="654">
        <v>3775</v>
      </c>
    </row>
    <row r="374" spans="1:11" ht="14.4" customHeight="1" x14ac:dyDescent="0.3">
      <c r="A374" s="649" t="s">
        <v>573</v>
      </c>
      <c r="B374" s="650" t="s">
        <v>574</v>
      </c>
      <c r="C374" s="651" t="s">
        <v>587</v>
      </c>
      <c r="D374" s="652" t="s">
        <v>2519</v>
      </c>
      <c r="E374" s="651" t="s">
        <v>5220</v>
      </c>
      <c r="F374" s="652" t="s">
        <v>5221</v>
      </c>
      <c r="G374" s="651" t="s">
        <v>4156</v>
      </c>
      <c r="H374" s="651" t="s">
        <v>4157</v>
      </c>
      <c r="I374" s="653">
        <v>0.46999999999999992</v>
      </c>
      <c r="J374" s="653">
        <v>2800</v>
      </c>
      <c r="K374" s="654">
        <v>1316</v>
      </c>
    </row>
    <row r="375" spans="1:11" ht="14.4" customHeight="1" x14ac:dyDescent="0.3">
      <c r="A375" s="649" t="s">
        <v>573</v>
      </c>
      <c r="B375" s="650" t="s">
        <v>574</v>
      </c>
      <c r="C375" s="651" t="s">
        <v>587</v>
      </c>
      <c r="D375" s="652" t="s">
        <v>2519</v>
      </c>
      <c r="E375" s="651" t="s">
        <v>5220</v>
      </c>
      <c r="F375" s="652" t="s">
        <v>5221</v>
      </c>
      <c r="G375" s="651" t="s">
        <v>4158</v>
      </c>
      <c r="H375" s="651" t="s">
        <v>4159</v>
      </c>
      <c r="I375" s="653">
        <v>4.03</v>
      </c>
      <c r="J375" s="653">
        <v>1450</v>
      </c>
      <c r="K375" s="654">
        <v>5843.5</v>
      </c>
    </row>
    <row r="376" spans="1:11" ht="14.4" customHeight="1" x14ac:dyDescent="0.3">
      <c r="A376" s="649" t="s">
        <v>573</v>
      </c>
      <c r="B376" s="650" t="s">
        <v>574</v>
      </c>
      <c r="C376" s="651" t="s">
        <v>587</v>
      </c>
      <c r="D376" s="652" t="s">
        <v>2519</v>
      </c>
      <c r="E376" s="651" t="s">
        <v>5220</v>
      </c>
      <c r="F376" s="652" t="s">
        <v>5221</v>
      </c>
      <c r="G376" s="651" t="s">
        <v>4425</v>
      </c>
      <c r="H376" s="651" t="s">
        <v>4426</v>
      </c>
      <c r="I376" s="653">
        <v>2.6012500000000003</v>
      </c>
      <c r="J376" s="653">
        <v>918</v>
      </c>
      <c r="K376" s="654">
        <v>2387.8000000000002</v>
      </c>
    </row>
    <row r="377" spans="1:11" ht="14.4" customHeight="1" x14ac:dyDescent="0.3">
      <c r="A377" s="649" t="s">
        <v>573</v>
      </c>
      <c r="B377" s="650" t="s">
        <v>574</v>
      </c>
      <c r="C377" s="651" t="s">
        <v>587</v>
      </c>
      <c r="D377" s="652" t="s">
        <v>2519</v>
      </c>
      <c r="E377" s="651" t="s">
        <v>5220</v>
      </c>
      <c r="F377" s="652" t="s">
        <v>5221</v>
      </c>
      <c r="G377" s="651" t="s">
        <v>4427</v>
      </c>
      <c r="H377" s="651" t="s">
        <v>4428</v>
      </c>
      <c r="I377" s="653">
        <v>2.6</v>
      </c>
      <c r="J377" s="653">
        <v>2000</v>
      </c>
      <c r="K377" s="654">
        <v>5200</v>
      </c>
    </row>
    <row r="378" spans="1:11" ht="14.4" customHeight="1" x14ac:dyDescent="0.3">
      <c r="A378" s="649" t="s">
        <v>573</v>
      </c>
      <c r="B378" s="650" t="s">
        <v>574</v>
      </c>
      <c r="C378" s="651" t="s">
        <v>587</v>
      </c>
      <c r="D378" s="652" t="s">
        <v>2519</v>
      </c>
      <c r="E378" s="651" t="s">
        <v>5220</v>
      </c>
      <c r="F378" s="652" t="s">
        <v>5221</v>
      </c>
      <c r="G378" s="651" t="s">
        <v>4429</v>
      </c>
      <c r="H378" s="651" t="s">
        <v>4430</v>
      </c>
      <c r="I378" s="653">
        <v>2.6019999999999999</v>
      </c>
      <c r="J378" s="653">
        <v>1500</v>
      </c>
      <c r="K378" s="654">
        <v>3902</v>
      </c>
    </row>
    <row r="379" spans="1:11" ht="14.4" customHeight="1" x14ac:dyDescent="0.3">
      <c r="A379" s="649" t="s">
        <v>573</v>
      </c>
      <c r="B379" s="650" t="s">
        <v>574</v>
      </c>
      <c r="C379" s="651" t="s">
        <v>587</v>
      </c>
      <c r="D379" s="652" t="s">
        <v>2519</v>
      </c>
      <c r="E379" s="651" t="s">
        <v>5220</v>
      </c>
      <c r="F379" s="652" t="s">
        <v>5221</v>
      </c>
      <c r="G379" s="651" t="s">
        <v>4431</v>
      </c>
      <c r="H379" s="651" t="s">
        <v>4432</v>
      </c>
      <c r="I379" s="653">
        <v>227.48</v>
      </c>
      <c r="J379" s="653">
        <v>25</v>
      </c>
      <c r="K379" s="654">
        <v>5687</v>
      </c>
    </row>
    <row r="380" spans="1:11" ht="14.4" customHeight="1" x14ac:dyDescent="0.3">
      <c r="A380" s="649" t="s">
        <v>573</v>
      </c>
      <c r="B380" s="650" t="s">
        <v>574</v>
      </c>
      <c r="C380" s="651" t="s">
        <v>587</v>
      </c>
      <c r="D380" s="652" t="s">
        <v>2519</v>
      </c>
      <c r="E380" s="651" t="s">
        <v>5220</v>
      </c>
      <c r="F380" s="652" t="s">
        <v>5221</v>
      </c>
      <c r="G380" s="651" t="s">
        <v>4433</v>
      </c>
      <c r="H380" s="651" t="s">
        <v>4434</v>
      </c>
      <c r="I380" s="653">
        <v>15.457142857142857</v>
      </c>
      <c r="J380" s="653">
        <v>1250</v>
      </c>
      <c r="K380" s="654">
        <v>19332.580000000002</v>
      </c>
    </row>
    <row r="381" spans="1:11" ht="14.4" customHeight="1" x14ac:dyDescent="0.3">
      <c r="A381" s="649" t="s">
        <v>573</v>
      </c>
      <c r="B381" s="650" t="s">
        <v>574</v>
      </c>
      <c r="C381" s="651" t="s">
        <v>587</v>
      </c>
      <c r="D381" s="652" t="s">
        <v>2519</v>
      </c>
      <c r="E381" s="651" t="s">
        <v>5220</v>
      </c>
      <c r="F381" s="652" t="s">
        <v>5221</v>
      </c>
      <c r="G381" s="651" t="s">
        <v>4435</v>
      </c>
      <c r="H381" s="651" t="s">
        <v>4436</v>
      </c>
      <c r="I381" s="653">
        <v>227.47666666666666</v>
      </c>
      <c r="J381" s="653">
        <v>50</v>
      </c>
      <c r="K381" s="654">
        <v>11374</v>
      </c>
    </row>
    <row r="382" spans="1:11" ht="14.4" customHeight="1" x14ac:dyDescent="0.3">
      <c r="A382" s="649" t="s">
        <v>573</v>
      </c>
      <c r="B382" s="650" t="s">
        <v>574</v>
      </c>
      <c r="C382" s="651" t="s">
        <v>587</v>
      </c>
      <c r="D382" s="652" t="s">
        <v>2519</v>
      </c>
      <c r="E382" s="651" t="s">
        <v>5220</v>
      </c>
      <c r="F382" s="652" t="s">
        <v>5221</v>
      </c>
      <c r="G382" s="651" t="s">
        <v>4437</v>
      </c>
      <c r="H382" s="651" t="s">
        <v>4438</v>
      </c>
      <c r="I382" s="653">
        <v>649.77</v>
      </c>
      <c r="J382" s="653">
        <v>10</v>
      </c>
      <c r="K382" s="654">
        <v>6497.7</v>
      </c>
    </row>
    <row r="383" spans="1:11" ht="14.4" customHeight="1" x14ac:dyDescent="0.3">
      <c r="A383" s="649" t="s">
        <v>573</v>
      </c>
      <c r="B383" s="650" t="s">
        <v>574</v>
      </c>
      <c r="C383" s="651" t="s">
        <v>587</v>
      </c>
      <c r="D383" s="652" t="s">
        <v>2519</v>
      </c>
      <c r="E383" s="651" t="s">
        <v>5220</v>
      </c>
      <c r="F383" s="652" t="s">
        <v>5221</v>
      </c>
      <c r="G383" s="651" t="s">
        <v>4439</v>
      </c>
      <c r="H383" s="651" t="s">
        <v>4440</v>
      </c>
      <c r="I383" s="653">
        <v>527.96</v>
      </c>
      <c r="J383" s="653">
        <v>10</v>
      </c>
      <c r="K383" s="654">
        <v>5279.61</v>
      </c>
    </row>
    <row r="384" spans="1:11" ht="14.4" customHeight="1" x14ac:dyDescent="0.3">
      <c r="A384" s="649" t="s">
        <v>573</v>
      </c>
      <c r="B384" s="650" t="s">
        <v>574</v>
      </c>
      <c r="C384" s="651" t="s">
        <v>587</v>
      </c>
      <c r="D384" s="652" t="s">
        <v>2519</v>
      </c>
      <c r="E384" s="651" t="s">
        <v>5220</v>
      </c>
      <c r="F384" s="652" t="s">
        <v>5221</v>
      </c>
      <c r="G384" s="651" t="s">
        <v>4441</v>
      </c>
      <c r="H384" s="651" t="s">
        <v>4442</v>
      </c>
      <c r="I384" s="653">
        <v>158.69</v>
      </c>
      <c r="J384" s="653">
        <v>60</v>
      </c>
      <c r="K384" s="654">
        <v>9521.48</v>
      </c>
    </row>
    <row r="385" spans="1:11" ht="14.4" customHeight="1" x14ac:dyDescent="0.3">
      <c r="A385" s="649" t="s">
        <v>573</v>
      </c>
      <c r="B385" s="650" t="s">
        <v>574</v>
      </c>
      <c r="C385" s="651" t="s">
        <v>587</v>
      </c>
      <c r="D385" s="652" t="s">
        <v>2519</v>
      </c>
      <c r="E385" s="651" t="s">
        <v>5220</v>
      </c>
      <c r="F385" s="652" t="s">
        <v>5221</v>
      </c>
      <c r="G385" s="651" t="s">
        <v>4443</v>
      </c>
      <c r="H385" s="651" t="s">
        <v>4444</v>
      </c>
      <c r="I385" s="653">
        <v>43.2</v>
      </c>
      <c r="J385" s="653">
        <v>120</v>
      </c>
      <c r="K385" s="654">
        <v>5183.6000000000004</v>
      </c>
    </row>
    <row r="386" spans="1:11" ht="14.4" customHeight="1" x14ac:dyDescent="0.3">
      <c r="A386" s="649" t="s">
        <v>573</v>
      </c>
      <c r="B386" s="650" t="s">
        <v>574</v>
      </c>
      <c r="C386" s="651" t="s">
        <v>587</v>
      </c>
      <c r="D386" s="652" t="s">
        <v>2519</v>
      </c>
      <c r="E386" s="651" t="s">
        <v>5220</v>
      </c>
      <c r="F386" s="652" t="s">
        <v>5221</v>
      </c>
      <c r="G386" s="651" t="s">
        <v>4445</v>
      </c>
      <c r="H386" s="651" t="s">
        <v>4446</v>
      </c>
      <c r="I386" s="653">
        <v>484.03499999999997</v>
      </c>
      <c r="J386" s="653">
        <v>11</v>
      </c>
      <c r="K386" s="654">
        <v>5324.34</v>
      </c>
    </row>
    <row r="387" spans="1:11" ht="14.4" customHeight="1" x14ac:dyDescent="0.3">
      <c r="A387" s="649" t="s">
        <v>573</v>
      </c>
      <c r="B387" s="650" t="s">
        <v>574</v>
      </c>
      <c r="C387" s="651" t="s">
        <v>587</v>
      </c>
      <c r="D387" s="652" t="s">
        <v>2519</v>
      </c>
      <c r="E387" s="651" t="s">
        <v>5220</v>
      </c>
      <c r="F387" s="652" t="s">
        <v>5221</v>
      </c>
      <c r="G387" s="651" t="s">
        <v>4447</v>
      </c>
      <c r="H387" s="651" t="s">
        <v>4448</v>
      </c>
      <c r="I387" s="653">
        <v>646.755</v>
      </c>
      <c r="J387" s="653">
        <v>4</v>
      </c>
      <c r="K387" s="654">
        <v>2587.02</v>
      </c>
    </row>
    <row r="388" spans="1:11" ht="14.4" customHeight="1" x14ac:dyDescent="0.3">
      <c r="A388" s="649" t="s">
        <v>573</v>
      </c>
      <c r="B388" s="650" t="s">
        <v>574</v>
      </c>
      <c r="C388" s="651" t="s">
        <v>587</v>
      </c>
      <c r="D388" s="652" t="s">
        <v>2519</v>
      </c>
      <c r="E388" s="651" t="s">
        <v>5220</v>
      </c>
      <c r="F388" s="652" t="s">
        <v>5221</v>
      </c>
      <c r="G388" s="651" t="s">
        <v>4449</v>
      </c>
      <c r="H388" s="651" t="s">
        <v>4450</v>
      </c>
      <c r="I388" s="653">
        <v>242</v>
      </c>
      <c r="J388" s="653">
        <v>10</v>
      </c>
      <c r="K388" s="654">
        <v>2420</v>
      </c>
    </row>
    <row r="389" spans="1:11" ht="14.4" customHeight="1" x14ac:dyDescent="0.3">
      <c r="A389" s="649" t="s">
        <v>573</v>
      </c>
      <c r="B389" s="650" t="s">
        <v>574</v>
      </c>
      <c r="C389" s="651" t="s">
        <v>587</v>
      </c>
      <c r="D389" s="652" t="s">
        <v>2519</v>
      </c>
      <c r="E389" s="651" t="s">
        <v>5220</v>
      </c>
      <c r="F389" s="652" t="s">
        <v>5221</v>
      </c>
      <c r="G389" s="651" t="s">
        <v>4451</v>
      </c>
      <c r="H389" s="651" t="s">
        <v>4452</v>
      </c>
      <c r="I389" s="653">
        <v>8.44</v>
      </c>
      <c r="J389" s="653">
        <v>130</v>
      </c>
      <c r="K389" s="654">
        <v>1097.5</v>
      </c>
    </row>
    <row r="390" spans="1:11" ht="14.4" customHeight="1" x14ac:dyDescent="0.3">
      <c r="A390" s="649" t="s">
        <v>573</v>
      </c>
      <c r="B390" s="650" t="s">
        <v>574</v>
      </c>
      <c r="C390" s="651" t="s">
        <v>587</v>
      </c>
      <c r="D390" s="652" t="s">
        <v>2519</v>
      </c>
      <c r="E390" s="651" t="s">
        <v>5220</v>
      </c>
      <c r="F390" s="652" t="s">
        <v>5221</v>
      </c>
      <c r="G390" s="651" t="s">
        <v>4453</v>
      </c>
      <c r="H390" s="651" t="s">
        <v>4454</v>
      </c>
      <c r="I390" s="653">
        <v>49.91</v>
      </c>
      <c r="J390" s="653">
        <v>50</v>
      </c>
      <c r="K390" s="654">
        <v>2495.63</v>
      </c>
    </row>
    <row r="391" spans="1:11" ht="14.4" customHeight="1" x14ac:dyDescent="0.3">
      <c r="A391" s="649" t="s">
        <v>573</v>
      </c>
      <c r="B391" s="650" t="s">
        <v>574</v>
      </c>
      <c r="C391" s="651" t="s">
        <v>587</v>
      </c>
      <c r="D391" s="652" t="s">
        <v>2519</v>
      </c>
      <c r="E391" s="651" t="s">
        <v>5220</v>
      </c>
      <c r="F391" s="652" t="s">
        <v>5221</v>
      </c>
      <c r="G391" s="651" t="s">
        <v>4455</v>
      </c>
      <c r="H391" s="651" t="s">
        <v>4456</v>
      </c>
      <c r="I391" s="653">
        <v>14.873333333333335</v>
      </c>
      <c r="J391" s="653">
        <v>100</v>
      </c>
      <c r="K391" s="654">
        <v>1426.46</v>
      </c>
    </row>
    <row r="392" spans="1:11" ht="14.4" customHeight="1" x14ac:dyDescent="0.3">
      <c r="A392" s="649" t="s">
        <v>573</v>
      </c>
      <c r="B392" s="650" t="s">
        <v>574</v>
      </c>
      <c r="C392" s="651" t="s">
        <v>587</v>
      </c>
      <c r="D392" s="652" t="s">
        <v>2519</v>
      </c>
      <c r="E392" s="651" t="s">
        <v>5220</v>
      </c>
      <c r="F392" s="652" t="s">
        <v>5221</v>
      </c>
      <c r="G392" s="651" t="s">
        <v>4162</v>
      </c>
      <c r="H392" s="651" t="s">
        <v>4163</v>
      </c>
      <c r="I392" s="653">
        <v>61.057500000000005</v>
      </c>
      <c r="J392" s="653">
        <v>200</v>
      </c>
      <c r="K392" s="654">
        <v>12211.15</v>
      </c>
    </row>
    <row r="393" spans="1:11" ht="14.4" customHeight="1" x14ac:dyDescent="0.3">
      <c r="A393" s="649" t="s">
        <v>573</v>
      </c>
      <c r="B393" s="650" t="s">
        <v>574</v>
      </c>
      <c r="C393" s="651" t="s">
        <v>587</v>
      </c>
      <c r="D393" s="652" t="s">
        <v>2519</v>
      </c>
      <c r="E393" s="651" t="s">
        <v>5220</v>
      </c>
      <c r="F393" s="652" t="s">
        <v>5221</v>
      </c>
      <c r="G393" s="651" t="s">
        <v>4457</v>
      </c>
      <c r="H393" s="651" t="s">
        <v>4458</v>
      </c>
      <c r="I393" s="653">
        <v>411.4</v>
      </c>
      <c r="J393" s="653">
        <v>10</v>
      </c>
      <c r="K393" s="654">
        <v>4114</v>
      </c>
    </row>
    <row r="394" spans="1:11" ht="14.4" customHeight="1" x14ac:dyDescent="0.3">
      <c r="A394" s="649" t="s">
        <v>573</v>
      </c>
      <c r="B394" s="650" t="s">
        <v>574</v>
      </c>
      <c r="C394" s="651" t="s">
        <v>587</v>
      </c>
      <c r="D394" s="652" t="s">
        <v>2519</v>
      </c>
      <c r="E394" s="651" t="s">
        <v>5220</v>
      </c>
      <c r="F394" s="652" t="s">
        <v>5221</v>
      </c>
      <c r="G394" s="651" t="s">
        <v>4459</v>
      </c>
      <c r="H394" s="651" t="s">
        <v>4460</v>
      </c>
      <c r="I394" s="653">
        <v>20.57</v>
      </c>
      <c r="J394" s="653">
        <v>40</v>
      </c>
      <c r="K394" s="654">
        <v>822.8</v>
      </c>
    </row>
    <row r="395" spans="1:11" ht="14.4" customHeight="1" x14ac:dyDescent="0.3">
      <c r="A395" s="649" t="s">
        <v>573</v>
      </c>
      <c r="B395" s="650" t="s">
        <v>574</v>
      </c>
      <c r="C395" s="651" t="s">
        <v>587</v>
      </c>
      <c r="D395" s="652" t="s">
        <v>2519</v>
      </c>
      <c r="E395" s="651" t="s">
        <v>5220</v>
      </c>
      <c r="F395" s="652" t="s">
        <v>5221</v>
      </c>
      <c r="G395" s="651" t="s">
        <v>4459</v>
      </c>
      <c r="H395" s="651" t="s">
        <v>4461</v>
      </c>
      <c r="I395" s="653">
        <v>22.27</v>
      </c>
      <c r="J395" s="653">
        <v>20</v>
      </c>
      <c r="K395" s="654">
        <v>445.3</v>
      </c>
    </row>
    <row r="396" spans="1:11" ht="14.4" customHeight="1" x14ac:dyDescent="0.3">
      <c r="A396" s="649" t="s">
        <v>573</v>
      </c>
      <c r="B396" s="650" t="s">
        <v>574</v>
      </c>
      <c r="C396" s="651" t="s">
        <v>587</v>
      </c>
      <c r="D396" s="652" t="s">
        <v>2519</v>
      </c>
      <c r="E396" s="651" t="s">
        <v>5220</v>
      </c>
      <c r="F396" s="652" t="s">
        <v>5221</v>
      </c>
      <c r="G396" s="651" t="s">
        <v>4462</v>
      </c>
      <c r="H396" s="651" t="s">
        <v>4463</v>
      </c>
      <c r="I396" s="653">
        <v>188.696</v>
      </c>
      <c r="J396" s="653">
        <v>13</v>
      </c>
      <c r="K396" s="654">
        <v>2453.1600000000003</v>
      </c>
    </row>
    <row r="397" spans="1:11" ht="14.4" customHeight="1" x14ac:dyDescent="0.3">
      <c r="A397" s="649" t="s">
        <v>573</v>
      </c>
      <c r="B397" s="650" t="s">
        <v>574</v>
      </c>
      <c r="C397" s="651" t="s">
        <v>587</v>
      </c>
      <c r="D397" s="652" t="s">
        <v>2519</v>
      </c>
      <c r="E397" s="651" t="s">
        <v>5220</v>
      </c>
      <c r="F397" s="652" t="s">
        <v>5221</v>
      </c>
      <c r="G397" s="651" t="s">
        <v>4464</v>
      </c>
      <c r="H397" s="651" t="s">
        <v>4465</v>
      </c>
      <c r="I397" s="653">
        <v>229.9</v>
      </c>
      <c r="J397" s="653">
        <v>40</v>
      </c>
      <c r="K397" s="654">
        <v>9196</v>
      </c>
    </row>
    <row r="398" spans="1:11" ht="14.4" customHeight="1" x14ac:dyDescent="0.3">
      <c r="A398" s="649" t="s">
        <v>573</v>
      </c>
      <c r="B398" s="650" t="s">
        <v>574</v>
      </c>
      <c r="C398" s="651" t="s">
        <v>587</v>
      </c>
      <c r="D398" s="652" t="s">
        <v>2519</v>
      </c>
      <c r="E398" s="651" t="s">
        <v>5220</v>
      </c>
      <c r="F398" s="652" t="s">
        <v>5221</v>
      </c>
      <c r="G398" s="651" t="s">
        <v>4466</v>
      </c>
      <c r="H398" s="651" t="s">
        <v>4467</v>
      </c>
      <c r="I398" s="653">
        <v>688.91</v>
      </c>
      <c r="J398" s="653">
        <v>8</v>
      </c>
      <c r="K398" s="654">
        <v>5511.3099999999995</v>
      </c>
    </row>
    <row r="399" spans="1:11" ht="14.4" customHeight="1" x14ac:dyDescent="0.3">
      <c r="A399" s="649" t="s">
        <v>573</v>
      </c>
      <c r="B399" s="650" t="s">
        <v>574</v>
      </c>
      <c r="C399" s="651" t="s">
        <v>587</v>
      </c>
      <c r="D399" s="652" t="s">
        <v>2519</v>
      </c>
      <c r="E399" s="651" t="s">
        <v>5220</v>
      </c>
      <c r="F399" s="652" t="s">
        <v>5221</v>
      </c>
      <c r="G399" s="651" t="s">
        <v>4468</v>
      </c>
      <c r="H399" s="651" t="s">
        <v>4469</v>
      </c>
      <c r="I399" s="653">
        <v>26.57</v>
      </c>
      <c r="J399" s="653">
        <v>300</v>
      </c>
      <c r="K399" s="654">
        <v>7942.4</v>
      </c>
    </row>
    <row r="400" spans="1:11" ht="14.4" customHeight="1" x14ac:dyDescent="0.3">
      <c r="A400" s="649" t="s">
        <v>573</v>
      </c>
      <c r="B400" s="650" t="s">
        <v>574</v>
      </c>
      <c r="C400" s="651" t="s">
        <v>587</v>
      </c>
      <c r="D400" s="652" t="s">
        <v>2519</v>
      </c>
      <c r="E400" s="651" t="s">
        <v>5220</v>
      </c>
      <c r="F400" s="652" t="s">
        <v>5221</v>
      </c>
      <c r="G400" s="651" t="s">
        <v>4470</v>
      </c>
      <c r="H400" s="651" t="s">
        <v>4471</v>
      </c>
      <c r="I400" s="653">
        <v>54.279999999999987</v>
      </c>
      <c r="J400" s="653">
        <v>480</v>
      </c>
      <c r="K400" s="654">
        <v>26054.7</v>
      </c>
    </row>
    <row r="401" spans="1:11" ht="14.4" customHeight="1" x14ac:dyDescent="0.3">
      <c r="A401" s="649" t="s">
        <v>573</v>
      </c>
      <c r="B401" s="650" t="s">
        <v>574</v>
      </c>
      <c r="C401" s="651" t="s">
        <v>587</v>
      </c>
      <c r="D401" s="652" t="s">
        <v>2519</v>
      </c>
      <c r="E401" s="651" t="s">
        <v>5220</v>
      </c>
      <c r="F401" s="652" t="s">
        <v>5221</v>
      </c>
      <c r="G401" s="651" t="s">
        <v>4472</v>
      </c>
      <c r="H401" s="651" t="s">
        <v>4473</v>
      </c>
      <c r="I401" s="653">
        <v>422.3</v>
      </c>
      <c r="J401" s="653">
        <v>6</v>
      </c>
      <c r="K401" s="654">
        <v>2533.8000000000002</v>
      </c>
    </row>
    <row r="402" spans="1:11" ht="14.4" customHeight="1" x14ac:dyDescent="0.3">
      <c r="A402" s="649" t="s">
        <v>573</v>
      </c>
      <c r="B402" s="650" t="s">
        <v>574</v>
      </c>
      <c r="C402" s="651" t="s">
        <v>587</v>
      </c>
      <c r="D402" s="652" t="s">
        <v>2519</v>
      </c>
      <c r="E402" s="651" t="s">
        <v>5220</v>
      </c>
      <c r="F402" s="652" t="s">
        <v>5221</v>
      </c>
      <c r="G402" s="651" t="s">
        <v>4474</v>
      </c>
      <c r="H402" s="651" t="s">
        <v>4475</v>
      </c>
      <c r="I402" s="653">
        <v>1249.6600000000001</v>
      </c>
      <c r="J402" s="653">
        <v>6</v>
      </c>
      <c r="K402" s="654">
        <v>7497.98</v>
      </c>
    </row>
    <row r="403" spans="1:11" ht="14.4" customHeight="1" x14ac:dyDescent="0.3">
      <c r="A403" s="649" t="s">
        <v>573</v>
      </c>
      <c r="B403" s="650" t="s">
        <v>574</v>
      </c>
      <c r="C403" s="651" t="s">
        <v>587</v>
      </c>
      <c r="D403" s="652" t="s">
        <v>2519</v>
      </c>
      <c r="E403" s="651" t="s">
        <v>5220</v>
      </c>
      <c r="F403" s="652" t="s">
        <v>5221</v>
      </c>
      <c r="G403" s="651" t="s">
        <v>4474</v>
      </c>
      <c r="H403" s="651" t="s">
        <v>4476</v>
      </c>
      <c r="I403" s="653">
        <v>1249.6600000000001</v>
      </c>
      <c r="J403" s="653">
        <v>6</v>
      </c>
      <c r="K403" s="654">
        <v>7497.98</v>
      </c>
    </row>
    <row r="404" spans="1:11" ht="14.4" customHeight="1" x14ac:dyDescent="0.3">
      <c r="A404" s="649" t="s">
        <v>573</v>
      </c>
      <c r="B404" s="650" t="s">
        <v>574</v>
      </c>
      <c r="C404" s="651" t="s">
        <v>587</v>
      </c>
      <c r="D404" s="652" t="s">
        <v>2519</v>
      </c>
      <c r="E404" s="651" t="s">
        <v>5220</v>
      </c>
      <c r="F404" s="652" t="s">
        <v>5221</v>
      </c>
      <c r="G404" s="651" t="s">
        <v>4477</v>
      </c>
      <c r="H404" s="651" t="s">
        <v>4478</v>
      </c>
      <c r="I404" s="653">
        <v>568.70000000000005</v>
      </c>
      <c r="J404" s="653">
        <v>10</v>
      </c>
      <c r="K404" s="654">
        <v>5687</v>
      </c>
    </row>
    <row r="405" spans="1:11" ht="14.4" customHeight="1" x14ac:dyDescent="0.3">
      <c r="A405" s="649" t="s">
        <v>573</v>
      </c>
      <c r="B405" s="650" t="s">
        <v>574</v>
      </c>
      <c r="C405" s="651" t="s">
        <v>587</v>
      </c>
      <c r="D405" s="652" t="s">
        <v>2519</v>
      </c>
      <c r="E405" s="651" t="s">
        <v>5220</v>
      </c>
      <c r="F405" s="652" t="s">
        <v>5221</v>
      </c>
      <c r="G405" s="651" t="s">
        <v>4174</v>
      </c>
      <c r="H405" s="651" t="s">
        <v>4175</v>
      </c>
      <c r="I405" s="653">
        <v>9.5966666666666658</v>
      </c>
      <c r="J405" s="653">
        <v>1200</v>
      </c>
      <c r="K405" s="654">
        <v>11514</v>
      </c>
    </row>
    <row r="406" spans="1:11" ht="14.4" customHeight="1" x14ac:dyDescent="0.3">
      <c r="A406" s="649" t="s">
        <v>573</v>
      </c>
      <c r="B406" s="650" t="s">
        <v>574</v>
      </c>
      <c r="C406" s="651" t="s">
        <v>587</v>
      </c>
      <c r="D406" s="652" t="s">
        <v>2519</v>
      </c>
      <c r="E406" s="651" t="s">
        <v>5220</v>
      </c>
      <c r="F406" s="652" t="s">
        <v>5221</v>
      </c>
      <c r="G406" s="651" t="s">
        <v>4479</v>
      </c>
      <c r="H406" s="651" t="s">
        <v>4480</v>
      </c>
      <c r="I406" s="653">
        <v>150</v>
      </c>
      <c r="J406" s="653">
        <v>10</v>
      </c>
      <c r="K406" s="654">
        <v>1500</v>
      </c>
    </row>
    <row r="407" spans="1:11" ht="14.4" customHeight="1" x14ac:dyDescent="0.3">
      <c r="A407" s="649" t="s">
        <v>573</v>
      </c>
      <c r="B407" s="650" t="s">
        <v>574</v>
      </c>
      <c r="C407" s="651" t="s">
        <v>587</v>
      </c>
      <c r="D407" s="652" t="s">
        <v>2519</v>
      </c>
      <c r="E407" s="651" t="s">
        <v>5220</v>
      </c>
      <c r="F407" s="652" t="s">
        <v>5221</v>
      </c>
      <c r="G407" s="651" t="s">
        <v>4481</v>
      </c>
      <c r="H407" s="651" t="s">
        <v>4482</v>
      </c>
      <c r="I407" s="653">
        <v>150.01</v>
      </c>
      <c r="J407" s="653">
        <v>4</v>
      </c>
      <c r="K407" s="654">
        <v>600.04</v>
      </c>
    </row>
    <row r="408" spans="1:11" ht="14.4" customHeight="1" x14ac:dyDescent="0.3">
      <c r="A408" s="649" t="s">
        <v>573</v>
      </c>
      <c r="B408" s="650" t="s">
        <v>574</v>
      </c>
      <c r="C408" s="651" t="s">
        <v>587</v>
      </c>
      <c r="D408" s="652" t="s">
        <v>2519</v>
      </c>
      <c r="E408" s="651" t="s">
        <v>5220</v>
      </c>
      <c r="F408" s="652" t="s">
        <v>5221</v>
      </c>
      <c r="G408" s="651" t="s">
        <v>4483</v>
      </c>
      <c r="H408" s="651" t="s">
        <v>4484</v>
      </c>
      <c r="I408" s="653">
        <v>75.02</v>
      </c>
      <c r="J408" s="653">
        <v>2</v>
      </c>
      <c r="K408" s="654">
        <v>150.04</v>
      </c>
    </row>
    <row r="409" spans="1:11" ht="14.4" customHeight="1" x14ac:dyDescent="0.3">
      <c r="A409" s="649" t="s">
        <v>573</v>
      </c>
      <c r="B409" s="650" t="s">
        <v>574</v>
      </c>
      <c r="C409" s="651" t="s">
        <v>587</v>
      </c>
      <c r="D409" s="652" t="s">
        <v>2519</v>
      </c>
      <c r="E409" s="651" t="s">
        <v>5220</v>
      </c>
      <c r="F409" s="652" t="s">
        <v>5221</v>
      </c>
      <c r="G409" s="651" t="s">
        <v>4485</v>
      </c>
      <c r="H409" s="651" t="s">
        <v>4486</v>
      </c>
      <c r="I409" s="653">
        <v>527.96</v>
      </c>
      <c r="J409" s="653">
        <v>10</v>
      </c>
      <c r="K409" s="654">
        <v>5279.65</v>
      </c>
    </row>
    <row r="410" spans="1:11" ht="14.4" customHeight="1" x14ac:dyDescent="0.3">
      <c r="A410" s="649" t="s">
        <v>573</v>
      </c>
      <c r="B410" s="650" t="s">
        <v>574</v>
      </c>
      <c r="C410" s="651" t="s">
        <v>587</v>
      </c>
      <c r="D410" s="652" t="s">
        <v>2519</v>
      </c>
      <c r="E410" s="651" t="s">
        <v>5220</v>
      </c>
      <c r="F410" s="652" t="s">
        <v>5221</v>
      </c>
      <c r="G410" s="651" t="s">
        <v>4180</v>
      </c>
      <c r="H410" s="651" t="s">
        <v>4181</v>
      </c>
      <c r="I410" s="653">
        <v>9.2000000000000011</v>
      </c>
      <c r="J410" s="653">
        <v>800</v>
      </c>
      <c r="K410" s="654">
        <v>7360</v>
      </c>
    </row>
    <row r="411" spans="1:11" ht="14.4" customHeight="1" x14ac:dyDescent="0.3">
      <c r="A411" s="649" t="s">
        <v>573</v>
      </c>
      <c r="B411" s="650" t="s">
        <v>574</v>
      </c>
      <c r="C411" s="651" t="s">
        <v>587</v>
      </c>
      <c r="D411" s="652" t="s">
        <v>2519</v>
      </c>
      <c r="E411" s="651" t="s">
        <v>5220</v>
      </c>
      <c r="F411" s="652" t="s">
        <v>5221</v>
      </c>
      <c r="G411" s="651" t="s">
        <v>4182</v>
      </c>
      <c r="H411" s="651" t="s">
        <v>4183</v>
      </c>
      <c r="I411" s="653">
        <v>172.5</v>
      </c>
      <c r="J411" s="653">
        <v>2</v>
      </c>
      <c r="K411" s="654">
        <v>345</v>
      </c>
    </row>
    <row r="412" spans="1:11" ht="14.4" customHeight="1" x14ac:dyDescent="0.3">
      <c r="A412" s="649" t="s">
        <v>573</v>
      </c>
      <c r="B412" s="650" t="s">
        <v>574</v>
      </c>
      <c r="C412" s="651" t="s">
        <v>587</v>
      </c>
      <c r="D412" s="652" t="s">
        <v>2519</v>
      </c>
      <c r="E412" s="651" t="s">
        <v>5220</v>
      </c>
      <c r="F412" s="652" t="s">
        <v>5221</v>
      </c>
      <c r="G412" s="651" t="s">
        <v>4184</v>
      </c>
      <c r="H412" s="651" t="s">
        <v>4185</v>
      </c>
      <c r="I412" s="653">
        <v>9.68</v>
      </c>
      <c r="J412" s="653">
        <v>1000</v>
      </c>
      <c r="K412" s="654">
        <v>9680</v>
      </c>
    </row>
    <row r="413" spans="1:11" ht="14.4" customHeight="1" x14ac:dyDescent="0.3">
      <c r="A413" s="649" t="s">
        <v>573</v>
      </c>
      <c r="B413" s="650" t="s">
        <v>574</v>
      </c>
      <c r="C413" s="651" t="s">
        <v>587</v>
      </c>
      <c r="D413" s="652" t="s">
        <v>2519</v>
      </c>
      <c r="E413" s="651" t="s">
        <v>5220</v>
      </c>
      <c r="F413" s="652" t="s">
        <v>5221</v>
      </c>
      <c r="G413" s="651" t="s">
        <v>4487</v>
      </c>
      <c r="H413" s="651" t="s">
        <v>4488</v>
      </c>
      <c r="I413" s="653">
        <v>150</v>
      </c>
      <c r="J413" s="653">
        <v>10</v>
      </c>
      <c r="K413" s="654">
        <v>1500.04</v>
      </c>
    </row>
    <row r="414" spans="1:11" ht="14.4" customHeight="1" x14ac:dyDescent="0.3">
      <c r="A414" s="649" t="s">
        <v>573</v>
      </c>
      <c r="B414" s="650" t="s">
        <v>574</v>
      </c>
      <c r="C414" s="651" t="s">
        <v>587</v>
      </c>
      <c r="D414" s="652" t="s">
        <v>2519</v>
      </c>
      <c r="E414" s="651" t="s">
        <v>5220</v>
      </c>
      <c r="F414" s="652" t="s">
        <v>5221</v>
      </c>
      <c r="G414" s="651" t="s">
        <v>4489</v>
      </c>
      <c r="H414" s="651" t="s">
        <v>4490</v>
      </c>
      <c r="I414" s="653">
        <v>133.1</v>
      </c>
      <c r="J414" s="653">
        <v>10</v>
      </c>
      <c r="K414" s="654">
        <v>1331</v>
      </c>
    </row>
    <row r="415" spans="1:11" ht="14.4" customHeight="1" x14ac:dyDescent="0.3">
      <c r="A415" s="649" t="s">
        <v>573</v>
      </c>
      <c r="B415" s="650" t="s">
        <v>574</v>
      </c>
      <c r="C415" s="651" t="s">
        <v>587</v>
      </c>
      <c r="D415" s="652" t="s">
        <v>2519</v>
      </c>
      <c r="E415" s="651" t="s">
        <v>5220</v>
      </c>
      <c r="F415" s="652" t="s">
        <v>5221</v>
      </c>
      <c r="G415" s="651" t="s">
        <v>4491</v>
      </c>
      <c r="H415" s="651" t="s">
        <v>4492</v>
      </c>
      <c r="I415" s="653">
        <v>6438.06</v>
      </c>
      <c r="J415" s="653">
        <v>6</v>
      </c>
      <c r="K415" s="654">
        <v>38628.339999999997</v>
      </c>
    </row>
    <row r="416" spans="1:11" ht="14.4" customHeight="1" x14ac:dyDescent="0.3">
      <c r="A416" s="649" t="s">
        <v>573</v>
      </c>
      <c r="B416" s="650" t="s">
        <v>574</v>
      </c>
      <c r="C416" s="651" t="s">
        <v>587</v>
      </c>
      <c r="D416" s="652" t="s">
        <v>2519</v>
      </c>
      <c r="E416" s="651" t="s">
        <v>5220</v>
      </c>
      <c r="F416" s="652" t="s">
        <v>5221</v>
      </c>
      <c r="G416" s="651" t="s">
        <v>4493</v>
      </c>
      <c r="H416" s="651" t="s">
        <v>4494</v>
      </c>
      <c r="I416" s="653">
        <v>7689.9650000000001</v>
      </c>
      <c r="J416" s="653">
        <v>8</v>
      </c>
      <c r="K416" s="654">
        <v>61519.7</v>
      </c>
    </row>
    <row r="417" spans="1:11" ht="14.4" customHeight="1" x14ac:dyDescent="0.3">
      <c r="A417" s="649" t="s">
        <v>573</v>
      </c>
      <c r="B417" s="650" t="s">
        <v>574</v>
      </c>
      <c r="C417" s="651" t="s">
        <v>587</v>
      </c>
      <c r="D417" s="652" t="s">
        <v>2519</v>
      </c>
      <c r="E417" s="651" t="s">
        <v>5220</v>
      </c>
      <c r="F417" s="652" t="s">
        <v>5221</v>
      </c>
      <c r="G417" s="651" t="s">
        <v>4495</v>
      </c>
      <c r="H417" s="651" t="s">
        <v>4496</v>
      </c>
      <c r="I417" s="653">
        <v>150</v>
      </c>
      <c r="J417" s="653">
        <v>10</v>
      </c>
      <c r="K417" s="654">
        <v>1500.04</v>
      </c>
    </row>
    <row r="418" spans="1:11" ht="14.4" customHeight="1" x14ac:dyDescent="0.3">
      <c r="A418" s="649" t="s">
        <v>573</v>
      </c>
      <c r="B418" s="650" t="s">
        <v>574</v>
      </c>
      <c r="C418" s="651" t="s">
        <v>587</v>
      </c>
      <c r="D418" s="652" t="s">
        <v>2519</v>
      </c>
      <c r="E418" s="651" t="s">
        <v>5220</v>
      </c>
      <c r="F418" s="652" t="s">
        <v>5221</v>
      </c>
      <c r="G418" s="651" t="s">
        <v>4497</v>
      </c>
      <c r="H418" s="651" t="s">
        <v>4498</v>
      </c>
      <c r="I418" s="653">
        <v>41.77</v>
      </c>
      <c r="J418" s="653">
        <v>80</v>
      </c>
      <c r="K418" s="654">
        <v>3341.52</v>
      </c>
    </row>
    <row r="419" spans="1:11" ht="14.4" customHeight="1" x14ac:dyDescent="0.3">
      <c r="A419" s="649" t="s">
        <v>573</v>
      </c>
      <c r="B419" s="650" t="s">
        <v>574</v>
      </c>
      <c r="C419" s="651" t="s">
        <v>587</v>
      </c>
      <c r="D419" s="652" t="s">
        <v>2519</v>
      </c>
      <c r="E419" s="651" t="s">
        <v>5220</v>
      </c>
      <c r="F419" s="652" t="s">
        <v>5221</v>
      </c>
      <c r="G419" s="651" t="s">
        <v>4499</v>
      </c>
      <c r="H419" s="651" t="s">
        <v>4500</v>
      </c>
      <c r="I419" s="653">
        <v>118.58</v>
      </c>
      <c r="J419" s="653">
        <v>20</v>
      </c>
      <c r="K419" s="654">
        <v>2371.6</v>
      </c>
    </row>
    <row r="420" spans="1:11" ht="14.4" customHeight="1" x14ac:dyDescent="0.3">
      <c r="A420" s="649" t="s">
        <v>573</v>
      </c>
      <c r="B420" s="650" t="s">
        <v>574</v>
      </c>
      <c r="C420" s="651" t="s">
        <v>587</v>
      </c>
      <c r="D420" s="652" t="s">
        <v>2519</v>
      </c>
      <c r="E420" s="651" t="s">
        <v>5220</v>
      </c>
      <c r="F420" s="652" t="s">
        <v>5221</v>
      </c>
      <c r="G420" s="651" t="s">
        <v>4501</v>
      </c>
      <c r="H420" s="651" t="s">
        <v>4502</v>
      </c>
      <c r="I420" s="653">
        <v>3044.36</v>
      </c>
      <c r="J420" s="653">
        <v>1</v>
      </c>
      <c r="K420" s="654">
        <v>3044.36</v>
      </c>
    </row>
    <row r="421" spans="1:11" ht="14.4" customHeight="1" x14ac:dyDescent="0.3">
      <c r="A421" s="649" t="s">
        <v>573</v>
      </c>
      <c r="B421" s="650" t="s">
        <v>574</v>
      </c>
      <c r="C421" s="651" t="s">
        <v>587</v>
      </c>
      <c r="D421" s="652" t="s">
        <v>2519</v>
      </c>
      <c r="E421" s="651" t="s">
        <v>5220</v>
      </c>
      <c r="F421" s="652" t="s">
        <v>5221</v>
      </c>
      <c r="G421" s="651" t="s">
        <v>4503</v>
      </c>
      <c r="H421" s="651" t="s">
        <v>4504</v>
      </c>
      <c r="I421" s="653">
        <v>171.82</v>
      </c>
      <c r="J421" s="653">
        <v>10</v>
      </c>
      <c r="K421" s="654">
        <v>1718.2</v>
      </c>
    </row>
    <row r="422" spans="1:11" ht="14.4" customHeight="1" x14ac:dyDescent="0.3">
      <c r="A422" s="649" t="s">
        <v>573</v>
      </c>
      <c r="B422" s="650" t="s">
        <v>574</v>
      </c>
      <c r="C422" s="651" t="s">
        <v>587</v>
      </c>
      <c r="D422" s="652" t="s">
        <v>2519</v>
      </c>
      <c r="E422" s="651" t="s">
        <v>5220</v>
      </c>
      <c r="F422" s="652" t="s">
        <v>5221</v>
      </c>
      <c r="G422" s="651" t="s">
        <v>4505</v>
      </c>
      <c r="H422" s="651" t="s">
        <v>4506</v>
      </c>
      <c r="I422" s="653">
        <v>24.2</v>
      </c>
      <c r="J422" s="653">
        <v>20</v>
      </c>
      <c r="K422" s="654">
        <v>484</v>
      </c>
    </row>
    <row r="423" spans="1:11" ht="14.4" customHeight="1" x14ac:dyDescent="0.3">
      <c r="A423" s="649" t="s">
        <v>573</v>
      </c>
      <c r="B423" s="650" t="s">
        <v>574</v>
      </c>
      <c r="C423" s="651" t="s">
        <v>587</v>
      </c>
      <c r="D423" s="652" t="s">
        <v>2519</v>
      </c>
      <c r="E423" s="651" t="s">
        <v>5220</v>
      </c>
      <c r="F423" s="652" t="s">
        <v>5221</v>
      </c>
      <c r="G423" s="651" t="s">
        <v>4507</v>
      </c>
      <c r="H423" s="651" t="s">
        <v>4508</v>
      </c>
      <c r="I423" s="653">
        <v>79</v>
      </c>
      <c r="J423" s="653">
        <v>36</v>
      </c>
      <c r="K423" s="654">
        <v>2844.18</v>
      </c>
    </row>
    <row r="424" spans="1:11" ht="14.4" customHeight="1" x14ac:dyDescent="0.3">
      <c r="A424" s="649" t="s">
        <v>573</v>
      </c>
      <c r="B424" s="650" t="s">
        <v>574</v>
      </c>
      <c r="C424" s="651" t="s">
        <v>587</v>
      </c>
      <c r="D424" s="652" t="s">
        <v>2519</v>
      </c>
      <c r="E424" s="651" t="s">
        <v>5220</v>
      </c>
      <c r="F424" s="652" t="s">
        <v>5221</v>
      </c>
      <c r="G424" s="651" t="s">
        <v>4509</v>
      </c>
      <c r="H424" s="651" t="s">
        <v>4510</v>
      </c>
      <c r="I424" s="653">
        <v>171.82</v>
      </c>
      <c r="J424" s="653">
        <v>10</v>
      </c>
      <c r="K424" s="654">
        <v>1718.2</v>
      </c>
    </row>
    <row r="425" spans="1:11" ht="14.4" customHeight="1" x14ac:dyDescent="0.3">
      <c r="A425" s="649" t="s">
        <v>573</v>
      </c>
      <c r="B425" s="650" t="s">
        <v>574</v>
      </c>
      <c r="C425" s="651" t="s">
        <v>587</v>
      </c>
      <c r="D425" s="652" t="s">
        <v>2519</v>
      </c>
      <c r="E425" s="651" t="s">
        <v>5220</v>
      </c>
      <c r="F425" s="652" t="s">
        <v>5221</v>
      </c>
      <c r="G425" s="651" t="s">
        <v>4511</v>
      </c>
      <c r="H425" s="651" t="s">
        <v>4512</v>
      </c>
      <c r="I425" s="653">
        <v>227.48</v>
      </c>
      <c r="J425" s="653">
        <v>25</v>
      </c>
      <c r="K425" s="654">
        <v>5687</v>
      </c>
    </row>
    <row r="426" spans="1:11" ht="14.4" customHeight="1" x14ac:dyDescent="0.3">
      <c r="A426" s="649" t="s">
        <v>573</v>
      </c>
      <c r="B426" s="650" t="s">
        <v>574</v>
      </c>
      <c r="C426" s="651" t="s">
        <v>587</v>
      </c>
      <c r="D426" s="652" t="s">
        <v>2519</v>
      </c>
      <c r="E426" s="651" t="s">
        <v>5220</v>
      </c>
      <c r="F426" s="652" t="s">
        <v>5221</v>
      </c>
      <c r="G426" s="651" t="s">
        <v>4513</v>
      </c>
      <c r="H426" s="651" t="s">
        <v>4514</v>
      </c>
      <c r="I426" s="653">
        <v>2311.1</v>
      </c>
      <c r="J426" s="653">
        <v>1</v>
      </c>
      <c r="K426" s="654">
        <v>2311.1</v>
      </c>
    </row>
    <row r="427" spans="1:11" ht="14.4" customHeight="1" x14ac:dyDescent="0.3">
      <c r="A427" s="649" t="s">
        <v>573</v>
      </c>
      <c r="B427" s="650" t="s">
        <v>574</v>
      </c>
      <c r="C427" s="651" t="s">
        <v>587</v>
      </c>
      <c r="D427" s="652" t="s">
        <v>2519</v>
      </c>
      <c r="E427" s="651" t="s">
        <v>5220</v>
      </c>
      <c r="F427" s="652" t="s">
        <v>5221</v>
      </c>
      <c r="G427" s="651" t="s">
        <v>4198</v>
      </c>
      <c r="H427" s="651" t="s">
        <v>4199</v>
      </c>
      <c r="I427" s="653">
        <v>72.84</v>
      </c>
      <c r="J427" s="653">
        <v>50</v>
      </c>
      <c r="K427" s="654">
        <v>3642.1</v>
      </c>
    </row>
    <row r="428" spans="1:11" ht="14.4" customHeight="1" x14ac:dyDescent="0.3">
      <c r="A428" s="649" t="s">
        <v>573</v>
      </c>
      <c r="B428" s="650" t="s">
        <v>574</v>
      </c>
      <c r="C428" s="651" t="s">
        <v>587</v>
      </c>
      <c r="D428" s="652" t="s">
        <v>2519</v>
      </c>
      <c r="E428" s="651" t="s">
        <v>5220</v>
      </c>
      <c r="F428" s="652" t="s">
        <v>5221</v>
      </c>
      <c r="G428" s="651" t="s">
        <v>4515</v>
      </c>
      <c r="H428" s="651" t="s">
        <v>4516</v>
      </c>
      <c r="I428" s="653">
        <v>154</v>
      </c>
      <c r="J428" s="653">
        <v>10</v>
      </c>
      <c r="K428" s="654">
        <v>1539.97</v>
      </c>
    </row>
    <row r="429" spans="1:11" ht="14.4" customHeight="1" x14ac:dyDescent="0.3">
      <c r="A429" s="649" t="s">
        <v>573</v>
      </c>
      <c r="B429" s="650" t="s">
        <v>574</v>
      </c>
      <c r="C429" s="651" t="s">
        <v>587</v>
      </c>
      <c r="D429" s="652" t="s">
        <v>2519</v>
      </c>
      <c r="E429" s="651" t="s">
        <v>5220</v>
      </c>
      <c r="F429" s="652" t="s">
        <v>5221</v>
      </c>
      <c r="G429" s="651" t="s">
        <v>4517</v>
      </c>
      <c r="H429" s="651" t="s">
        <v>4518</v>
      </c>
      <c r="I429" s="653">
        <v>676.2</v>
      </c>
      <c r="J429" s="653">
        <v>2</v>
      </c>
      <c r="K429" s="654">
        <v>1352.4</v>
      </c>
    </row>
    <row r="430" spans="1:11" ht="14.4" customHeight="1" x14ac:dyDescent="0.3">
      <c r="A430" s="649" t="s">
        <v>573</v>
      </c>
      <c r="B430" s="650" t="s">
        <v>574</v>
      </c>
      <c r="C430" s="651" t="s">
        <v>587</v>
      </c>
      <c r="D430" s="652" t="s">
        <v>2519</v>
      </c>
      <c r="E430" s="651" t="s">
        <v>5220</v>
      </c>
      <c r="F430" s="652" t="s">
        <v>5221</v>
      </c>
      <c r="G430" s="651" t="s">
        <v>4202</v>
      </c>
      <c r="H430" s="651" t="s">
        <v>4203</v>
      </c>
      <c r="I430" s="653">
        <v>1342</v>
      </c>
      <c r="J430" s="653">
        <v>1</v>
      </c>
      <c r="K430" s="654">
        <v>1342</v>
      </c>
    </row>
    <row r="431" spans="1:11" ht="14.4" customHeight="1" x14ac:dyDescent="0.3">
      <c r="A431" s="649" t="s">
        <v>573</v>
      </c>
      <c r="B431" s="650" t="s">
        <v>574</v>
      </c>
      <c r="C431" s="651" t="s">
        <v>587</v>
      </c>
      <c r="D431" s="652" t="s">
        <v>2519</v>
      </c>
      <c r="E431" s="651" t="s">
        <v>5220</v>
      </c>
      <c r="F431" s="652" t="s">
        <v>5221</v>
      </c>
      <c r="G431" s="651" t="s">
        <v>4519</v>
      </c>
      <c r="H431" s="651" t="s">
        <v>4520</v>
      </c>
      <c r="I431" s="653">
        <v>1410</v>
      </c>
      <c r="J431" s="653">
        <v>4</v>
      </c>
      <c r="K431" s="654">
        <v>5640</v>
      </c>
    </row>
    <row r="432" spans="1:11" ht="14.4" customHeight="1" x14ac:dyDescent="0.3">
      <c r="A432" s="649" t="s">
        <v>573</v>
      </c>
      <c r="B432" s="650" t="s">
        <v>574</v>
      </c>
      <c r="C432" s="651" t="s">
        <v>587</v>
      </c>
      <c r="D432" s="652" t="s">
        <v>2519</v>
      </c>
      <c r="E432" s="651" t="s">
        <v>5220</v>
      </c>
      <c r="F432" s="652" t="s">
        <v>5221</v>
      </c>
      <c r="G432" s="651" t="s">
        <v>4521</v>
      </c>
      <c r="H432" s="651" t="s">
        <v>4522</v>
      </c>
      <c r="I432" s="653">
        <v>56.51</v>
      </c>
      <c r="J432" s="653">
        <v>40</v>
      </c>
      <c r="K432" s="654">
        <v>2260.4</v>
      </c>
    </row>
    <row r="433" spans="1:11" ht="14.4" customHeight="1" x14ac:dyDescent="0.3">
      <c r="A433" s="649" t="s">
        <v>573</v>
      </c>
      <c r="B433" s="650" t="s">
        <v>574</v>
      </c>
      <c r="C433" s="651" t="s">
        <v>587</v>
      </c>
      <c r="D433" s="652" t="s">
        <v>2519</v>
      </c>
      <c r="E433" s="651" t="s">
        <v>5220</v>
      </c>
      <c r="F433" s="652" t="s">
        <v>5221</v>
      </c>
      <c r="G433" s="651" t="s">
        <v>4523</v>
      </c>
      <c r="H433" s="651" t="s">
        <v>4524</v>
      </c>
      <c r="I433" s="653">
        <v>24.41</v>
      </c>
      <c r="J433" s="653">
        <v>50</v>
      </c>
      <c r="K433" s="654">
        <v>1220.29</v>
      </c>
    </row>
    <row r="434" spans="1:11" ht="14.4" customHeight="1" x14ac:dyDescent="0.3">
      <c r="A434" s="649" t="s">
        <v>573</v>
      </c>
      <c r="B434" s="650" t="s">
        <v>574</v>
      </c>
      <c r="C434" s="651" t="s">
        <v>587</v>
      </c>
      <c r="D434" s="652" t="s">
        <v>2519</v>
      </c>
      <c r="E434" s="651" t="s">
        <v>5220</v>
      </c>
      <c r="F434" s="652" t="s">
        <v>5221</v>
      </c>
      <c r="G434" s="651" t="s">
        <v>4525</v>
      </c>
      <c r="H434" s="651" t="s">
        <v>4526</v>
      </c>
      <c r="I434" s="653">
        <v>66.209999999999994</v>
      </c>
      <c r="J434" s="653">
        <v>135</v>
      </c>
      <c r="K434" s="654">
        <v>8938.35</v>
      </c>
    </row>
    <row r="435" spans="1:11" ht="14.4" customHeight="1" x14ac:dyDescent="0.3">
      <c r="A435" s="649" t="s">
        <v>573</v>
      </c>
      <c r="B435" s="650" t="s">
        <v>574</v>
      </c>
      <c r="C435" s="651" t="s">
        <v>587</v>
      </c>
      <c r="D435" s="652" t="s">
        <v>2519</v>
      </c>
      <c r="E435" s="651" t="s">
        <v>5220</v>
      </c>
      <c r="F435" s="652" t="s">
        <v>5221</v>
      </c>
      <c r="G435" s="651" t="s">
        <v>4527</v>
      </c>
      <c r="H435" s="651" t="s">
        <v>4528</v>
      </c>
      <c r="I435" s="653">
        <v>43.2</v>
      </c>
      <c r="J435" s="653">
        <v>45</v>
      </c>
      <c r="K435" s="654">
        <v>1944</v>
      </c>
    </row>
    <row r="436" spans="1:11" ht="14.4" customHeight="1" x14ac:dyDescent="0.3">
      <c r="A436" s="649" t="s">
        <v>573</v>
      </c>
      <c r="B436" s="650" t="s">
        <v>574</v>
      </c>
      <c r="C436" s="651" t="s">
        <v>587</v>
      </c>
      <c r="D436" s="652" t="s">
        <v>2519</v>
      </c>
      <c r="E436" s="651" t="s">
        <v>5220</v>
      </c>
      <c r="F436" s="652" t="s">
        <v>5221</v>
      </c>
      <c r="G436" s="651" t="s">
        <v>4529</v>
      </c>
      <c r="H436" s="651" t="s">
        <v>4530</v>
      </c>
      <c r="I436" s="653">
        <v>839.58</v>
      </c>
      <c r="J436" s="653">
        <v>10</v>
      </c>
      <c r="K436" s="654">
        <v>8395.83</v>
      </c>
    </row>
    <row r="437" spans="1:11" ht="14.4" customHeight="1" x14ac:dyDescent="0.3">
      <c r="A437" s="649" t="s">
        <v>573</v>
      </c>
      <c r="B437" s="650" t="s">
        <v>574</v>
      </c>
      <c r="C437" s="651" t="s">
        <v>587</v>
      </c>
      <c r="D437" s="652" t="s">
        <v>2519</v>
      </c>
      <c r="E437" s="651" t="s">
        <v>5220</v>
      </c>
      <c r="F437" s="652" t="s">
        <v>5221</v>
      </c>
      <c r="G437" s="651" t="s">
        <v>4531</v>
      </c>
      <c r="H437" s="651" t="s">
        <v>4532</v>
      </c>
      <c r="I437" s="653">
        <v>2311.1</v>
      </c>
      <c r="J437" s="653">
        <v>1</v>
      </c>
      <c r="K437" s="654">
        <v>2311.1</v>
      </c>
    </row>
    <row r="438" spans="1:11" ht="14.4" customHeight="1" x14ac:dyDescent="0.3">
      <c r="A438" s="649" t="s">
        <v>573</v>
      </c>
      <c r="B438" s="650" t="s">
        <v>574</v>
      </c>
      <c r="C438" s="651" t="s">
        <v>587</v>
      </c>
      <c r="D438" s="652" t="s">
        <v>2519</v>
      </c>
      <c r="E438" s="651" t="s">
        <v>5220</v>
      </c>
      <c r="F438" s="652" t="s">
        <v>5221</v>
      </c>
      <c r="G438" s="651" t="s">
        <v>4533</v>
      </c>
      <c r="H438" s="651" t="s">
        <v>4534</v>
      </c>
      <c r="I438" s="653">
        <v>9.5</v>
      </c>
      <c r="J438" s="653">
        <v>2</v>
      </c>
      <c r="K438" s="654">
        <v>19</v>
      </c>
    </row>
    <row r="439" spans="1:11" ht="14.4" customHeight="1" x14ac:dyDescent="0.3">
      <c r="A439" s="649" t="s">
        <v>573</v>
      </c>
      <c r="B439" s="650" t="s">
        <v>574</v>
      </c>
      <c r="C439" s="651" t="s">
        <v>587</v>
      </c>
      <c r="D439" s="652" t="s">
        <v>2519</v>
      </c>
      <c r="E439" s="651" t="s">
        <v>5230</v>
      </c>
      <c r="F439" s="652" t="s">
        <v>5231</v>
      </c>
      <c r="G439" s="651" t="s">
        <v>4535</v>
      </c>
      <c r="H439" s="651" t="s">
        <v>4536</v>
      </c>
      <c r="I439" s="653">
        <v>39.757142857142853</v>
      </c>
      <c r="J439" s="653">
        <v>15</v>
      </c>
      <c r="K439" s="654">
        <v>592.89999999999986</v>
      </c>
    </row>
    <row r="440" spans="1:11" ht="14.4" customHeight="1" x14ac:dyDescent="0.3">
      <c r="A440" s="649" t="s">
        <v>573</v>
      </c>
      <c r="B440" s="650" t="s">
        <v>574</v>
      </c>
      <c r="C440" s="651" t="s">
        <v>587</v>
      </c>
      <c r="D440" s="652" t="s">
        <v>2519</v>
      </c>
      <c r="E440" s="651" t="s">
        <v>5232</v>
      </c>
      <c r="F440" s="652" t="s">
        <v>5233</v>
      </c>
      <c r="G440" s="651" t="s">
        <v>4537</v>
      </c>
      <c r="H440" s="651" t="s">
        <v>4538</v>
      </c>
      <c r="I440" s="653">
        <v>319.91000000000003</v>
      </c>
      <c r="J440" s="653">
        <v>20</v>
      </c>
      <c r="K440" s="654">
        <v>6398.24</v>
      </c>
    </row>
    <row r="441" spans="1:11" ht="14.4" customHeight="1" x14ac:dyDescent="0.3">
      <c r="A441" s="649" t="s">
        <v>573</v>
      </c>
      <c r="B441" s="650" t="s">
        <v>574</v>
      </c>
      <c r="C441" s="651" t="s">
        <v>587</v>
      </c>
      <c r="D441" s="652" t="s">
        <v>2519</v>
      </c>
      <c r="E441" s="651" t="s">
        <v>5232</v>
      </c>
      <c r="F441" s="652" t="s">
        <v>5233</v>
      </c>
      <c r="G441" s="651" t="s">
        <v>4539</v>
      </c>
      <c r="H441" s="651" t="s">
        <v>4540</v>
      </c>
      <c r="I441" s="653">
        <v>414.55</v>
      </c>
      <c r="J441" s="653">
        <v>5</v>
      </c>
      <c r="K441" s="654">
        <v>2072.73</v>
      </c>
    </row>
    <row r="442" spans="1:11" ht="14.4" customHeight="1" x14ac:dyDescent="0.3">
      <c r="A442" s="649" t="s">
        <v>573</v>
      </c>
      <c r="B442" s="650" t="s">
        <v>574</v>
      </c>
      <c r="C442" s="651" t="s">
        <v>587</v>
      </c>
      <c r="D442" s="652" t="s">
        <v>2519</v>
      </c>
      <c r="E442" s="651" t="s">
        <v>5232</v>
      </c>
      <c r="F442" s="652" t="s">
        <v>5233</v>
      </c>
      <c r="G442" s="651" t="s">
        <v>4541</v>
      </c>
      <c r="H442" s="651" t="s">
        <v>4542</v>
      </c>
      <c r="I442" s="653">
        <v>350.26</v>
      </c>
      <c r="J442" s="653">
        <v>20</v>
      </c>
      <c r="K442" s="654">
        <v>7005.18</v>
      </c>
    </row>
    <row r="443" spans="1:11" ht="14.4" customHeight="1" x14ac:dyDescent="0.3">
      <c r="A443" s="649" t="s">
        <v>573</v>
      </c>
      <c r="B443" s="650" t="s">
        <v>574</v>
      </c>
      <c r="C443" s="651" t="s">
        <v>587</v>
      </c>
      <c r="D443" s="652" t="s">
        <v>2519</v>
      </c>
      <c r="E443" s="651" t="s">
        <v>5232</v>
      </c>
      <c r="F443" s="652" t="s">
        <v>5233</v>
      </c>
      <c r="G443" s="651" t="s">
        <v>4543</v>
      </c>
      <c r="H443" s="651" t="s">
        <v>4544</v>
      </c>
      <c r="I443" s="653">
        <v>1849.91</v>
      </c>
      <c r="J443" s="653">
        <v>5</v>
      </c>
      <c r="K443" s="654">
        <v>9249.5400000000009</v>
      </c>
    </row>
    <row r="444" spans="1:11" ht="14.4" customHeight="1" x14ac:dyDescent="0.3">
      <c r="A444" s="649" t="s">
        <v>573</v>
      </c>
      <c r="B444" s="650" t="s">
        <v>574</v>
      </c>
      <c r="C444" s="651" t="s">
        <v>587</v>
      </c>
      <c r="D444" s="652" t="s">
        <v>2519</v>
      </c>
      <c r="E444" s="651" t="s">
        <v>5232</v>
      </c>
      <c r="F444" s="652" t="s">
        <v>5233</v>
      </c>
      <c r="G444" s="651" t="s">
        <v>4545</v>
      </c>
      <c r="H444" s="651" t="s">
        <v>4546</v>
      </c>
      <c r="I444" s="653">
        <v>289.83999999999997</v>
      </c>
      <c r="J444" s="653">
        <v>10</v>
      </c>
      <c r="K444" s="654">
        <v>2898.43</v>
      </c>
    </row>
    <row r="445" spans="1:11" ht="14.4" customHeight="1" x14ac:dyDescent="0.3">
      <c r="A445" s="649" t="s">
        <v>573</v>
      </c>
      <c r="B445" s="650" t="s">
        <v>574</v>
      </c>
      <c r="C445" s="651" t="s">
        <v>587</v>
      </c>
      <c r="D445" s="652" t="s">
        <v>2519</v>
      </c>
      <c r="E445" s="651" t="s">
        <v>5232</v>
      </c>
      <c r="F445" s="652" t="s">
        <v>5233</v>
      </c>
      <c r="G445" s="651" t="s">
        <v>4547</v>
      </c>
      <c r="H445" s="651" t="s">
        <v>4548</v>
      </c>
      <c r="I445" s="653">
        <v>2502.8200000000002</v>
      </c>
      <c r="J445" s="653">
        <v>10</v>
      </c>
      <c r="K445" s="654">
        <v>25028.240000000002</v>
      </c>
    </row>
    <row r="446" spans="1:11" ht="14.4" customHeight="1" x14ac:dyDescent="0.3">
      <c r="A446" s="649" t="s">
        <v>573</v>
      </c>
      <c r="B446" s="650" t="s">
        <v>574</v>
      </c>
      <c r="C446" s="651" t="s">
        <v>587</v>
      </c>
      <c r="D446" s="652" t="s">
        <v>2519</v>
      </c>
      <c r="E446" s="651" t="s">
        <v>5232</v>
      </c>
      <c r="F446" s="652" t="s">
        <v>5233</v>
      </c>
      <c r="G446" s="651" t="s">
        <v>4549</v>
      </c>
      <c r="H446" s="651" t="s">
        <v>4550</v>
      </c>
      <c r="I446" s="653">
        <v>1285.02</v>
      </c>
      <c r="J446" s="653">
        <v>10</v>
      </c>
      <c r="K446" s="654">
        <v>12850.2</v>
      </c>
    </row>
    <row r="447" spans="1:11" ht="14.4" customHeight="1" x14ac:dyDescent="0.3">
      <c r="A447" s="649" t="s">
        <v>573</v>
      </c>
      <c r="B447" s="650" t="s">
        <v>574</v>
      </c>
      <c r="C447" s="651" t="s">
        <v>587</v>
      </c>
      <c r="D447" s="652" t="s">
        <v>2519</v>
      </c>
      <c r="E447" s="651" t="s">
        <v>5232</v>
      </c>
      <c r="F447" s="652" t="s">
        <v>5233</v>
      </c>
      <c r="G447" s="651" t="s">
        <v>4549</v>
      </c>
      <c r="H447" s="651" t="s">
        <v>4551</v>
      </c>
      <c r="I447" s="653">
        <v>1285.02</v>
      </c>
      <c r="J447" s="653">
        <v>20</v>
      </c>
      <c r="K447" s="654">
        <v>25700.400000000001</v>
      </c>
    </row>
    <row r="448" spans="1:11" ht="14.4" customHeight="1" x14ac:dyDescent="0.3">
      <c r="A448" s="649" t="s">
        <v>573</v>
      </c>
      <c r="B448" s="650" t="s">
        <v>574</v>
      </c>
      <c r="C448" s="651" t="s">
        <v>587</v>
      </c>
      <c r="D448" s="652" t="s">
        <v>2519</v>
      </c>
      <c r="E448" s="651" t="s">
        <v>5232</v>
      </c>
      <c r="F448" s="652" t="s">
        <v>5233</v>
      </c>
      <c r="G448" s="651" t="s">
        <v>4552</v>
      </c>
      <c r="H448" s="651" t="s">
        <v>4553</v>
      </c>
      <c r="I448" s="653">
        <v>6474.71</v>
      </c>
      <c r="J448" s="653">
        <v>1</v>
      </c>
      <c r="K448" s="654">
        <v>6474.71</v>
      </c>
    </row>
    <row r="449" spans="1:11" ht="14.4" customHeight="1" x14ac:dyDescent="0.3">
      <c r="A449" s="649" t="s">
        <v>573</v>
      </c>
      <c r="B449" s="650" t="s">
        <v>574</v>
      </c>
      <c r="C449" s="651" t="s">
        <v>587</v>
      </c>
      <c r="D449" s="652" t="s">
        <v>2519</v>
      </c>
      <c r="E449" s="651" t="s">
        <v>5232</v>
      </c>
      <c r="F449" s="652" t="s">
        <v>5233</v>
      </c>
      <c r="G449" s="651" t="s">
        <v>4554</v>
      </c>
      <c r="H449" s="651" t="s">
        <v>4555</v>
      </c>
      <c r="I449" s="653">
        <v>2487.2800000000002</v>
      </c>
      <c r="J449" s="653">
        <v>10</v>
      </c>
      <c r="K449" s="654">
        <v>24872.760000000002</v>
      </c>
    </row>
    <row r="450" spans="1:11" ht="14.4" customHeight="1" x14ac:dyDescent="0.3">
      <c r="A450" s="649" t="s">
        <v>573</v>
      </c>
      <c r="B450" s="650" t="s">
        <v>574</v>
      </c>
      <c r="C450" s="651" t="s">
        <v>587</v>
      </c>
      <c r="D450" s="652" t="s">
        <v>2519</v>
      </c>
      <c r="E450" s="651" t="s">
        <v>5222</v>
      </c>
      <c r="F450" s="652" t="s">
        <v>5223</v>
      </c>
      <c r="G450" s="651" t="s">
        <v>4206</v>
      </c>
      <c r="H450" s="651" t="s">
        <v>4207</v>
      </c>
      <c r="I450" s="653">
        <v>8.17</v>
      </c>
      <c r="J450" s="653">
        <v>1200</v>
      </c>
      <c r="K450" s="654">
        <v>9804</v>
      </c>
    </row>
    <row r="451" spans="1:11" ht="14.4" customHeight="1" x14ac:dyDescent="0.3">
      <c r="A451" s="649" t="s">
        <v>573</v>
      </c>
      <c r="B451" s="650" t="s">
        <v>574</v>
      </c>
      <c r="C451" s="651" t="s">
        <v>587</v>
      </c>
      <c r="D451" s="652" t="s">
        <v>2519</v>
      </c>
      <c r="E451" s="651" t="s">
        <v>5222</v>
      </c>
      <c r="F451" s="652" t="s">
        <v>5223</v>
      </c>
      <c r="G451" s="651" t="s">
        <v>4206</v>
      </c>
      <c r="H451" s="651" t="s">
        <v>4208</v>
      </c>
      <c r="I451" s="653">
        <v>8.17</v>
      </c>
      <c r="J451" s="653">
        <v>2000</v>
      </c>
      <c r="K451" s="654">
        <v>16340</v>
      </c>
    </row>
    <row r="452" spans="1:11" ht="14.4" customHeight="1" x14ac:dyDescent="0.3">
      <c r="A452" s="649" t="s">
        <v>573</v>
      </c>
      <c r="B452" s="650" t="s">
        <v>574</v>
      </c>
      <c r="C452" s="651" t="s">
        <v>587</v>
      </c>
      <c r="D452" s="652" t="s">
        <v>2519</v>
      </c>
      <c r="E452" s="651" t="s">
        <v>5222</v>
      </c>
      <c r="F452" s="652" t="s">
        <v>5223</v>
      </c>
      <c r="G452" s="651" t="s">
        <v>4209</v>
      </c>
      <c r="H452" s="651" t="s">
        <v>4210</v>
      </c>
      <c r="I452" s="653">
        <v>150.012</v>
      </c>
      <c r="J452" s="653">
        <v>50</v>
      </c>
      <c r="K452" s="654">
        <v>7500.62</v>
      </c>
    </row>
    <row r="453" spans="1:11" ht="14.4" customHeight="1" x14ac:dyDescent="0.3">
      <c r="A453" s="649" t="s">
        <v>573</v>
      </c>
      <c r="B453" s="650" t="s">
        <v>574</v>
      </c>
      <c r="C453" s="651" t="s">
        <v>587</v>
      </c>
      <c r="D453" s="652" t="s">
        <v>2519</v>
      </c>
      <c r="E453" s="651" t="s">
        <v>5222</v>
      </c>
      <c r="F453" s="652" t="s">
        <v>5223</v>
      </c>
      <c r="G453" s="651" t="s">
        <v>4556</v>
      </c>
      <c r="H453" s="651" t="s">
        <v>4557</v>
      </c>
      <c r="I453" s="653">
        <v>7.0200000000000005</v>
      </c>
      <c r="J453" s="653">
        <v>600</v>
      </c>
      <c r="K453" s="654">
        <v>4212</v>
      </c>
    </row>
    <row r="454" spans="1:11" ht="14.4" customHeight="1" x14ac:dyDescent="0.3">
      <c r="A454" s="649" t="s">
        <v>573</v>
      </c>
      <c r="B454" s="650" t="s">
        <v>574</v>
      </c>
      <c r="C454" s="651" t="s">
        <v>587</v>
      </c>
      <c r="D454" s="652" t="s">
        <v>2519</v>
      </c>
      <c r="E454" s="651" t="s">
        <v>5222</v>
      </c>
      <c r="F454" s="652" t="s">
        <v>5223</v>
      </c>
      <c r="G454" s="651" t="s">
        <v>4558</v>
      </c>
      <c r="H454" s="651" t="s">
        <v>4559</v>
      </c>
      <c r="I454" s="653">
        <v>3539.25</v>
      </c>
      <c r="J454" s="653">
        <v>15</v>
      </c>
      <c r="K454" s="654">
        <v>53088.75</v>
      </c>
    </row>
    <row r="455" spans="1:11" ht="14.4" customHeight="1" x14ac:dyDescent="0.3">
      <c r="A455" s="649" t="s">
        <v>573</v>
      </c>
      <c r="B455" s="650" t="s">
        <v>574</v>
      </c>
      <c r="C455" s="651" t="s">
        <v>587</v>
      </c>
      <c r="D455" s="652" t="s">
        <v>2519</v>
      </c>
      <c r="E455" s="651" t="s">
        <v>5222</v>
      </c>
      <c r="F455" s="652" t="s">
        <v>5223</v>
      </c>
      <c r="G455" s="651" t="s">
        <v>4560</v>
      </c>
      <c r="H455" s="651" t="s">
        <v>4561</v>
      </c>
      <c r="I455" s="653">
        <v>183.23</v>
      </c>
      <c r="J455" s="653">
        <v>2</v>
      </c>
      <c r="K455" s="654">
        <v>366.46</v>
      </c>
    </row>
    <row r="456" spans="1:11" ht="14.4" customHeight="1" x14ac:dyDescent="0.3">
      <c r="A456" s="649" t="s">
        <v>573</v>
      </c>
      <c r="B456" s="650" t="s">
        <v>574</v>
      </c>
      <c r="C456" s="651" t="s">
        <v>587</v>
      </c>
      <c r="D456" s="652" t="s">
        <v>2519</v>
      </c>
      <c r="E456" s="651" t="s">
        <v>5224</v>
      </c>
      <c r="F456" s="652" t="s">
        <v>5225</v>
      </c>
      <c r="G456" s="651" t="s">
        <v>4213</v>
      </c>
      <c r="H456" s="651" t="s">
        <v>4214</v>
      </c>
      <c r="I456" s="653">
        <v>0.30285714285714288</v>
      </c>
      <c r="J456" s="653">
        <v>4900</v>
      </c>
      <c r="K456" s="654">
        <v>1482</v>
      </c>
    </row>
    <row r="457" spans="1:11" ht="14.4" customHeight="1" x14ac:dyDescent="0.3">
      <c r="A457" s="649" t="s">
        <v>573</v>
      </c>
      <c r="B457" s="650" t="s">
        <v>574</v>
      </c>
      <c r="C457" s="651" t="s">
        <v>587</v>
      </c>
      <c r="D457" s="652" t="s">
        <v>2519</v>
      </c>
      <c r="E457" s="651" t="s">
        <v>5224</v>
      </c>
      <c r="F457" s="652" t="s">
        <v>5225</v>
      </c>
      <c r="G457" s="651" t="s">
        <v>4215</v>
      </c>
      <c r="H457" s="651" t="s">
        <v>4216</v>
      </c>
      <c r="I457" s="653">
        <v>0.30142857142857143</v>
      </c>
      <c r="J457" s="653">
        <v>2700</v>
      </c>
      <c r="K457" s="654">
        <v>815</v>
      </c>
    </row>
    <row r="458" spans="1:11" ht="14.4" customHeight="1" x14ac:dyDescent="0.3">
      <c r="A458" s="649" t="s">
        <v>573</v>
      </c>
      <c r="B458" s="650" t="s">
        <v>574</v>
      </c>
      <c r="C458" s="651" t="s">
        <v>587</v>
      </c>
      <c r="D458" s="652" t="s">
        <v>2519</v>
      </c>
      <c r="E458" s="651" t="s">
        <v>5224</v>
      </c>
      <c r="F458" s="652" t="s">
        <v>5225</v>
      </c>
      <c r="G458" s="651" t="s">
        <v>4217</v>
      </c>
      <c r="H458" s="651" t="s">
        <v>4218</v>
      </c>
      <c r="I458" s="653">
        <v>0.30499999999999999</v>
      </c>
      <c r="J458" s="653">
        <v>400</v>
      </c>
      <c r="K458" s="654">
        <v>122</v>
      </c>
    </row>
    <row r="459" spans="1:11" ht="14.4" customHeight="1" x14ac:dyDescent="0.3">
      <c r="A459" s="649" t="s">
        <v>573</v>
      </c>
      <c r="B459" s="650" t="s">
        <v>574</v>
      </c>
      <c r="C459" s="651" t="s">
        <v>587</v>
      </c>
      <c r="D459" s="652" t="s">
        <v>2519</v>
      </c>
      <c r="E459" s="651" t="s">
        <v>5224</v>
      </c>
      <c r="F459" s="652" t="s">
        <v>5225</v>
      </c>
      <c r="G459" s="651" t="s">
        <v>4562</v>
      </c>
      <c r="H459" s="651" t="s">
        <v>4563</v>
      </c>
      <c r="I459" s="653">
        <v>7.87</v>
      </c>
      <c r="J459" s="653">
        <v>250</v>
      </c>
      <c r="K459" s="654">
        <v>1966.25</v>
      </c>
    </row>
    <row r="460" spans="1:11" ht="14.4" customHeight="1" x14ac:dyDescent="0.3">
      <c r="A460" s="649" t="s">
        <v>573</v>
      </c>
      <c r="B460" s="650" t="s">
        <v>574</v>
      </c>
      <c r="C460" s="651" t="s">
        <v>587</v>
      </c>
      <c r="D460" s="652" t="s">
        <v>2519</v>
      </c>
      <c r="E460" s="651" t="s">
        <v>5224</v>
      </c>
      <c r="F460" s="652" t="s">
        <v>5225</v>
      </c>
      <c r="G460" s="651" t="s">
        <v>4223</v>
      </c>
      <c r="H460" s="651" t="s">
        <v>4224</v>
      </c>
      <c r="I460" s="653">
        <v>0.33777777777777784</v>
      </c>
      <c r="J460" s="653">
        <v>15100</v>
      </c>
      <c r="K460" s="654">
        <v>5128</v>
      </c>
    </row>
    <row r="461" spans="1:11" ht="14.4" customHeight="1" x14ac:dyDescent="0.3">
      <c r="A461" s="649" t="s">
        <v>573</v>
      </c>
      <c r="B461" s="650" t="s">
        <v>574</v>
      </c>
      <c r="C461" s="651" t="s">
        <v>587</v>
      </c>
      <c r="D461" s="652" t="s">
        <v>2519</v>
      </c>
      <c r="E461" s="651" t="s">
        <v>5224</v>
      </c>
      <c r="F461" s="652" t="s">
        <v>5225</v>
      </c>
      <c r="G461" s="651" t="s">
        <v>4225</v>
      </c>
      <c r="H461" s="651" t="s">
        <v>4226</v>
      </c>
      <c r="I461" s="653">
        <v>1.754</v>
      </c>
      <c r="J461" s="653">
        <v>900</v>
      </c>
      <c r="K461" s="654">
        <v>1579</v>
      </c>
    </row>
    <row r="462" spans="1:11" ht="14.4" customHeight="1" x14ac:dyDescent="0.3">
      <c r="A462" s="649" t="s">
        <v>573</v>
      </c>
      <c r="B462" s="650" t="s">
        <v>574</v>
      </c>
      <c r="C462" s="651" t="s">
        <v>587</v>
      </c>
      <c r="D462" s="652" t="s">
        <v>2519</v>
      </c>
      <c r="E462" s="651" t="s">
        <v>5224</v>
      </c>
      <c r="F462" s="652" t="s">
        <v>5225</v>
      </c>
      <c r="G462" s="651" t="s">
        <v>4564</v>
      </c>
      <c r="H462" s="651" t="s">
        <v>4565</v>
      </c>
      <c r="I462" s="653">
        <v>1.754</v>
      </c>
      <c r="J462" s="653">
        <v>1400</v>
      </c>
      <c r="K462" s="654">
        <v>2455</v>
      </c>
    </row>
    <row r="463" spans="1:11" ht="14.4" customHeight="1" x14ac:dyDescent="0.3">
      <c r="A463" s="649" t="s">
        <v>573</v>
      </c>
      <c r="B463" s="650" t="s">
        <v>574</v>
      </c>
      <c r="C463" s="651" t="s">
        <v>587</v>
      </c>
      <c r="D463" s="652" t="s">
        <v>2519</v>
      </c>
      <c r="E463" s="651" t="s">
        <v>5226</v>
      </c>
      <c r="F463" s="652" t="s">
        <v>5227</v>
      </c>
      <c r="G463" s="651" t="s">
        <v>4566</v>
      </c>
      <c r="H463" s="651" t="s">
        <v>4567</v>
      </c>
      <c r="I463" s="653">
        <v>11.01</v>
      </c>
      <c r="J463" s="653">
        <v>120</v>
      </c>
      <c r="K463" s="654">
        <v>1321.1999999999998</v>
      </c>
    </row>
    <row r="464" spans="1:11" ht="14.4" customHeight="1" x14ac:dyDescent="0.3">
      <c r="A464" s="649" t="s">
        <v>573</v>
      </c>
      <c r="B464" s="650" t="s">
        <v>574</v>
      </c>
      <c r="C464" s="651" t="s">
        <v>587</v>
      </c>
      <c r="D464" s="652" t="s">
        <v>2519</v>
      </c>
      <c r="E464" s="651" t="s">
        <v>5226</v>
      </c>
      <c r="F464" s="652" t="s">
        <v>5227</v>
      </c>
      <c r="G464" s="651" t="s">
        <v>4568</v>
      </c>
      <c r="H464" s="651" t="s">
        <v>4569</v>
      </c>
      <c r="I464" s="653">
        <v>11.01</v>
      </c>
      <c r="J464" s="653">
        <v>41</v>
      </c>
      <c r="K464" s="654">
        <v>451.40999999999997</v>
      </c>
    </row>
    <row r="465" spans="1:11" ht="14.4" customHeight="1" x14ac:dyDescent="0.3">
      <c r="A465" s="649" t="s">
        <v>573</v>
      </c>
      <c r="B465" s="650" t="s">
        <v>574</v>
      </c>
      <c r="C465" s="651" t="s">
        <v>587</v>
      </c>
      <c r="D465" s="652" t="s">
        <v>2519</v>
      </c>
      <c r="E465" s="651" t="s">
        <v>5226</v>
      </c>
      <c r="F465" s="652" t="s">
        <v>5227</v>
      </c>
      <c r="G465" s="651" t="s">
        <v>4236</v>
      </c>
      <c r="H465" s="651" t="s">
        <v>4237</v>
      </c>
      <c r="I465" s="653">
        <v>0.77249999999999996</v>
      </c>
      <c r="J465" s="653">
        <v>10300</v>
      </c>
      <c r="K465" s="654">
        <v>7944</v>
      </c>
    </row>
    <row r="466" spans="1:11" ht="14.4" customHeight="1" x14ac:dyDescent="0.3">
      <c r="A466" s="649" t="s">
        <v>573</v>
      </c>
      <c r="B466" s="650" t="s">
        <v>574</v>
      </c>
      <c r="C466" s="651" t="s">
        <v>587</v>
      </c>
      <c r="D466" s="652" t="s">
        <v>2519</v>
      </c>
      <c r="E466" s="651" t="s">
        <v>5226</v>
      </c>
      <c r="F466" s="652" t="s">
        <v>5227</v>
      </c>
      <c r="G466" s="651" t="s">
        <v>4238</v>
      </c>
      <c r="H466" s="651" t="s">
        <v>4239</v>
      </c>
      <c r="I466" s="653">
        <v>0.77200000000000002</v>
      </c>
      <c r="J466" s="653">
        <v>37200</v>
      </c>
      <c r="K466" s="654">
        <v>28684</v>
      </c>
    </row>
    <row r="467" spans="1:11" ht="14.4" customHeight="1" x14ac:dyDescent="0.3">
      <c r="A467" s="649" t="s">
        <v>573</v>
      </c>
      <c r="B467" s="650" t="s">
        <v>574</v>
      </c>
      <c r="C467" s="651" t="s">
        <v>587</v>
      </c>
      <c r="D467" s="652" t="s">
        <v>2519</v>
      </c>
      <c r="E467" s="651" t="s">
        <v>5226</v>
      </c>
      <c r="F467" s="652" t="s">
        <v>5227</v>
      </c>
      <c r="G467" s="651" t="s">
        <v>4240</v>
      </c>
      <c r="H467" s="651" t="s">
        <v>4241</v>
      </c>
      <c r="I467" s="653">
        <v>0.77500000000000013</v>
      </c>
      <c r="J467" s="653">
        <v>11200</v>
      </c>
      <c r="K467" s="654">
        <v>8691</v>
      </c>
    </row>
    <row r="468" spans="1:11" ht="14.4" customHeight="1" x14ac:dyDescent="0.3">
      <c r="A468" s="649" t="s">
        <v>573</v>
      </c>
      <c r="B468" s="650" t="s">
        <v>574</v>
      </c>
      <c r="C468" s="651" t="s">
        <v>587</v>
      </c>
      <c r="D468" s="652" t="s">
        <v>2519</v>
      </c>
      <c r="E468" s="651" t="s">
        <v>5226</v>
      </c>
      <c r="F468" s="652" t="s">
        <v>5227</v>
      </c>
      <c r="G468" s="651" t="s">
        <v>4242</v>
      </c>
      <c r="H468" s="651" t="s">
        <v>4243</v>
      </c>
      <c r="I468" s="653">
        <v>0.71</v>
      </c>
      <c r="J468" s="653">
        <v>30000</v>
      </c>
      <c r="K468" s="654">
        <v>21300</v>
      </c>
    </row>
    <row r="469" spans="1:11" ht="14.4" customHeight="1" x14ac:dyDescent="0.3">
      <c r="A469" s="649" t="s">
        <v>573</v>
      </c>
      <c r="B469" s="650" t="s">
        <v>574</v>
      </c>
      <c r="C469" s="651" t="s">
        <v>587</v>
      </c>
      <c r="D469" s="652" t="s">
        <v>2519</v>
      </c>
      <c r="E469" s="651" t="s">
        <v>5226</v>
      </c>
      <c r="F469" s="652" t="s">
        <v>5227</v>
      </c>
      <c r="G469" s="651" t="s">
        <v>4244</v>
      </c>
      <c r="H469" s="651" t="s">
        <v>4245</v>
      </c>
      <c r="I469" s="653">
        <v>0.71</v>
      </c>
      <c r="J469" s="653">
        <v>13600</v>
      </c>
      <c r="K469" s="654">
        <v>9656</v>
      </c>
    </row>
    <row r="470" spans="1:11" ht="14.4" customHeight="1" x14ac:dyDescent="0.3">
      <c r="A470" s="649" t="s">
        <v>573</v>
      </c>
      <c r="B470" s="650" t="s">
        <v>574</v>
      </c>
      <c r="C470" s="651" t="s">
        <v>587</v>
      </c>
      <c r="D470" s="652" t="s">
        <v>2519</v>
      </c>
      <c r="E470" s="651" t="s">
        <v>5226</v>
      </c>
      <c r="F470" s="652" t="s">
        <v>5227</v>
      </c>
      <c r="G470" s="651" t="s">
        <v>4246</v>
      </c>
      <c r="H470" s="651" t="s">
        <v>4247</v>
      </c>
      <c r="I470" s="653">
        <v>0.71</v>
      </c>
      <c r="J470" s="653">
        <v>8000</v>
      </c>
      <c r="K470" s="654">
        <v>5680</v>
      </c>
    </row>
    <row r="471" spans="1:11" ht="14.4" customHeight="1" x14ac:dyDescent="0.3">
      <c r="A471" s="649" t="s">
        <v>573</v>
      </c>
      <c r="B471" s="650" t="s">
        <v>574</v>
      </c>
      <c r="C471" s="651" t="s">
        <v>587</v>
      </c>
      <c r="D471" s="652" t="s">
        <v>2519</v>
      </c>
      <c r="E471" s="651" t="s">
        <v>5228</v>
      </c>
      <c r="F471" s="652" t="s">
        <v>5229</v>
      </c>
      <c r="G471" s="651" t="s">
        <v>4248</v>
      </c>
      <c r="H471" s="651" t="s">
        <v>4249</v>
      </c>
      <c r="I471" s="653">
        <v>139.44000000000003</v>
      </c>
      <c r="J471" s="653">
        <v>94</v>
      </c>
      <c r="K471" s="654">
        <v>13107.31</v>
      </c>
    </row>
    <row r="472" spans="1:11" ht="14.4" customHeight="1" x14ac:dyDescent="0.3">
      <c r="A472" s="649" t="s">
        <v>573</v>
      </c>
      <c r="B472" s="650" t="s">
        <v>574</v>
      </c>
      <c r="C472" s="651" t="s">
        <v>587</v>
      </c>
      <c r="D472" s="652" t="s">
        <v>2519</v>
      </c>
      <c r="E472" s="651" t="s">
        <v>5228</v>
      </c>
      <c r="F472" s="652" t="s">
        <v>5229</v>
      </c>
      <c r="G472" s="651" t="s">
        <v>4250</v>
      </c>
      <c r="H472" s="651" t="s">
        <v>4251</v>
      </c>
      <c r="I472" s="653">
        <v>139.43700000000004</v>
      </c>
      <c r="J472" s="653">
        <v>94</v>
      </c>
      <c r="K472" s="654">
        <v>13106.98</v>
      </c>
    </row>
    <row r="473" spans="1:11" ht="14.4" customHeight="1" x14ac:dyDescent="0.3">
      <c r="A473" s="649" t="s">
        <v>573</v>
      </c>
      <c r="B473" s="650" t="s">
        <v>574</v>
      </c>
      <c r="C473" s="651" t="s">
        <v>587</v>
      </c>
      <c r="D473" s="652" t="s">
        <v>2519</v>
      </c>
      <c r="E473" s="651" t="s">
        <v>5228</v>
      </c>
      <c r="F473" s="652" t="s">
        <v>5229</v>
      </c>
      <c r="G473" s="651" t="s">
        <v>4570</v>
      </c>
      <c r="H473" s="651" t="s">
        <v>4571</v>
      </c>
      <c r="I473" s="653">
        <v>118.58</v>
      </c>
      <c r="J473" s="653">
        <v>4</v>
      </c>
      <c r="K473" s="654">
        <v>474.32</v>
      </c>
    </row>
    <row r="474" spans="1:11" ht="14.4" customHeight="1" x14ac:dyDescent="0.3">
      <c r="A474" s="649" t="s">
        <v>573</v>
      </c>
      <c r="B474" s="650" t="s">
        <v>574</v>
      </c>
      <c r="C474" s="651" t="s">
        <v>587</v>
      </c>
      <c r="D474" s="652" t="s">
        <v>2519</v>
      </c>
      <c r="E474" s="651" t="s">
        <v>5228</v>
      </c>
      <c r="F474" s="652" t="s">
        <v>5229</v>
      </c>
      <c r="G474" s="651" t="s">
        <v>4252</v>
      </c>
      <c r="H474" s="651" t="s">
        <v>4253</v>
      </c>
      <c r="I474" s="653">
        <v>11.650000000000004</v>
      </c>
      <c r="J474" s="653">
        <v>170</v>
      </c>
      <c r="K474" s="654">
        <v>1980.9099999999999</v>
      </c>
    </row>
    <row r="475" spans="1:11" ht="14.4" customHeight="1" x14ac:dyDescent="0.3">
      <c r="A475" s="649" t="s">
        <v>573</v>
      </c>
      <c r="B475" s="650" t="s">
        <v>574</v>
      </c>
      <c r="C475" s="651" t="s">
        <v>587</v>
      </c>
      <c r="D475" s="652" t="s">
        <v>2519</v>
      </c>
      <c r="E475" s="651" t="s">
        <v>5228</v>
      </c>
      <c r="F475" s="652" t="s">
        <v>5229</v>
      </c>
      <c r="G475" s="651" t="s">
        <v>4254</v>
      </c>
      <c r="H475" s="651" t="s">
        <v>4255</v>
      </c>
      <c r="I475" s="653">
        <v>152.46</v>
      </c>
      <c r="J475" s="653">
        <v>19</v>
      </c>
      <c r="K475" s="654">
        <v>2896.7400000000002</v>
      </c>
    </row>
    <row r="476" spans="1:11" ht="14.4" customHeight="1" x14ac:dyDescent="0.3">
      <c r="A476" s="649" t="s">
        <v>573</v>
      </c>
      <c r="B476" s="650" t="s">
        <v>574</v>
      </c>
      <c r="C476" s="651" t="s">
        <v>587</v>
      </c>
      <c r="D476" s="652" t="s">
        <v>2519</v>
      </c>
      <c r="E476" s="651" t="s">
        <v>5228</v>
      </c>
      <c r="F476" s="652" t="s">
        <v>5229</v>
      </c>
      <c r="G476" s="651" t="s">
        <v>4572</v>
      </c>
      <c r="H476" s="651" t="s">
        <v>4573</v>
      </c>
      <c r="I476" s="653">
        <v>4637.08</v>
      </c>
      <c r="J476" s="653">
        <v>2</v>
      </c>
      <c r="K476" s="654">
        <v>9274.16</v>
      </c>
    </row>
    <row r="477" spans="1:11" ht="14.4" customHeight="1" x14ac:dyDescent="0.3">
      <c r="A477" s="649" t="s">
        <v>573</v>
      </c>
      <c r="B477" s="650" t="s">
        <v>574</v>
      </c>
      <c r="C477" s="651" t="s">
        <v>587</v>
      </c>
      <c r="D477" s="652" t="s">
        <v>2519</v>
      </c>
      <c r="E477" s="651" t="s">
        <v>5228</v>
      </c>
      <c r="F477" s="652" t="s">
        <v>5229</v>
      </c>
      <c r="G477" s="651" t="s">
        <v>4574</v>
      </c>
      <c r="H477" s="651" t="s">
        <v>4575</v>
      </c>
      <c r="I477" s="653">
        <v>2763.4</v>
      </c>
      <c r="J477" s="653">
        <v>1</v>
      </c>
      <c r="K477" s="654">
        <v>2763.4</v>
      </c>
    </row>
    <row r="478" spans="1:11" ht="14.4" customHeight="1" x14ac:dyDescent="0.3">
      <c r="A478" s="649" t="s">
        <v>573</v>
      </c>
      <c r="B478" s="650" t="s">
        <v>574</v>
      </c>
      <c r="C478" s="651" t="s">
        <v>587</v>
      </c>
      <c r="D478" s="652" t="s">
        <v>2519</v>
      </c>
      <c r="E478" s="651" t="s">
        <v>5228</v>
      </c>
      <c r="F478" s="652" t="s">
        <v>5229</v>
      </c>
      <c r="G478" s="651" t="s">
        <v>4576</v>
      </c>
      <c r="H478" s="651" t="s">
        <v>4577</v>
      </c>
      <c r="I478" s="653">
        <v>9699.48</v>
      </c>
      <c r="J478" s="653">
        <v>1</v>
      </c>
      <c r="K478" s="654">
        <v>9699.48</v>
      </c>
    </row>
    <row r="479" spans="1:11" ht="14.4" customHeight="1" x14ac:dyDescent="0.3">
      <c r="A479" s="649" t="s">
        <v>573</v>
      </c>
      <c r="B479" s="650" t="s">
        <v>574</v>
      </c>
      <c r="C479" s="651" t="s">
        <v>587</v>
      </c>
      <c r="D479" s="652" t="s">
        <v>2519</v>
      </c>
      <c r="E479" s="651" t="s">
        <v>5228</v>
      </c>
      <c r="F479" s="652" t="s">
        <v>5229</v>
      </c>
      <c r="G479" s="651" t="s">
        <v>4578</v>
      </c>
      <c r="H479" s="651" t="s">
        <v>4579</v>
      </c>
      <c r="I479" s="653">
        <v>102.35</v>
      </c>
      <c r="J479" s="653">
        <v>1</v>
      </c>
      <c r="K479" s="654">
        <v>102.35</v>
      </c>
    </row>
    <row r="480" spans="1:11" ht="14.4" customHeight="1" x14ac:dyDescent="0.3">
      <c r="A480" s="649" t="s">
        <v>573</v>
      </c>
      <c r="B480" s="650" t="s">
        <v>574</v>
      </c>
      <c r="C480" s="651" t="s">
        <v>587</v>
      </c>
      <c r="D480" s="652" t="s">
        <v>2519</v>
      </c>
      <c r="E480" s="651" t="s">
        <v>5228</v>
      </c>
      <c r="F480" s="652" t="s">
        <v>5229</v>
      </c>
      <c r="G480" s="651" t="s">
        <v>4580</v>
      </c>
      <c r="H480" s="651" t="s">
        <v>4581</v>
      </c>
      <c r="I480" s="653">
        <v>4076.13</v>
      </c>
      <c r="J480" s="653">
        <v>8</v>
      </c>
      <c r="K480" s="654">
        <v>32609</v>
      </c>
    </row>
    <row r="481" spans="1:11" ht="14.4" customHeight="1" x14ac:dyDescent="0.3">
      <c r="A481" s="649" t="s">
        <v>573</v>
      </c>
      <c r="B481" s="650" t="s">
        <v>574</v>
      </c>
      <c r="C481" s="651" t="s">
        <v>587</v>
      </c>
      <c r="D481" s="652" t="s">
        <v>2519</v>
      </c>
      <c r="E481" s="651" t="s">
        <v>5228</v>
      </c>
      <c r="F481" s="652" t="s">
        <v>5229</v>
      </c>
      <c r="G481" s="651" t="s">
        <v>4582</v>
      </c>
      <c r="H481" s="651" t="s">
        <v>4583</v>
      </c>
      <c r="I481" s="653">
        <v>4076.1299999999997</v>
      </c>
      <c r="J481" s="653">
        <v>8</v>
      </c>
      <c r="K481" s="654">
        <v>32609.010000000002</v>
      </c>
    </row>
    <row r="482" spans="1:11" ht="14.4" customHeight="1" x14ac:dyDescent="0.3">
      <c r="A482" s="649" t="s">
        <v>573</v>
      </c>
      <c r="B482" s="650" t="s">
        <v>574</v>
      </c>
      <c r="C482" s="651" t="s">
        <v>587</v>
      </c>
      <c r="D482" s="652" t="s">
        <v>2519</v>
      </c>
      <c r="E482" s="651" t="s">
        <v>5228</v>
      </c>
      <c r="F482" s="652" t="s">
        <v>5229</v>
      </c>
      <c r="G482" s="651" t="s">
        <v>4584</v>
      </c>
      <c r="H482" s="651" t="s">
        <v>4585</v>
      </c>
      <c r="I482" s="653">
        <v>4572.7114285714288</v>
      </c>
      <c r="J482" s="653">
        <v>7</v>
      </c>
      <c r="K482" s="654">
        <v>32008.98</v>
      </c>
    </row>
    <row r="483" spans="1:11" ht="14.4" customHeight="1" x14ac:dyDescent="0.3">
      <c r="A483" s="649" t="s">
        <v>573</v>
      </c>
      <c r="B483" s="650" t="s">
        <v>574</v>
      </c>
      <c r="C483" s="651" t="s">
        <v>587</v>
      </c>
      <c r="D483" s="652" t="s">
        <v>2519</v>
      </c>
      <c r="E483" s="651" t="s">
        <v>5228</v>
      </c>
      <c r="F483" s="652" t="s">
        <v>5229</v>
      </c>
      <c r="G483" s="651" t="s">
        <v>4586</v>
      </c>
      <c r="H483" s="651" t="s">
        <v>4587</v>
      </c>
      <c r="I483" s="653">
        <v>20234.650000000001</v>
      </c>
      <c r="J483" s="653">
        <v>1</v>
      </c>
      <c r="K483" s="654">
        <v>20234.650000000001</v>
      </c>
    </row>
    <row r="484" spans="1:11" ht="14.4" customHeight="1" x14ac:dyDescent="0.3">
      <c r="A484" s="649" t="s">
        <v>573</v>
      </c>
      <c r="B484" s="650" t="s">
        <v>574</v>
      </c>
      <c r="C484" s="651" t="s">
        <v>587</v>
      </c>
      <c r="D484" s="652" t="s">
        <v>2519</v>
      </c>
      <c r="E484" s="651" t="s">
        <v>5228</v>
      </c>
      <c r="F484" s="652" t="s">
        <v>5229</v>
      </c>
      <c r="G484" s="651" t="s">
        <v>4588</v>
      </c>
      <c r="H484" s="651" t="s">
        <v>4589</v>
      </c>
      <c r="I484" s="653">
        <v>3153.08</v>
      </c>
      <c r="J484" s="653">
        <v>20</v>
      </c>
      <c r="K484" s="654">
        <v>63061.56</v>
      </c>
    </row>
    <row r="485" spans="1:11" ht="14.4" customHeight="1" x14ac:dyDescent="0.3">
      <c r="A485" s="649" t="s">
        <v>573</v>
      </c>
      <c r="B485" s="650" t="s">
        <v>574</v>
      </c>
      <c r="C485" s="651" t="s">
        <v>587</v>
      </c>
      <c r="D485" s="652" t="s">
        <v>2519</v>
      </c>
      <c r="E485" s="651" t="s">
        <v>5228</v>
      </c>
      <c r="F485" s="652" t="s">
        <v>5229</v>
      </c>
      <c r="G485" s="651" t="s">
        <v>4590</v>
      </c>
      <c r="H485" s="651" t="s">
        <v>4591</v>
      </c>
      <c r="I485" s="653">
        <v>4973.8900000000003</v>
      </c>
      <c r="J485" s="653">
        <v>34</v>
      </c>
      <c r="K485" s="654">
        <v>169112.16999999998</v>
      </c>
    </row>
    <row r="486" spans="1:11" ht="14.4" customHeight="1" x14ac:dyDescent="0.3">
      <c r="A486" s="649" t="s">
        <v>573</v>
      </c>
      <c r="B486" s="650" t="s">
        <v>574</v>
      </c>
      <c r="C486" s="651" t="s">
        <v>587</v>
      </c>
      <c r="D486" s="652" t="s">
        <v>2519</v>
      </c>
      <c r="E486" s="651" t="s">
        <v>5228</v>
      </c>
      <c r="F486" s="652" t="s">
        <v>5229</v>
      </c>
      <c r="G486" s="651" t="s">
        <v>4592</v>
      </c>
      <c r="H486" s="651" t="s">
        <v>4593</v>
      </c>
      <c r="I486" s="653">
        <v>9699.48</v>
      </c>
      <c r="J486" s="653">
        <v>1</v>
      </c>
      <c r="K486" s="654">
        <v>9699.48</v>
      </c>
    </row>
    <row r="487" spans="1:11" ht="14.4" customHeight="1" x14ac:dyDescent="0.3">
      <c r="A487" s="649" t="s">
        <v>573</v>
      </c>
      <c r="B487" s="650" t="s">
        <v>574</v>
      </c>
      <c r="C487" s="651" t="s">
        <v>587</v>
      </c>
      <c r="D487" s="652" t="s">
        <v>2519</v>
      </c>
      <c r="E487" s="651" t="s">
        <v>5228</v>
      </c>
      <c r="F487" s="652" t="s">
        <v>5229</v>
      </c>
      <c r="G487" s="651" t="s">
        <v>4594</v>
      </c>
      <c r="H487" s="651" t="s">
        <v>4595</v>
      </c>
      <c r="I487" s="653">
        <v>9699.48</v>
      </c>
      <c r="J487" s="653">
        <v>1</v>
      </c>
      <c r="K487" s="654">
        <v>9699.48</v>
      </c>
    </row>
    <row r="488" spans="1:11" ht="14.4" customHeight="1" x14ac:dyDescent="0.3">
      <c r="A488" s="649" t="s">
        <v>573</v>
      </c>
      <c r="B488" s="650" t="s">
        <v>574</v>
      </c>
      <c r="C488" s="651" t="s">
        <v>587</v>
      </c>
      <c r="D488" s="652" t="s">
        <v>2519</v>
      </c>
      <c r="E488" s="651" t="s">
        <v>5228</v>
      </c>
      <c r="F488" s="652" t="s">
        <v>5229</v>
      </c>
      <c r="G488" s="651" t="s">
        <v>4596</v>
      </c>
      <c r="H488" s="651" t="s">
        <v>4597</v>
      </c>
      <c r="I488" s="653">
        <v>2847.31</v>
      </c>
      <c r="J488" s="653">
        <v>6</v>
      </c>
      <c r="K488" s="654">
        <v>17083.86</v>
      </c>
    </row>
    <row r="489" spans="1:11" ht="14.4" customHeight="1" x14ac:dyDescent="0.3">
      <c r="A489" s="649" t="s">
        <v>573</v>
      </c>
      <c r="B489" s="650" t="s">
        <v>574</v>
      </c>
      <c r="C489" s="651" t="s">
        <v>587</v>
      </c>
      <c r="D489" s="652" t="s">
        <v>2519</v>
      </c>
      <c r="E489" s="651" t="s">
        <v>5228</v>
      </c>
      <c r="F489" s="652" t="s">
        <v>5229</v>
      </c>
      <c r="G489" s="651" t="s">
        <v>4598</v>
      </c>
      <c r="H489" s="651" t="s">
        <v>4599</v>
      </c>
      <c r="I489" s="653">
        <v>4203.7299999999996</v>
      </c>
      <c r="J489" s="653">
        <v>2</v>
      </c>
      <c r="K489" s="654">
        <v>8407.4500000000007</v>
      </c>
    </row>
    <row r="490" spans="1:11" ht="14.4" customHeight="1" x14ac:dyDescent="0.3">
      <c r="A490" s="649" t="s">
        <v>573</v>
      </c>
      <c r="B490" s="650" t="s">
        <v>574</v>
      </c>
      <c r="C490" s="651" t="s">
        <v>587</v>
      </c>
      <c r="D490" s="652" t="s">
        <v>2519</v>
      </c>
      <c r="E490" s="651" t="s">
        <v>5228</v>
      </c>
      <c r="F490" s="652" t="s">
        <v>5229</v>
      </c>
      <c r="G490" s="651" t="s">
        <v>4600</v>
      </c>
      <c r="H490" s="651" t="s">
        <v>4601</v>
      </c>
      <c r="I490" s="653">
        <v>4532.4799999999996</v>
      </c>
      <c r="J490" s="653">
        <v>2</v>
      </c>
      <c r="K490" s="654">
        <v>9064.9599999999991</v>
      </c>
    </row>
    <row r="491" spans="1:11" ht="14.4" customHeight="1" x14ac:dyDescent="0.3">
      <c r="A491" s="649" t="s">
        <v>573</v>
      </c>
      <c r="B491" s="650" t="s">
        <v>574</v>
      </c>
      <c r="C491" s="651" t="s">
        <v>587</v>
      </c>
      <c r="D491" s="652" t="s">
        <v>2519</v>
      </c>
      <c r="E491" s="651" t="s">
        <v>5228</v>
      </c>
      <c r="F491" s="652" t="s">
        <v>5229</v>
      </c>
      <c r="G491" s="651" t="s">
        <v>4602</v>
      </c>
      <c r="H491" s="651" t="s">
        <v>4603</v>
      </c>
      <c r="I491" s="653">
        <v>2847.3150000000001</v>
      </c>
      <c r="J491" s="653">
        <v>4</v>
      </c>
      <c r="K491" s="654">
        <v>11389.25</v>
      </c>
    </row>
    <row r="492" spans="1:11" ht="14.4" customHeight="1" x14ac:dyDescent="0.3">
      <c r="A492" s="649" t="s">
        <v>573</v>
      </c>
      <c r="B492" s="650" t="s">
        <v>574</v>
      </c>
      <c r="C492" s="651" t="s">
        <v>587</v>
      </c>
      <c r="D492" s="652" t="s">
        <v>2519</v>
      </c>
      <c r="E492" s="651" t="s">
        <v>5228</v>
      </c>
      <c r="F492" s="652" t="s">
        <v>5229</v>
      </c>
      <c r="G492" s="651" t="s">
        <v>4604</v>
      </c>
      <c r="H492" s="651" t="s">
        <v>4605</v>
      </c>
      <c r="I492" s="653">
        <v>4572.71</v>
      </c>
      <c r="J492" s="653">
        <v>3</v>
      </c>
      <c r="K492" s="654">
        <v>13718.130000000001</v>
      </c>
    </row>
    <row r="493" spans="1:11" ht="14.4" customHeight="1" x14ac:dyDescent="0.3">
      <c r="A493" s="649" t="s">
        <v>573</v>
      </c>
      <c r="B493" s="650" t="s">
        <v>574</v>
      </c>
      <c r="C493" s="651" t="s">
        <v>587</v>
      </c>
      <c r="D493" s="652" t="s">
        <v>2519</v>
      </c>
      <c r="E493" s="651" t="s">
        <v>5228</v>
      </c>
      <c r="F493" s="652" t="s">
        <v>5229</v>
      </c>
      <c r="G493" s="651" t="s">
        <v>4606</v>
      </c>
      <c r="H493" s="651" t="s">
        <v>4607</v>
      </c>
      <c r="I493" s="653">
        <v>266.68571428571431</v>
      </c>
      <c r="J493" s="653">
        <v>26</v>
      </c>
      <c r="K493" s="654">
        <v>6933.79</v>
      </c>
    </row>
    <row r="494" spans="1:11" ht="14.4" customHeight="1" x14ac:dyDescent="0.3">
      <c r="A494" s="649" t="s">
        <v>573</v>
      </c>
      <c r="B494" s="650" t="s">
        <v>574</v>
      </c>
      <c r="C494" s="651" t="s">
        <v>587</v>
      </c>
      <c r="D494" s="652" t="s">
        <v>2519</v>
      </c>
      <c r="E494" s="651" t="s">
        <v>5228</v>
      </c>
      <c r="F494" s="652" t="s">
        <v>5229</v>
      </c>
      <c r="G494" s="651" t="s">
        <v>4608</v>
      </c>
      <c r="H494" s="651" t="s">
        <v>4609</v>
      </c>
      <c r="I494" s="653">
        <v>11210.885</v>
      </c>
      <c r="J494" s="653">
        <v>2</v>
      </c>
      <c r="K494" s="654">
        <v>22421.77</v>
      </c>
    </row>
    <row r="495" spans="1:11" ht="14.4" customHeight="1" x14ac:dyDescent="0.3">
      <c r="A495" s="649" t="s">
        <v>573</v>
      </c>
      <c r="B495" s="650" t="s">
        <v>574</v>
      </c>
      <c r="C495" s="651" t="s">
        <v>587</v>
      </c>
      <c r="D495" s="652" t="s">
        <v>2519</v>
      </c>
      <c r="E495" s="651" t="s">
        <v>5228</v>
      </c>
      <c r="F495" s="652" t="s">
        <v>5229</v>
      </c>
      <c r="G495" s="651" t="s">
        <v>4610</v>
      </c>
      <c r="H495" s="651" t="s">
        <v>4611</v>
      </c>
      <c r="I495" s="653">
        <v>9699.48</v>
      </c>
      <c r="J495" s="653">
        <v>1</v>
      </c>
      <c r="K495" s="654">
        <v>9699.48</v>
      </c>
    </row>
    <row r="496" spans="1:11" ht="14.4" customHeight="1" x14ac:dyDescent="0.3">
      <c r="A496" s="649" t="s">
        <v>573</v>
      </c>
      <c r="B496" s="650" t="s">
        <v>574</v>
      </c>
      <c r="C496" s="651" t="s">
        <v>587</v>
      </c>
      <c r="D496" s="652" t="s">
        <v>2519</v>
      </c>
      <c r="E496" s="651" t="s">
        <v>5228</v>
      </c>
      <c r="F496" s="652" t="s">
        <v>5229</v>
      </c>
      <c r="G496" s="651" t="s">
        <v>4612</v>
      </c>
      <c r="H496" s="651" t="s">
        <v>4613</v>
      </c>
      <c r="I496" s="653">
        <v>3591.19</v>
      </c>
      <c r="J496" s="653">
        <v>3</v>
      </c>
      <c r="K496" s="654">
        <v>10773.73</v>
      </c>
    </row>
    <row r="497" spans="1:11" ht="14.4" customHeight="1" x14ac:dyDescent="0.3">
      <c r="A497" s="649" t="s">
        <v>573</v>
      </c>
      <c r="B497" s="650" t="s">
        <v>574</v>
      </c>
      <c r="C497" s="651" t="s">
        <v>587</v>
      </c>
      <c r="D497" s="652" t="s">
        <v>2519</v>
      </c>
      <c r="E497" s="651" t="s">
        <v>5228</v>
      </c>
      <c r="F497" s="652" t="s">
        <v>5229</v>
      </c>
      <c r="G497" s="651" t="s">
        <v>4614</v>
      </c>
      <c r="H497" s="651" t="s">
        <v>4615</v>
      </c>
      <c r="I497" s="653">
        <v>4541.3</v>
      </c>
      <c r="J497" s="653">
        <v>2</v>
      </c>
      <c r="K497" s="654">
        <v>9082.6</v>
      </c>
    </row>
    <row r="498" spans="1:11" ht="14.4" customHeight="1" x14ac:dyDescent="0.3">
      <c r="A498" s="649" t="s">
        <v>573</v>
      </c>
      <c r="B498" s="650" t="s">
        <v>574</v>
      </c>
      <c r="C498" s="651" t="s">
        <v>587</v>
      </c>
      <c r="D498" s="652" t="s">
        <v>2519</v>
      </c>
      <c r="E498" s="651" t="s">
        <v>5228</v>
      </c>
      <c r="F498" s="652" t="s">
        <v>5229</v>
      </c>
      <c r="G498" s="651" t="s">
        <v>4616</v>
      </c>
      <c r="H498" s="651" t="s">
        <v>4617</v>
      </c>
      <c r="I498" s="653">
        <v>11535.23</v>
      </c>
      <c r="J498" s="653">
        <v>2</v>
      </c>
      <c r="K498" s="654">
        <v>23070.46</v>
      </c>
    </row>
    <row r="499" spans="1:11" ht="14.4" customHeight="1" x14ac:dyDescent="0.3">
      <c r="A499" s="649" t="s">
        <v>573</v>
      </c>
      <c r="B499" s="650" t="s">
        <v>574</v>
      </c>
      <c r="C499" s="651" t="s">
        <v>587</v>
      </c>
      <c r="D499" s="652" t="s">
        <v>2519</v>
      </c>
      <c r="E499" s="651" t="s">
        <v>5228</v>
      </c>
      <c r="F499" s="652" t="s">
        <v>5229</v>
      </c>
      <c r="G499" s="651" t="s">
        <v>4618</v>
      </c>
      <c r="H499" s="651" t="s">
        <v>4619</v>
      </c>
      <c r="I499" s="653">
        <v>11535.23</v>
      </c>
      <c r="J499" s="653">
        <v>2</v>
      </c>
      <c r="K499" s="654">
        <v>23070.46</v>
      </c>
    </row>
    <row r="500" spans="1:11" ht="14.4" customHeight="1" x14ac:dyDescent="0.3">
      <c r="A500" s="649" t="s">
        <v>573</v>
      </c>
      <c r="B500" s="650" t="s">
        <v>574</v>
      </c>
      <c r="C500" s="651" t="s">
        <v>587</v>
      </c>
      <c r="D500" s="652" t="s">
        <v>2519</v>
      </c>
      <c r="E500" s="651" t="s">
        <v>5228</v>
      </c>
      <c r="F500" s="652" t="s">
        <v>5229</v>
      </c>
      <c r="G500" s="651" t="s">
        <v>4620</v>
      </c>
      <c r="H500" s="651" t="s">
        <v>4621</v>
      </c>
      <c r="I500" s="653">
        <v>28743.25</v>
      </c>
      <c r="J500" s="653">
        <v>1</v>
      </c>
      <c r="K500" s="654">
        <v>28743.25</v>
      </c>
    </row>
    <row r="501" spans="1:11" ht="14.4" customHeight="1" x14ac:dyDescent="0.3">
      <c r="A501" s="649" t="s">
        <v>573</v>
      </c>
      <c r="B501" s="650" t="s">
        <v>574</v>
      </c>
      <c r="C501" s="651" t="s">
        <v>587</v>
      </c>
      <c r="D501" s="652" t="s">
        <v>2519</v>
      </c>
      <c r="E501" s="651" t="s">
        <v>5228</v>
      </c>
      <c r="F501" s="652" t="s">
        <v>5229</v>
      </c>
      <c r="G501" s="651" t="s">
        <v>4622</v>
      </c>
      <c r="H501" s="651" t="s">
        <v>4623</v>
      </c>
      <c r="I501" s="653">
        <v>3280.67</v>
      </c>
      <c r="J501" s="653">
        <v>1</v>
      </c>
      <c r="K501" s="654">
        <v>3280.67</v>
      </c>
    </row>
    <row r="502" spans="1:11" ht="14.4" customHeight="1" x14ac:dyDescent="0.3">
      <c r="A502" s="649" t="s">
        <v>573</v>
      </c>
      <c r="B502" s="650" t="s">
        <v>574</v>
      </c>
      <c r="C502" s="651" t="s">
        <v>587</v>
      </c>
      <c r="D502" s="652" t="s">
        <v>2519</v>
      </c>
      <c r="E502" s="651" t="s">
        <v>5228</v>
      </c>
      <c r="F502" s="652" t="s">
        <v>5229</v>
      </c>
      <c r="G502" s="651" t="s">
        <v>4624</v>
      </c>
      <c r="H502" s="651" t="s">
        <v>4625</v>
      </c>
      <c r="I502" s="653">
        <v>28743.25</v>
      </c>
      <c r="J502" s="653">
        <v>1</v>
      </c>
      <c r="K502" s="654">
        <v>28743.25</v>
      </c>
    </row>
    <row r="503" spans="1:11" ht="14.4" customHeight="1" x14ac:dyDescent="0.3">
      <c r="A503" s="649" t="s">
        <v>573</v>
      </c>
      <c r="B503" s="650" t="s">
        <v>574</v>
      </c>
      <c r="C503" s="651" t="s">
        <v>587</v>
      </c>
      <c r="D503" s="652" t="s">
        <v>2519</v>
      </c>
      <c r="E503" s="651" t="s">
        <v>5228</v>
      </c>
      <c r="F503" s="652" t="s">
        <v>5229</v>
      </c>
      <c r="G503" s="651" t="s">
        <v>4626</v>
      </c>
      <c r="H503" s="651" t="s">
        <v>4627</v>
      </c>
      <c r="I503" s="653">
        <v>250.15999999999997</v>
      </c>
      <c r="J503" s="653">
        <v>15</v>
      </c>
      <c r="K503" s="654">
        <v>3752.3999999999996</v>
      </c>
    </row>
    <row r="504" spans="1:11" ht="14.4" customHeight="1" x14ac:dyDescent="0.3">
      <c r="A504" s="649" t="s">
        <v>573</v>
      </c>
      <c r="B504" s="650" t="s">
        <v>574</v>
      </c>
      <c r="C504" s="651" t="s">
        <v>590</v>
      </c>
      <c r="D504" s="652" t="s">
        <v>2520</v>
      </c>
      <c r="E504" s="651" t="s">
        <v>5218</v>
      </c>
      <c r="F504" s="652" t="s">
        <v>5219</v>
      </c>
      <c r="G504" s="651" t="s">
        <v>4268</v>
      </c>
      <c r="H504" s="651" t="s">
        <v>4269</v>
      </c>
      <c r="I504" s="653">
        <v>4.3</v>
      </c>
      <c r="J504" s="653">
        <v>156</v>
      </c>
      <c r="K504" s="654">
        <v>670.8</v>
      </c>
    </row>
    <row r="505" spans="1:11" ht="14.4" customHeight="1" x14ac:dyDescent="0.3">
      <c r="A505" s="649" t="s">
        <v>573</v>
      </c>
      <c r="B505" s="650" t="s">
        <v>574</v>
      </c>
      <c r="C505" s="651" t="s">
        <v>590</v>
      </c>
      <c r="D505" s="652" t="s">
        <v>2520</v>
      </c>
      <c r="E505" s="651" t="s">
        <v>5218</v>
      </c>
      <c r="F505" s="652" t="s">
        <v>5219</v>
      </c>
      <c r="G505" s="651" t="s">
        <v>3915</v>
      </c>
      <c r="H505" s="651" t="s">
        <v>3916</v>
      </c>
      <c r="I505" s="653">
        <v>34.700000000000003</v>
      </c>
      <c r="J505" s="653">
        <v>12</v>
      </c>
      <c r="K505" s="654">
        <v>416.35</v>
      </c>
    </row>
    <row r="506" spans="1:11" ht="14.4" customHeight="1" x14ac:dyDescent="0.3">
      <c r="A506" s="649" t="s">
        <v>573</v>
      </c>
      <c r="B506" s="650" t="s">
        <v>574</v>
      </c>
      <c r="C506" s="651" t="s">
        <v>590</v>
      </c>
      <c r="D506" s="652" t="s">
        <v>2520</v>
      </c>
      <c r="E506" s="651" t="s">
        <v>5218</v>
      </c>
      <c r="F506" s="652" t="s">
        <v>5219</v>
      </c>
      <c r="G506" s="651" t="s">
        <v>4628</v>
      </c>
      <c r="H506" s="651" t="s">
        <v>4629</v>
      </c>
      <c r="I506" s="653">
        <v>5.36</v>
      </c>
      <c r="J506" s="653">
        <v>24</v>
      </c>
      <c r="K506" s="654">
        <v>128.57</v>
      </c>
    </row>
    <row r="507" spans="1:11" ht="14.4" customHeight="1" x14ac:dyDescent="0.3">
      <c r="A507" s="649" t="s">
        <v>573</v>
      </c>
      <c r="B507" s="650" t="s">
        <v>574</v>
      </c>
      <c r="C507" s="651" t="s">
        <v>590</v>
      </c>
      <c r="D507" s="652" t="s">
        <v>2520</v>
      </c>
      <c r="E507" s="651" t="s">
        <v>5218</v>
      </c>
      <c r="F507" s="652" t="s">
        <v>5219</v>
      </c>
      <c r="G507" s="651" t="s">
        <v>4630</v>
      </c>
      <c r="H507" s="651" t="s">
        <v>4631</v>
      </c>
      <c r="I507" s="653">
        <v>12.08</v>
      </c>
      <c r="J507" s="653">
        <v>50</v>
      </c>
      <c r="K507" s="654">
        <v>604</v>
      </c>
    </row>
    <row r="508" spans="1:11" ht="14.4" customHeight="1" x14ac:dyDescent="0.3">
      <c r="A508" s="649" t="s">
        <v>573</v>
      </c>
      <c r="B508" s="650" t="s">
        <v>574</v>
      </c>
      <c r="C508" s="651" t="s">
        <v>590</v>
      </c>
      <c r="D508" s="652" t="s">
        <v>2520</v>
      </c>
      <c r="E508" s="651" t="s">
        <v>5218</v>
      </c>
      <c r="F508" s="652" t="s">
        <v>5219</v>
      </c>
      <c r="G508" s="651" t="s">
        <v>4632</v>
      </c>
      <c r="H508" s="651" t="s">
        <v>4633</v>
      </c>
      <c r="I508" s="653">
        <v>0.40333333333333332</v>
      </c>
      <c r="J508" s="653">
        <v>5300</v>
      </c>
      <c r="K508" s="654">
        <v>2140</v>
      </c>
    </row>
    <row r="509" spans="1:11" ht="14.4" customHeight="1" x14ac:dyDescent="0.3">
      <c r="A509" s="649" t="s">
        <v>573</v>
      </c>
      <c r="B509" s="650" t="s">
        <v>574</v>
      </c>
      <c r="C509" s="651" t="s">
        <v>590</v>
      </c>
      <c r="D509" s="652" t="s">
        <v>2520</v>
      </c>
      <c r="E509" s="651" t="s">
        <v>5218</v>
      </c>
      <c r="F509" s="652" t="s">
        <v>5219</v>
      </c>
      <c r="G509" s="651" t="s">
        <v>4634</v>
      </c>
      <c r="H509" s="651" t="s">
        <v>4635</v>
      </c>
      <c r="I509" s="653">
        <v>65.2</v>
      </c>
      <c r="J509" s="653">
        <v>70</v>
      </c>
      <c r="K509" s="654">
        <v>4564</v>
      </c>
    </row>
    <row r="510" spans="1:11" ht="14.4" customHeight="1" x14ac:dyDescent="0.3">
      <c r="A510" s="649" t="s">
        <v>573</v>
      </c>
      <c r="B510" s="650" t="s">
        <v>574</v>
      </c>
      <c r="C510" s="651" t="s">
        <v>590</v>
      </c>
      <c r="D510" s="652" t="s">
        <v>2520</v>
      </c>
      <c r="E510" s="651" t="s">
        <v>5218</v>
      </c>
      <c r="F510" s="652" t="s">
        <v>5219</v>
      </c>
      <c r="G510" s="651" t="s">
        <v>4636</v>
      </c>
      <c r="H510" s="651" t="s">
        <v>4637</v>
      </c>
      <c r="I510" s="653">
        <v>2.2866666666666666</v>
      </c>
      <c r="J510" s="653">
        <v>1800</v>
      </c>
      <c r="K510" s="654">
        <v>4124</v>
      </c>
    </row>
    <row r="511" spans="1:11" ht="14.4" customHeight="1" x14ac:dyDescent="0.3">
      <c r="A511" s="649" t="s">
        <v>573</v>
      </c>
      <c r="B511" s="650" t="s">
        <v>574</v>
      </c>
      <c r="C511" s="651" t="s">
        <v>590</v>
      </c>
      <c r="D511" s="652" t="s">
        <v>2520</v>
      </c>
      <c r="E511" s="651" t="s">
        <v>5218</v>
      </c>
      <c r="F511" s="652" t="s">
        <v>5219</v>
      </c>
      <c r="G511" s="651" t="s">
        <v>4638</v>
      </c>
      <c r="H511" s="651" t="s">
        <v>4639</v>
      </c>
      <c r="I511" s="653">
        <v>437</v>
      </c>
      <c r="J511" s="653">
        <v>13</v>
      </c>
      <c r="K511" s="654">
        <v>5681</v>
      </c>
    </row>
    <row r="512" spans="1:11" ht="14.4" customHeight="1" x14ac:dyDescent="0.3">
      <c r="A512" s="649" t="s">
        <v>573</v>
      </c>
      <c r="B512" s="650" t="s">
        <v>574</v>
      </c>
      <c r="C512" s="651" t="s">
        <v>590</v>
      </c>
      <c r="D512" s="652" t="s">
        <v>2520</v>
      </c>
      <c r="E512" s="651" t="s">
        <v>5218</v>
      </c>
      <c r="F512" s="652" t="s">
        <v>5219</v>
      </c>
      <c r="G512" s="651" t="s">
        <v>4286</v>
      </c>
      <c r="H512" s="651" t="s">
        <v>4287</v>
      </c>
      <c r="I512" s="653">
        <v>0.38</v>
      </c>
      <c r="J512" s="653">
        <v>6600</v>
      </c>
      <c r="K512" s="654">
        <v>2532</v>
      </c>
    </row>
    <row r="513" spans="1:11" ht="14.4" customHeight="1" x14ac:dyDescent="0.3">
      <c r="A513" s="649" t="s">
        <v>573</v>
      </c>
      <c r="B513" s="650" t="s">
        <v>574</v>
      </c>
      <c r="C513" s="651" t="s">
        <v>590</v>
      </c>
      <c r="D513" s="652" t="s">
        <v>2520</v>
      </c>
      <c r="E513" s="651" t="s">
        <v>5218</v>
      </c>
      <c r="F513" s="652" t="s">
        <v>5219</v>
      </c>
      <c r="G513" s="651" t="s">
        <v>3942</v>
      </c>
      <c r="H513" s="651" t="s">
        <v>3943</v>
      </c>
      <c r="I513" s="653">
        <v>22.15</v>
      </c>
      <c r="J513" s="653">
        <v>25</v>
      </c>
      <c r="K513" s="654">
        <v>553.75</v>
      </c>
    </row>
    <row r="514" spans="1:11" ht="14.4" customHeight="1" x14ac:dyDescent="0.3">
      <c r="A514" s="649" t="s">
        <v>573</v>
      </c>
      <c r="B514" s="650" t="s">
        <v>574</v>
      </c>
      <c r="C514" s="651" t="s">
        <v>590</v>
      </c>
      <c r="D514" s="652" t="s">
        <v>2520</v>
      </c>
      <c r="E514" s="651" t="s">
        <v>5218</v>
      </c>
      <c r="F514" s="652" t="s">
        <v>5219</v>
      </c>
      <c r="G514" s="651" t="s">
        <v>3946</v>
      </c>
      <c r="H514" s="651" t="s">
        <v>3947</v>
      </c>
      <c r="I514" s="653">
        <v>1.3800000000000001</v>
      </c>
      <c r="J514" s="653">
        <v>1400</v>
      </c>
      <c r="K514" s="654">
        <v>1932</v>
      </c>
    </row>
    <row r="515" spans="1:11" ht="14.4" customHeight="1" x14ac:dyDescent="0.3">
      <c r="A515" s="649" t="s">
        <v>573</v>
      </c>
      <c r="B515" s="650" t="s">
        <v>574</v>
      </c>
      <c r="C515" s="651" t="s">
        <v>590</v>
      </c>
      <c r="D515" s="652" t="s">
        <v>2520</v>
      </c>
      <c r="E515" s="651" t="s">
        <v>5218</v>
      </c>
      <c r="F515" s="652" t="s">
        <v>5219</v>
      </c>
      <c r="G515" s="651" t="s">
        <v>3950</v>
      </c>
      <c r="H515" s="651" t="s">
        <v>3951</v>
      </c>
      <c r="I515" s="653">
        <v>3.2624999999999997</v>
      </c>
      <c r="J515" s="653">
        <v>400</v>
      </c>
      <c r="K515" s="654">
        <v>1305</v>
      </c>
    </row>
    <row r="516" spans="1:11" ht="14.4" customHeight="1" x14ac:dyDescent="0.3">
      <c r="A516" s="649" t="s">
        <v>573</v>
      </c>
      <c r="B516" s="650" t="s">
        <v>574</v>
      </c>
      <c r="C516" s="651" t="s">
        <v>590</v>
      </c>
      <c r="D516" s="652" t="s">
        <v>2520</v>
      </c>
      <c r="E516" s="651" t="s">
        <v>5218</v>
      </c>
      <c r="F516" s="652" t="s">
        <v>5219</v>
      </c>
      <c r="G516" s="651" t="s">
        <v>3970</v>
      </c>
      <c r="H516" s="651" t="s">
        <v>3971</v>
      </c>
      <c r="I516" s="653">
        <v>98.375</v>
      </c>
      <c r="J516" s="653">
        <v>4</v>
      </c>
      <c r="K516" s="654">
        <v>393.5</v>
      </c>
    </row>
    <row r="517" spans="1:11" ht="14.4" customHeight="1" x14ac:dyDescent="0.3">
      <c r="A517" s="649" t="s">
        <v>573</v>
      </c>
      <c r="B517" s="650" t="s">
        <v>574</v>
      </c>
      <c r="C517" s="651" t="s">
        <v>590</v>
      </c>
      <c r="D517" s="652" t="s">
        <v>2520</v>
      </c>
      <c r="E517" s="651" t="s">
        <v>5218</v>
      </c>
      <c r="F517" s="652" t="s">
        <v>5219</v>
      </c>
      <c r="G517" s="651" t="s">
        <v>4640</v>
      </c>
      <c r="H517" s="651" t="s">
        <v>4641</v>
      </c>
      <c r="I517" s="653">
        <v>10.424285714285714</v>
      </c>
      <c r="J517" s="653">
        <v>15000</v>
      </c>
      <c r="K517" s="654">
        <v>156336.04999999999</v>
      </c>
    </row>
    <row r="518" spans="1:11" ht="14.4" customHeight="1" x14ac:dyDescent="0.3">
      <c r="A518" s="649" t="s">
        <v>573</v>
      </c>
      <c r="B518" s="650" t="s">
        <v>574</v>
      </c>
      <c r="C518" s="651" t="s">
        <v>590</v>
      </c>
      <c r="D518" s="652" t="s">
        <v>2520</v>
      </c>
      <c r="E518" s="651" t="s">
        <v>5218</v>
      </c>
      <c r="F518" s="652" t="s">
        <v>5219</v>
      </c>
      <c r="G518" s="651" t="s">
        <v>3984</v>
      </c>
      <c r="H518" s="651" t="s">
        <v>3985</v>
      </c>
      <c r="I518" s="653">
        <v>2.0640000000000001</v>
      </c>
      <c r="J518" s="653">
        <v>400</v>
      </c>
      <c r="K518" s="654">
        <v>825.5</v>
      </c>
    </row>
    <row r="519" spans="1:11" ht="14.4" customHeight="1" x14ac:dyDescent="0.3">
      <c r="A519" s="649" t="s">
        <v>573</v>
      </c>
      <c r="B519" s="650" t="s">
        <v>574</v>
      </c>
      <c r="C519" s="651" t="s">
        <v>590</v>
      </c>
      <c r="D519" s="652" t="s">
        <v>2520</v>
      </c>
      <c r="E519" s="651" t="s">
        <v>5218</v>
      </c>
      <c r="F519" s="652" t="s">
        <v>5219</v>
      </c>
      <c r="G519" s="651" t="s">
        <v>3988</v>
      </c>
      <c r="H519" s="651" t="s">
        <v>3989</v>
      </c>
      <c r="I519" s="653">
        <v>5.8774999999999995</v>
      </c>
      <c r="J519" s="653">
        <v>350</v>
      </c>
      <c r="K519" s="654">
        <v>2057</v>
      </c>
    </row>
    <row r="520" spans="1:11" ht="14.4" customHeight="1" x14ac:dyDescent="0.3">
      <c r="A520" s="649" t="s">
        <v>573</v>
      </c>
      <c r="B520" s="650" t="s">
        <v>574</v>
      </c>
      <c r="C520" s="651" t="s">
        <v>590</v>
      </c>
      <c r="D520" s="652" t="s">
        <v>2520</v>
      </c>
      <c r="E520" s="651" t="s">
        <v>5218</v>
      </c>
      <c r="F520" s="652" t="s">
        <v>5219</v>
      </c>
      <c r="G520" s="651" t="s">
        <v>4312</v>
      </c>
      <c r="H520" s="651" t="s">
        <v>4313</v>
      </c>
      <c r="I520" s="653">
        <v>5.28</v>
      </c>
      <c r="J520" s="653">
        <v>10</v>
      </c>
      <c r="K520" s="654">
        <v>52.8</v>
      </c>
    </row>
    <row r="521" spans="1:11" ht="14.4" customHeight="1" x14ac:dyDescent="0.3">
      <c r="A521" s="649" t="s">
        <v>573</v>
      </c>
      <c r="B521" s="650" t="s">
        <v>574</v>
      </c>
      <c r="C521" s="651" t="s">
        <v>590</v>
      </c>
      <c r="D521" s="652" t="s">
        <v>2520</v>
      </c>
      <c r="E521" s="651" t="s">
        <v>5218</v>
      </c>
      <c r="F521" s="652" t="s">
        <v>5219</v>
      </c>
      <c r="G521" s="651" t="s">
        <v>4642</v>
      </c>
      <c r="H521" s="651" t="s">
        <v>4643</v>
      </c>
      <c r="I521" s="653">
        <v>517.5</v>
      </c>
      <c r="J521" s="653">
        <v>10</v>
      </c>
      <c r="K521" s="654">
        <v>5175</v>
      </c>
    </row>
    <row r="522" spans="1:11" ht="14.4" customHeight="1" x14ac:dyDescent="0.3">
      <c r="A522" s="649" t="s">
        <v>573</v>
      </c>
      <c r="B522" s="650" t="s">
        <v>574</v>
      </c>
      <c r="C522" s="651" t="s">
        <v>590</v>
      </c>
      <c r="D522" s="652" t="s">
        <v>2520</v>
      </c>
      <c r="E522" s="651" t="s">
        <v>5218</v>
      </c>
      <c r="F522" s="652" t="s">
        <v>5219</v>
      </c>
      <c r="G522" s="651" t="s">
        <v>4644</v>
      </c>
      <c r="H522" s="651" t="s">
        <v>4645</v>
      </c>
      <c r="I522" s="653">
        <v>167.83</v>
      </c>
      <c r="J522" s="653">
        <v>15</v>
      </c>
      <c r="K522" s="654">
        <v>2517.4499999999998</v>
      </c>
    </row>
    <row r="523" spans="1:11" ht="14.4" customHeight="1" x14ac:dyDescent="0.3">
      <c r="A523" s="649" t="s">
        <v>573</v>
      </c>
      <c r="B523" s="650" t="s">
        <v>574</v>
      </c>
      <c r="C523" s="651" t="s">
        <v>590</v>
      </c>
      <c r="D523" s="652" t="s">
        <v>2520</v>
      </c>
      <c r="E523" s="651" t="s">
        <v>5218</v>
      </c>
      <c r="F523" s="652" t="s">
        <v>5219</v>
      </c>
      <c r="G523" s="651" t="s">
        <v>4646</v>
      </c>
      <c r="H523" s="651" t="s">
        <v>4647</v>
      </c>
      <c r="I523" s="653">
        <v>52.92</v>
      </c>
      <c r="J523" s="653">
        <v>40</v>
      </c>
      <c r="K523" s="654">
        <v>2116.8000000000002</v>
      </c>
    </row>
    <row r="524" spans="1:11" ht="14.4" customHeight="1" x14ac:dyDescent="0.3">
      <c r="A524" s="649" t="s">
        <v>573</v>
      </c>
      <c r="B524" s="650" t="s">
        <v>574</v>
      </c>
      <c r="C524" s="651" t="s">
        <v>590</v>
      </c>
      <c r="D524" s="652" t="s">
        <v>2520</v>
      </c>
      <c r="E524" s="651" t="s">
        <v>5218</v>
      </c>
      <c r="F524" s="652" t="s">
        <v>5219</v>
      </c>
      <c r="G524" s="651" t="s">
        <v>4648</v>
      </c>
      <c r="H524" s="651" t="s">
        <v>4649</v>
      </c>
      <c r="I524" s="653">
        <v>450.85999999999996</v>
      </c>
      <c r="J524" s="653">
        <v>30</v>
      </c>
      <c r="K524" s="654">
        <v>13525.79</v>
      </c>
    </row>
    <row r="525" spans="1:11" ht="14.4" customHeight="1" x14ac:dyDescent="0.3">
      <c r="A525" s="649" t="s">
        <v>573</v>
      </c>
      <c r="B525" s="650" t="s">
        <v>574</v>
      </c>
      <c r="C525" s="651" t="s">
        <v>590</v>
      </c>
      <c r="D525" s="652" t="s">
        <v>2520</v>
      </c>
      <c r="E525" s="651" t="s">
        <v>5218</v>
      </c>
      <c r="F525" s="652" t="s">
        <v>5219</v>
      </c>
      <c r="G525" s="651" t="s">
        <v>4650</v>
      </c>
      <c r="H525" s="651" t="s">
        <v>4651</v>
      </c>
      <c r="I525" s="653">
        <v>138</v>
      </c>
      <c r="J525" s="653">
        <v>15</v>
      </c>
      <c r="K525" s="654">
        <v>2070</v>
      </c>
    </row>
    <row r="526" spans="1:11" ht="14.4" customHeight="1" x14ac:dyDescent="0.3">
      <c r="A526" s="649" t="s">
        <v>573</v>
      </c>
      <c r="B526" s="650" t="s">
        <v>574</v>
      </c>
      <c r="C526" s="651" t="s">
        <v>590</v>
      </c>
      <c r="D526" s="652" t="s">
        <v>2520</v>
      </c>
      <c r="E526" s="651" t="s">
        <v>5218</v>
      </c>
      <c r="F526" s="652" t="s">
        <v>5219</v>
      </c>
      <c r="G526" s="651" t="s">
        <v>4652</v>
      </c>
      <c r="H526" s="651" t="s">
        <v>4653</v>
      </c>
      <c r="I526" s="653">
        <v>5478.6</v>
      </c>
      <c r="J526" s="653">
        <v>3</v>
      </c>
      <c r="K526" s="654">
        <v>16435.8</v>
      </c>
    </row>
    <row r="527" spans="1:11" ht="14.4" customHeight="1" x14ac:dyDescent="0.3">
      <c r="A527" s="649" t="s">
        <v>573</v>
      </c>
      <c r="B527" s="650" t="s">
        <v>574</v>
      </c>
      <c r="C527" s="651" t="s">
        <v>590</v>
      </c>
      <c r="D527" s="652" t="s">
        <v>2520</v>
      </c>
      <c r="E527" s="651" t="s">
        <v>5218</v>
      </c>
      <c r="F527" s="652" t="s">
        <v>5219</v>
      </c>
      <c r="G527" s="651" t="s">
        <v>4654</v>
      </c>
      <c r="H527" s="651" t="s">
        <v>4655</v>
      </c>
      <c r="I527" s="653">
        <v>8696.2999999999993</v>
      </c>
      <c r="J527" s="653">
        <v>3</v>
      </c>
      <c r="K527" s="654">
        <v>26088.9</v>
      </c>
    </row>
    <row r="528" spans="1:11" ht="14.4" customHeight="1" x14ac:dyDescent="0.3">
      <c r="A528" s="649" t="s">
        <v>573</v>
      </c>
      <c r="B528" s="650" t="s">
        <v>574</v>
      </c>
      <c r="C528" s="651" t="s">
        <v>590</v>
      </c>
      <c r="D528" s="652" t="s">
        <v>2520</v>
      </c>
      <c r="E528" s="651" t="s">
        <v>5220</v>
      </c>
      <c r="F528" s="652" t="s">
        <v>5221</v>
      </c>
      <c r="G528" s="651" t="s">
        <v>4656</v>
      </c>
      <c r="H528" s="651" t="s">
        <v>4657</v>
      </c>
      <c r="I528" s="653">
        <v>6945.6342857142863</v>
      </c>
      <c r="J528" s="653">
        <v>78</v>
      </c>
      <c r="K528" s="654">
        <v>541759.69000000006</v>
      </c>
    </row>
    <row r="529" spans="1:11" ht="14.4" customHeight="1" x14ac:dyDescent="0.3">
      <c r="A529" s="649" t="s">
        <v>573</v>
      </c>
      <c r="B529" s="650" t="s">
        <v>574</v>
      </c>
      <c r="C529" s="651" t="s">
        <v>590</v>
      </c>
      <c r="D529" s="652" t="s">
        <v>2520</v>
      </c>
      <c r="E529" s="651" t="s">
        <v>5220</v>
      </c>
      <c r="F529" s="652" t="s">
        <v>5221</v>
      </c>
      <c r="G529" s="651" t="s">
        <v>4658</v>
      </c>
      <c r="H529" s="651" t="s">
        <v>4659</v>
      </c>
      <c r="I529" s="653">
        <v>3112.1828571428568</v>
      </c>
      <c r="J529" s="653">
        <v>78</v>
      </c>
      <c r="K529" s="654">
        <v>242750.25999999998</v>
      </c>
    </row>
    <row r="530" spans="1:11" ht="14.4" customHeight="1" x14ac:dyDescent="0.3">
      <c r="A530" s="649" t="s">
        <v>573</v>
      </c>
      <c r="B530" s="650" t="s">
        <v>574</v>
      </c>
      <c r="C530" s="651" t="s">
        <v>590</v>
      </c>
      <c r="D530" s="652" t="s">
        <v>2520</v>
      </c>
      <c r="E530" s="651" t="s">
        <v>5220</v>
      </c>
      <c r="F530" s="652" t="s">
        <v>5221</v>
      </c>
      <c r="G530" s="651" t="s">
        <v>4660</v>
      </c>
      <c r="H530" s="651" t="s">
        <v>4661</v>
      </c>
      <c r="I530" s="653">
        <v>1980.0400000000004</v>
      </c>
      <c r="J530" s="653">
        <v>210</v>
      </c>
      <c r="K530" s="654">
        <v>415809.12</v>
      </c>
    </row>
    <row r="531" spans="1:11" ht="14.4" customHeight="1" x14ac:dyDescent="0.3">
      <c r="A531" s="649" t="s">
        <v>573</v>
      </c>
      <c r="B531" s="650" t="s">
        <v>574</v>
      </c>
      <c r="C531" s="651" t="s">
        <v>590</v>
      </c>
      <c r="D531" s="652" t="s">
        <v>2520</v>
      </c>
      <c r="E531" s="651" t="s">
        <v>5220</v>
      </c>
      <c r="F531" s="652" t="s">
        <v>5221</v>
      </c>
      <c r="G531" s="651" t="s">
        <v>4662</v>
      </c>
      <c r="H531" s="651" t="s">
        <v>4663</v>
      </c>
      <c r="I531" s="653">
        <v>3112.1828571428568</v>
      </c>
      <c r="J531" s="653">
        <v>78</v>
      </c>
      <c r="K531" s="654">
        <v>242750.25999999998</v>
      </c>
    </row>
    <row r="532" spans="1:11" ht="14.4" customHeight="1" x14ac:dyDescent="0.3">
      <c r="A532" s="649" t="s">
        <v>573</v>
      </c>
      <c r="B532" s="650" t="s">
        <v>574</v>
      </c>
      <c r="C532" s="651" t="s">
        <v>590</v>
      </c>
      <c r="D532" s="652" t="s">
        <v>2520</v>
      </c>
      <c r="E532" s="651" t="s">
        <v>5220</v>
      </c>
      <c r="F532" s="652" t="s">
        <v>5221</v>
      </c>
      <c r="G532" s="651" t="s">
        <v>4664</v>
      </c>
      <c r="H532" s="651" t="s">
        <v>4665</v>
      </c>
      <c r="I532" s="653">
        <v>2280</v>
      </c>
      <c r="J532" s="653">
        <v>78</v>
      </c>
      <c r="K532" s="654">
        <v>177840.22999999998</v>
      </c>
    </row>
    <row r="533" spans="1:11" ht="14.4" customHeight="1" x14ac:dyDescent="0.3">
      <c r="A533" s="649" t="s">
        <v>573</v>
      </c>
      <c r="B533" s="650" t="s">
        <v>574</v>
      </c>
      <c r="C533" s="651" t="s">
        <v>590</v>
      </c>
      <c r="D533" s="652" t="s">
        <v>2520</v>
      </c>
      <c r="E533" s="651" t="s">
        <v>5220</v>
      </c>
      <c r="F533" s="652" t="s">
        <v>5221</v>
      </c>
      <c r="G533" s="651" t="s">
        <v>4666</v>
      </c>
      <c r="H533" s="651" t="s">
        <v>4667</v>
      </c>
      <c r="I533" s="653">
        <v>10803</v>
      </c>
      <c r="J533" s="653">
        <v>148</v>
      </c>
      <c r="K533" s="654">
        <v>1598844</v>
      </c>
    </row>
    <row r="534" spans="1:11" ht="14.4" customHeight="1" x14ac:dyDescent="0.3">
      <c r="A534" s="649" t="s">
        <v>573</v>
      </c>
      <c r="B534" s="650" t="s">
        <v>574</v>
      </c>
      <c r="C534" s="651" t="s">
        <v>590</v>
      </c>
      <c r="D534" s="652" t="s">
        <v>2520</v>
      </c>
      <c r="E534" s="651" t="s">
        <v>5220</v>
      </c>
      <c r="F534" s="652" t="s">
        <v>5221</v>
      </c>
      <c r="G534" s="651" t="s">
        <v>4668</v>
      </c>
      <c r="H534" s="651" t="s">
        <v>4669</v>
      </c>
      <c r="I534" s="653">
        <v>6685</v>
      </c>
      <c r="J534" s="653">
        <v>148</v>
      </c>
      <c r="K534" s="654">
        <v>989380</v>
      </c>
    </row>
    <row r="535" spans="1:11" ht="14.4" customHeight="1" x14ac:dyDescent="0.3">
      <c r="A535" s="649" t="s">
        <v>573</v>
      </c>
      <c r="B535" s="650" t="s">
        <v>574</v>
      </c>
      <c r="C535" s="651" t="s">
        <v>590</v>
      </c>
      <c r="D535" s="652" t="s">
        <v>2520</v>
      </c>
      <c r="E535" s="651" t="s">
        <v>5220</v>
      </c>
      <c r="F535" s="652" t="s">
        <v>5221</v>
      </c>
      <c r="G535" s="651" t="s">
        <v>4670</v>
      </c>
      <c r="H535" s="651" t="s">
        <v>4671</v>
      </c>
      <c r="I535" s="653">
        <v>37490</v>
      </c>
      <c r="J535" s="653">
        <v>17</v>
      </c>
      <c r="K535" s="654">
        <v>637330</v>
      </c>
    </row>
    <row r="536" spans="1:11" ht="14.4" customHeight="1" x14ac:dyDescent="0.3">
      <c r="A536" s="649" t="s">
        <v>573</v>
      </c>
      <c r="B536" s="650" t="s">
        <v>574</v>
      </c>
      <c r="C536" s="651" t="s">
        <v>590</v>
      </c>
      <c r="D536" s="652" t="s">
        <v>2520</v>
      </c>
      <c r="E536" s="651" t="s">
        <v>5220</v>
      </c>
      <c r="F536" s="652" t="s">
        <v>5221</v>
      </c>
      <c r="G536" s="651" t="s">
        <v>4672</v>
      </c>
      <c r="H536" s="651" t="s">
        <v>4673</v>
      </c>
      <c r="I536" s="653">
        <v>8701.1099999999915</v>
      </c>
      <c r="J536" s="653">
        <v>83</v>
      </c>
      <c r="K536" s="654">
        <v>722192.12999999966</v>
      </c>
    </row>
    <row r="537" spans="1:11" ht="14.4" customHeight="1" x14ac:dyDescent="0.3">
      <c r="A537" s="649" t="s">
        <v>573</v>
      </c>
      <c r="B537" s="650" t="s">
        <v>574</v>
      </c>
      <c r="C537" s="651" t="s">
        <v>590</v>
      </c>
      <c r="D537" s="652" t="s">
        <v>2520</v>
      </c>
      <c r="E537" s="651" t="s">
        <v>5220</v>
      </c>
      <c r="F537" s="652" t="s">
        <v>5221</v>
      </c>
      <c r="G537" s="651" t="s">
        <v>4674</v>
      </c>
      <c r="H537" s="651" t="s">
        <v>4675</v>
      </c>
      <c r="I537" s="653">
        <v>16701.63</v>
      </c>
      <c r="J537" s="653">
        <v>32</v>
      </c>
      <c r="K537" s="654">
        <v>534452.16</v>
      </c>
    </row>
    <row r="538" spans="1:11" ht="14.4" customHeight="1" x14ac:dyDescent="0.3">
      <c r="A538" s="649" t="s">
        <v>573</v>
      </c>
      <c r="B538" s="650" t="s">
        <v>574</v>
      </c>
      <c r="C538" s="651" t="s">
        <v>590</v>
      </c>
      <c r="D538" s="652" t="s">
        <v>2520</v>
      </c>
      <c r="E538" s="651" t="s">
        <v>5220</v>
      </c>
      <c r="F538" s="652" t="s">
        <v>5221</v>
      </c>
      <c r="G538" s="651" t="s">
        <v>4676</v>
      </c>
      <c r="H538" s="651" t="s">
        <v>4677</v>
      </c>
      <c r="I538" s="653">
        <v>1212.5304761904758</v>
      </c>
      <c r="J538" s="653">
        <v>110</v>
      </c>
      <c r="K538" s="654">
        <v>133377.80000000005</v>
      </c>
    </row>
    <row r="539" spans="1:11" ht="14.4" customHeight="1" x14ac:dyDescent="0.3">
      <c r="A539" s="649" t="s">
        <v>573</v>
      </c>
      <c r="B539" s="650" t="s">
        <v>574</v>
      </c>
      <c r="C539" s="651" t="s">
        <v>590</v>
      </c>
      <c r="D539" s="652" t="s">
        <v>2520</v>
      </c>
      <c r="E539" s="651" t="s">
        <v>5220</v>
      </c>
      <c r="F539" s="652" t="s">
        <v>5221</v>
      </c>
      <c r="G539" s="651" t="s">
        <v>4041</v>
      </c>
      <c r="H539" s="651" t="s">
        <v>4042</v>
      </c>
      <c r="I539" s="653">
        <v>652.91857142857134</v>
      </c>
      <c r="J539" s="653">
        <v>80</v>
      </c>
      <c r="K539" s="654">
        <v>52233.340000000004</v>
      </c>
    </row>
    <row r="540" spans="1:11" ht="14.4" customHeight="1" x14ac:dyDescent="0.3">
      <c r="A540" s="649" t="s">
        <v>573</v>
      </c>
      <c r="B540" s="650" t="s">
        <v>574</v>
      </c>
      <c r="C540" s="651" t="s">
        <v>590</v>
      </c>
      <c r="D540" s="652" t="s">
        <v>2520</v>
      </c>
      <c r="E540" s="651" t="s">
        <v>5220</v>
      </c>
      <c r="F540" s="652" t="s">
        <v>5221</v>
      </c>
      <c r="G540" s="651" t="s">
        <v>4678</v>
      </c>
      <c r="H540" s="651" t="s">
        <v>4679</v>
      </c>
      <c r="I540" s="653">
        <v>94.38</v>
      </c>
      <c r="J540" s="653">
        <v>230</v>
      </c>
      <c r="K540" s="654">
        <v>21707.4</v>
      </c>
    </row>
    <row r="541" spans="1:11" ht="14.4" customHeight="1" x14ac:dyDescent="0.3">
      <c r="A541" s="649" t="s">
        <v>573</v>
      </c>
      <c r="B541" s="650" t="s">
        <v>574</v>
      </c>
      <c r="C541" s="651" t="s">
        <v>590</v>
      </c>
      <c r="D541" s="652" t="s">
        <v>2520</v>
      </c>
      <c r="E541" s="651" t="s">
        <v>5220</v>
      </c>
      <c r="F541" s="652" t="s">
        <v>5221</v>
      </c>
      <c r="G541" s="651" t="s">
        <v>4326</v>
      </c>
      <c r="H541" s="651" t="s">
        <v>4327</v>
      </c>
      <c r="I541" s="653">
        <v>26.003333333333334</v>
      </c>
      <c r="J541" s="653">
        <v>360</v>
      </c>
      <c r="K541" s="654">
        <v>9362.5999999999985</v>
      </c>
    </row>
    <row r="542" spans="1:11" ht="14.4" customHeight="1" x14ac:dyDescent="0.3">
      <c r="A542" s="649" t="s">
        <v>573</v>
      </c>
      <c r="B542" s="650" t="s">
        <v>574</v>
      </c>
      <c r="C542" s="651" t="s">
        <v>590</v>
      </c>
      <c r="D542" s="652" t="s">
        <v>2520</v>
      </c>
      <c r="E542" s="651" t="s">
        <v>5220</v>
      </c>
      <c r="F542" s="652" t="s">
        <v>5221</v>
      </c>
      <c r="G542" s="651" t="s">
        <v>4043</v>
      </c>
      <c r="H542" s="651" t="s">
        <v>4044</v>
      </c>
      <c r="I542" s="653">
        <v>3.0533333333333332</v>
      </c>
      <c r="J542" s="653">
        <v>50</v>
      </c>
      <c r="K542" s="654">
        <v>148.10000000000002</v>
      </c>
    </row>
    <row r="543" spans="1:11" ht="14.4" customHeight="1" x14ac:dyDescent="0.3">
      <c r="A543" s="649" t="s">
        <v>573</v>
      </c>
      <c r="B543" s="650" t="s">
        <v>574</v>
      </c>
      <c r="C543" s="651" t="s">
        <v>590</v>
      </c>
      <c r="D543" s="652" t="s">
        <v>2520</v>
      </c>
      <c r="E543" s="651" t="s">
        <v>5220</v>
      </c>
      <c r="F543" s="652" t="s">
        <v>5221</v>
      </c>
      <c r="G543" s="651" t="s">
        <v>4045</v>
      </c>
      <c r="H543" s="651" t="s">
        <v>4046</v>
      </c>
      <c r="I543" s="653">
        <v>11.147142857142859</v>
      </c>
      <c r="J543" s="653">
        <v>950</v>
      </c>
      <c r="K543" s="654">
        <v>10589</v>
      </c>
    </row>
    <row r="544" spans="1:11" ht="14.4" customHeight="1" x14ac:dyDescent="0.3">
      <c r="A544" s="649" t="s">
        <v>573</v>
      </c>
      <c r="B544" s="650" t="s">
        <v>574</v>
      </c>
      <c r="C544" s="651" t="s">
        <v>590</v>
      </c>
      <c r="D544" s="652" t="s">
        <v>2520</v>
      </c>
      <c r="E544" s="651" t="s">
        <v>5220</v>
      </c>
      <c r="F544" s="652" t="s">
        <v>5221</v>
      </c>
      <c r="G544" s="651" t="s">
        <v>4680</v>
      </c>
      <c r="H544" s="651" t="s">
        <v>4681</v>
      </c>
      <c r="I544" s="653">
        <v>12.73</v>
      </c>
      <c r="J544" s="653">
        <v>700</v>
      </c>
      <c r="K544" s="654">
        <v>8911</v>
      </c>
    </row>
    <row r="545" spans="1:11" ht="14.4" customHeight="1" x14ac:dyDescent="0.3">
      <c r="A545" s="649" t="s">
        <v>573</v>
      </c>
      <c r="B545" s="650" t="s">
        <v>574</v>
      </c>
      <c r="C545" s="651" t="s">
        <v>590</v>
      </c>
      <c r="D545" s="652" t="s">
        <v>2520</v>
      </c>
      <c r="E545" s="651" t="s">
        <v>5220</v>
      </c>
      <c r="F545" s="652" t="s">
        <v>5221</v>
      </c>
      <c r="G545" s="651" t="s">
        <v>4047</v>
      </c>
      <c r="H545" s="651" t="s">
        <v>4048</v>
      </c>
      <c r="I545" s="653">
        <v>0.97142857142857153</v>
      </c>
      <c r="J545" s="653">
        <v>4000</v>
      </c>
      <c r="K545" s="654">
        <v>3880</v>
      </c>
    </row>
    <row r="546" spans="1:11" ht="14.4" customHeight="1" x14ac:dyDescent="0.3">
      <c r="A546" s="649" t="s">
        <v>573</v>
      </c>
      <c r="B546" s="650" t="s">
        <v>574</v>
      </c>
      <c r="C546" s="651" t="s">
        <v>590</v>
      </c>
      <c r="D546" s="652" t="s">
        <v>2520</v>
      </c>
      <c r="E546" s="651" t="s">
        <v>5220</v>
      </c>
      <c r="F546" s="652" t="s">
        <v>5221</v>
      </c>
      <c r="G546" s="651" t="s">
        <v>4049</v>
      </c>
      <c r="H546" s="651" t="s">
        <v>4050</v>
      </c>
      <c r="I546" s="653">
        <v>1.5116666666666665</v>
      </c>
      <c r="J546" s="653">
        <v>3000</v>
      </c>
      <c r="K546" s="654">
        <v>4513</v>
      </c>
    </row>
    <row r="547" spans="1:11" ht="14.4" customHeight="1" x14ac:dyDescent="0.3">
      <c r="A547" s="649" t="s">
        <v>573</v>
      </c>
      <c r="B547" s="650" t="s">
        <v>574</v>
      </c>
      <c r="C547" s="651" t="s">
        <v>590</v>
      </c>
      <c r="D547" s="652" t="s">
        <v>2520</v>
      </c>
      <c r="E547" s="651" t="s">
        <v>5220</v>
      </c>
      <c r="F547" s="652" t="s">
        <v>5221</v>
      </c>
      <c r="G547" s="651" t="s">
        <v>4051</v>
      </c>
      <c r="H547" s="651" t="s">
        <v>4052</v>
      </c>
      <c r="I547" s="653">
        <v>0.43428571428571427</v>
      </c>
      <c r="J547" s="653">
        <v>3800</v>
      </c>
      <c r="K547" s="654">
        <v>1651</v>
      </c>
    </row>
    <row r="548" spans="1:11" ht="14.4" customHeight="1" x14ac:dyDescent="0.3">
      <c r="A548" s="649" t="s">
        <v>573</v>
      </c>
      <c r="B548" s="650" t="s">
        <v>574</v>
      </c>
      <c r="C548" s="651" t="s">
        <v>590</v>
      </c>
      <c r="D548" s="652" t="s">
        <v>2520</v>
      </c>
      <c r="E548" s="651" t="s">
        <v>5220</v>
      </c>
      <c r="F548" s="652" t="s">
        <v>5221</v>
      </c>
      <c r="G548" s="651" t="s">
        <v>4053</v>
      </c>
      <c r="H548" s="651" t="s">
        <v>4054</v>
      </c>
      <c r="I548" s="653">
        <v>0.60833333333333339</v>
      </c>
      <c r="J548" s="653">
        <v>2200</v>
      </c>
      <c r="K548" s="654">
        <v>1336</v>
      </c>
    </row>
    <row r="549" spans="1:11" ht="14.4" customHeight="1" x14ac:dyDescent="0.3">
      <c r="A549" s="649" t="s">
        <v>573</v>
      </c>
      <c r="B549" s="650" t="s">
        <v>574</v>
      </c>
      <c r="C549" s="651" t="s">
        <v>590</v>
      </c>
      <c r="D549" s="652" t="s">
        <v>2520</v>
      </c>
      <c r="E549" s="651" t="s">
        <v>5220</v>
      </c>
      <c r="F549" s="652" t="s">
        <v>5221</v>
      </c>
      <c r="G549" s="651" t="s">
        <v>4682</v>
      </c>
      <c r="H549" s="651" t="s">
        <v>4683</v>
      </c>
      <c r="I549" s="653">
        <v>22.53</v>
      </c>
      <c r="J549" s="653">
        <v>17</v>
      </c>
      <c r="K549" s="654">
        <v>383.01000000000005</v>
      </c>
    </row>
    <row r="550" spans="1:11" ht="14.4" customHeight="1" x14ac:dyDescent="0.3">
      <c r="A550" s="649" t="s">
        <v>573</v>
      </c>
      <c r="B550" s="650" t="s">
        <v>574</v>
      </c>
      <c r="C550" s="651" t="s">
        <v>590</v>
      </c>
      <c r="D550" s="652" t="s">
        <v>2520</v>
      </c>
      <c r="E550" s="651" t="s">
        <v>5220</v>
      </c>
      <c r="F550" s="652" t="s">
        <v>5221</v>
      </c>
      <c r="G550" s="651" t="s">
        <v>4682</v>
      </c>
      <c r="H550" s="651" t="s">
        <v>4684</v>
      </c>
      <c r="I550" s="653">
        <v>22.53</v>
      </c>
      <c r="J550" s="653">
        <v>20</v>
      </c>
      <c r="K550" s="654">
        <v>450.6</v>
      </c>
    </row>
    <row r="551" spans="1:11" ht="14.4" customHeight="1" x14ac:dyDescent="0.3">
      <c r="A551" s="649" t="s">
        <v>573</v>
      </c>
      <c r="B551" s="650" t="s">
        <v>574</v>
      </c>
      <c r="C551" s="651" t="s">
        <v>590</v>
      </c>
      <c r="D551" s="652" t="s">
        <v>2520</v>
      </c>
      <c r="E551" s="651" t="s">
        <v>5220</v>
      </c>
      <c r="F551" s="652" t="s">
        <v>5221</v>
      </c>
      <c r="G551" s="651" t="s">
        <v>4055</v>
      </c>
      <c r="H551" s="651" t="s">
        <v>4056</v>
      </c>
      <c r="I551" s="653">
        <v>3.13</v>
      </c>
      <c r="J551" s="653">
        <v>50</v>
      </c>
      <c r="K551" s="654">
        <v>156.5</v>
      </c>
    </row>
    <row r="552" spans="1:11" ht="14.4" customHeight="1" x14ac:dyDescent="0.3">
      <c r="A552" s="649" t="s">
        <v>573</v>
      </c>
      <c r="B552" s="650" t="s">
        <v>574</v>
      </c>
      <c r="C552" s="651" t="s">
        <v>590</v>
      </c>
      <c r="D552" s="652" t="s">
        <v>2520</v>
      </c>
      <c r="E552" s="651" t="s">
        <v>5220</v>
      </c>
      <c r="F552" s="652" t="s">
        <v>5221</v>
      </c>
      <c r="G552" s="651" t="s">
        <v>4685</v>
      </c>
      <c r="H552" s="651" t="s">
        <v>4686</v>
      </c>
      <c r="I552" s="653">
        <v>20.859999999999996</v>
      </c>
      <c r="J552" s="653">
        <v>350</v>
      </c>
      <c r="K552" s="654">
        <v>6883.63</v>
      </c>
    </row>
    <row r="553" spans="1:11" ht="14.4" customHeight="1" x14ac:dyDescent="0.3">
      <c r="A553" s="649" t="s">
        <v>573</v>
      </c>
      <c r="B553" s="650" t="s">
        <v>574</v>
      </c>
      <c r="C553" s="651" t="s">
        <v>590</v>
      </c>
      <c r="D553" s="652" t="s">
        <v>2520</v>
      </c>
      <c r="E553" s="651" t="s">
        <v>5220</v>
      </c>
      <c r="F553" s="652" t="s">
        <v>5221</v>
      </c>
      <c r="G553" s="651" t="s">
        <v>4687</v>
      </c>
      <c r="H553" s="651" t="s">
        <v>4688</v>
      </c>
      <c r="I553" s="653">
        <v>824.01</v>
      </c>
      <c r="J553" s="653">
        <v>50</v>
      </c>
      <c r="K553" s="654">
        <v>41200.5</v>
      </c>
    </row>
    <row r="554" spans="1:11" ht="14.4" customHeight="1" x14ac:dyDescent="0.3">
      <c r="A554" s="649" t="s">
        <v>573</v>
      </c>
      <c r="B554" s="650" t="s">
        <v>574</v>
      </c>
      <c r="C554" s="651" t="s">
        <v>590</v>
      </c>
      <c r="D554" s="652" t="s">
        <v>2520</v>
      </c>
      <c r="E554" s="651" t="s">
        <v>5220</v>
      </c>
      <c r="F554" s="652" t="s">
        <v>5221</v>
      </c>
      <c r="G554" s="651" t="s">
        <v>4689</v>
      </c>
      <c r="H554" s="651" t="s">
        <v>4690</v>
      </c>
      <c r="I554" s="653">
        <v>824.0100000000001</v>
      </c>
      <c r="J554" s="653">
        <v>90</v>
      </c>
      <c r="K554" s="654">
        <v>74160.900000000009</v>
      </c>
    </row>
    <row r="555" spans="1:11" ht="14.4" customHeight="1" x14ac:dyDescent="0.3">
      <c r="A555" s="649" t="s">
        <v>573</v>
      </c>
      <c r="B555" s="650" t="s">
        <v>574</v>
      </c>
      <c r="C555" s="651" t="s">
        <v>590</v>
      </c>
      <c r="D555" s="652" t="s">
        <v>2520</v>
      </c>
      <c r="E555" s="651" t="s">
        <v>5220</v>
      </c>
      <c r="F555" s="652" t="s">
        <v>5221</v>
      </c>
      <c r="G555" s="651" t="s">
        <v>4691</v>
      </c>
      <c r="H555" s="651" t="s">
        <v>4692</v>
      </c>
      <c r="I555" s="653">
        <v>824.0100000000001</v>
      </c>
      <c r="J555" s="653">
        <v>160</v>
      </c>
      <c r="K555" s="654">
        <v>131841.60000000001</v>
      </c>
    </row>
    <row r="556" spans="1:11" ht="14.4" customHeight="1" x14ac:dyDescent="0.3">
      <c r="A556" s="649" t="s">
        <v>573</v>
      </c>
      <c r="B556" s="650" t="s">
        <v>574</v>
      </c>
      <c r="C556" s="651" t="s">
        <v>590</v>
      </c>
      <c r="D556" s="652" t="s">
        <v>2520</v>
      </c>
      <c r="E556" s="651" t="s">
        <v>5220</v>
      </c>
      <c r="F556" s="652" t="s">
        <v>5221</v>
      </c>
      <c r="G556" s="651" t="s">
        <v>4693</v>
      </c>
      <c r="H556" s="651" t="s">
        <v>4694</v>
      </c>
      <c r="I556" s="653">
        <v>52.76</v>
      </c>
      <c r="J556" s="653">
        <v>600</v>
      </c>
      <c r="K556" s="654">
        <v>31653.5</v>
      </c>
    </row>
    <row r="557" spans="1:11" ht="14.4" customHeight="1" x14ac:dyDescent="0.3">
      <c r="A557" s="649" t="s">
        <v>573</v>
      </c>
      <c r="B557" s="650" t="s">
        <v>574</v>
      </c>
      <c r="C557" s="651" t="s">
        <v>590</v>
      </c>
      <c r="D557" s="652" t="s">
        <v>2520</v>
      </c>
      <c r="E557" s="651" t="s">
        <v>5220</v>
      </c>
      <c r="F557" s="652" t="s">
        <v>5221</v>
      </c>
      <c r="G557" s="651" t="s">
        <v>4695</v>
      </c>
      <c r="H557" s="651" t="s">
        <v>4696</v>
      </c>
      <c r="I557" s="653">
        <v>194.56199999999998</v>
      </c>
      <c r="J557" s="653">
        <v>50</v>
      </c>
      <c r="K557" s="654">
        <v>9728.1</v>
      </c>
    </row>
    <row r="558" spans="1:11" ht="14.4" customHeight="1" x14ac:dyDescent="0.3">
      <c r="A558" s="649" t="s">
        <v>573</v>
      </c>
      <c r="B558" s="650" t="s">
        <v>574</v>
      </c>
      <c r="C558" s="651" t="s">
        <v>590</v>
      </c>
      <c r="D558" s="652" t="s">
        <v>2520</v>
      </c>
      <c r="E558" s="651" t="s">
        <v>5220</v>
      </c>
      <c r="F558" s="652" t="s">
        <v>5221</v>
      </c>
      <c r="G558" s="651" t="s">
        <v>4343</v>
      </c>
      <c r="H558" s="651" t="s">
        <v>4344</v>
      </c>
      <c r="I558" s="653">
        <v>80.013999999999982</v>
      </c>
      <c r="J558" s="653">
        <v>280</v>
      </c>
      <c r="K558" s="654">
        <v>22336.799999999999</v>
      </c>
    </row>
    <row r="559" spans="1:11" ht="14.4" customHeight="1" x14ac:dyDescent="0.3">
      <c r="A559" s="649" t="s">
        <v>573</v>
      </c>
      <c r="B559" s="650" t="s">
        <v>574</v>
      </c>
      <c r="C559" s="651" t="s">
        <v>590</v>
      </c>
      <c r="D559" s="652" t="s">
        <v>2520</v>
      </c>
      <c r="E559" s="651" t="s">
        <v>5220</v>
      </c>
      <c r="F559" s="652" t="s">
        <v>5221</v>
      </c>
      <c r="G559" s="651" t="s">
        <v>4697</v>
      </c>
      <c r="H559" s="651" t="s">
        <v>4698</v>
      </c>
      <c r="I559" s="653">
        <v>132.69999999999999</v>
      </c>
      <c r="J559" s="653">
        <v>675</v>
      </c>
      <c r="K559" s="654">
        <v>89570.25</v>
      </c>
    </row>
    <row r="560" spans="1:11" ht="14.4" customHeight="1" x14ac:dyDescent="0.3">
      <c r="A560" s="649" t="s">
        <v>573</v>
      </c>
      <c r="B560" s="650" t="s">
        <v>574</v>
      </c>
      <c r="C560" s="651" t="s">
        <v>590</v>
      </c>
      <c r="D560" s="652" t="s">
        <v>2520</v>
      </c>
      <c r="E560" s="651" t="s">
        <v>5220</v>
      </c>
      <c r="F560" s="652" t="s">
        <v>5221</v>
      </c>
      <c r="G560" s="651" t="s">
        <v>4697</v>
      </c>
      <c r="H560" s="651" t="s">
        <v>4699</v>
      </c>
      <c r="I560" s="653">
        <v>131.08499999999998</v>
      </c>
      <c r="J560" s="653">
        <v>990</v>
      </c>
      <c r="K560" s="654">
        <v>129917.70000000001</v>
      </c>
    </row>
    <row r="561" spans="1:11" ht="14.4" customHeight="1" x14ac:dyDescent="0.3">
      <c r="A561" s="649" t="s">
        <v>573</v>
      </c>
      <c r="B561" s="650" t="s">
        <v>574</v>
      </c>
      <c r="C561" s="651" t="s">
        <v>590</v>
      </c>
      <c r="D561" s="652" t="s">
        <v>2520</v>
      </c>
      <c r="E561" s="651" t="s">
        <v>5220</v>
      </c>
      <c r="F561" s="652" t="s">
        <v>5221</v>
      </c>
      <c r="G561" s="651" t="s">
        <v>4700</v>
      </c>
      <c r="H561" s="651" t="s">
        <v>4701</v>
      </c>
      <c r="I561" s="653">
        <v>191.51</v>
      </c>
      <c r="J561" s="653">
        <v>504</v>
      </c>
      <c r="K561" s="654">
        <v>96519.5</v>
      </c>
    </row>
    <row r="562" spans="1:11" ht="14.4" customHeight="1" x14ac:dyDescent="0.3">
      <c r="A562" s="649" t="s">
        <v>573</v>
      </c>
      <c r="B562" s="650" t="s">
        <v>574</v>
      </c>
      <c r="C562" s="651" t="s">
        <v>590</v>
      </c>
      <c r="D562" s="652" t="s">
        <v>2520</v>
      </c>
      <c r="E562" s="651" t="s">
        <v>5220</v>
      </c>
      <c r="F562" s="652" t="s">
        <v>5221</v>
      </c>
      <c r="G562" s="651" t="s">
        <v>4349</v>
      </c>
      <c r="H562" s="651" t="s">
        <v>4350</v>
      </c>
      <c r="I562" s="653">
        <v>61.104285714285723</v>
      </c>
      <c r="J562" s="653">
        <v>380</v>
      </c>
      <c r="K562" s="654">
        <v>23219.5</v>
      </c>
    </row>
    <row r="563" spans="1:11" ht="14.4" customHeight="1" x14ac:dyDescent="0.3">
      <c r="A563" s="649" t="s">
        <v>573</v>
      </c>
      <c r="B563" s="650" t="s">
        <v>574</v>
      </c>
      <c r="C563" s="651" t="s">
        <v>590</v>
      </c>
      <c r="D563" s="652" t="s">
        <v>2520</v>
      </c>
      <c r="E563" s="651" t="s">
        <v>5220</v>
      </c>
      <c r="F563" s="652" t="s">
        <v>5221</v>
      </c>
      <c r="G563" s="651" t="s">
        <v>4351</v>
      </c>
      <c r="H563" s="651" t="s">
        <v>4352</v>
      </c>
      <c r="I563" s="653">
        <v>45.13</v>
      </c>
      <c r="J563" s="653">
        <v>300</v>
      </c>
      <c r="K563" s="654">
        <v>13539.739999999998</v>
      </c>
    </row>
    <row r="564" spans="1:11" ht="14.4" customHeight="1" x14ac:dyDescent="0.3">
      <c r="A564" s="649" t="s">
        <v>573</v>
      </c>
      <c r="B564" s="650" t="s">
        <v>574</v>
      </c>
      <c r="C564" s="651" t="s">
        <v>590</v>
      </c>
      <c r="D564" s="652" t="s">
        <v>2520</v>
      </c>
      <c r="E564" s="651" t="s">
        <v>5220</v>
      </c>
      <c r="F564" s="652" t="s">
        <v>5221</v>
      </c>
      <c r="G564" s="651" t="s">
        <v>4702</v>
      </c>
      <c r="H564" s="651" t="s">
        <v>4703</v>
      </c>
      <c r="I564" s="653">
        <v>75.87</v>
      </c>
      <c r="J564" s="653">
        <v>70</v>
      </c>
      <c r="K564" s="654">
        <v>5310.75</v>
      </c>
    </row>
    <row r="565" spans="1:11" ht="14.4" customHeight="1" x14ac:dyDescent="0.3">
      <c r="A565" s="649" t="s">
        <v>573</v>
      </c>
      <c r="B565" s="650" t="s">
        <v>574</v>
      </c>
      <c r="C565" s="651" t="s">
        <v>590</v>
      </c>
      <c r="D565" s="652" t="s">
        <v>2520</v>
      </c>
      <c r="E565" s="651" t="s">
        <v>5220</v>
      </c>
      <c r="F565" s="652" t="s">
        <v>5221</v>
      </c>
      <c r="G565" s="651" t="s">
        <v>4704</v>
      </c>
      <c r="H565" s="651" t="s">
        <v>4705</v>
      </c>
      <c r="I565" s="653">
        <v>699.38</v>
      </c>
      <c r="J565" s="653">
        <v>20</v>
      </c>
      <c r="K565" s="654">
        <v>13987.6</v>
      </c>
    </row>
    <row r="566" spans="1:11" ht="14.4" customHeight="1" x14ac:dyDescent="0.3">
      <c r="A566" s="649" t="s">
        <v>573</v>
      </c>
      <c r="B566" s="650" t="s">
        <v>574</v>
      </c>
      <c r="C566" s="651" t="s">
        <v>590</v>
      </c>
      <c r="D566" s="652" t="s">
        <v>2520</v>
      </c>
      <c r="E566" s="651" t="s">
        <v>5220</v>
      </c>
      <c r="F566" s="652" t="s">
        <v>5221</v>
      </c>
      <c r="G566" s="651" t="s">
        <v>4706</v>
      </c>
      <c r="H566" s="651" t="s">
        <v>4707</v>
      </c>
      <c r="I566" s="653">
        <v>1500.4</v>
      </c>
      <c r="J566" s="653">
        <v>1</v>
      </c>
      <c r="K566" s="654">
        <v>1500.4</v>
      </c>
    </row>
    <row r="567" spans="1:11" ht="14.4" customHeight="1" x14ac:dyDescent="0.3">
      <c r="A567" s="649" t="s">
        <v>573</v>
      </c>
      <c r="B567" s="650" t="s">
        <v>574</v>
      </c>
      <c r="C567" s="651" t="s">
        <v>590</v>
      </c>
      <c r="D567" s="652" t="s">
        <v>2520</v>
      </c>
      <c r="E567" s="651" t="s">
        <v>5220</v>
      </c>
      <c r="F567" s="652" t="s">
        <v>5221</v>
      </c>
      <c r="G567" s="651" t="s">
        <v>4258</v>
      </c>
      <c r="H567" s="651" t="s">
        <v>4259</v>
      </c>
      <c r="I567" s="653">
        <v>2.78</v>
      </c>
      <c r="J567" s="653">
        <v>1800</v>
      </c>
      <c r="K567" s="654">
        <v>5004</v>
      </c>
    </row>
    <row r="568" spans="1:11" ht="14.4" customHeight="1" x14ac:dyDescent="0.3">
      <c r="A568" s="649" t="s">
        <v>573</v>
      </c>
      <c r="B568" s="650" t="s">
        <v>574</v>
      </c>
      <c r="C568" s="651" t="s">
        <v>590</v>
      </c>
      <c r="D568" s="652" t="s">
        <v>2520</v>
      </c>
      <c r="E568" s="651" t="s">
        <v>5220</v>
      </c>
      <c r="F568" s="652" t="s">
        <v>5221</v>
      </c>
      <c r="G568" s="651" t="s">
        <v>4708</v>
      </c>
      <c r="H568" s="651" t="s">
        <v>4709</v>
      </c>
      <c r="I568" s="653">
        <v>140.12</v>
      </c>
      <c r="J568" s="653">
        <v>120</v>
      </c>
      <c r="K568" s="654">
        <v>16814.16</v>
      </c>
    </row>
    <row r="569" spans="1:11" ht="14.4" customHeight="1" x14ac:dyDescent="0.3">
      <c r="A569" s="649" t="s">
        <v>573</v>
      </c>
      <c r="B569" s="650" t="s">
        <v>574</v>
      </c>
      <c r="C569" s="651" t="s">
        <v>590</v>
      </c>
      <c r="D569" s="652" t="s">
        <v>2520</v>
      </c>
      <c r="E569" s="651" t="s">
        <v>5220</v>
      </c>
      <c r="F569" s="652" t="s">
        <v>5221</v>
      </c>
      <c r="G569" s="651" t="s">
        <v>4710</v>
      </c>
      <c r="H569" s="651" t="s">
        <v>4711</v>
      </c>
      <c r="I569" s="653">
        <v>824.01</v>
      </c>
      <c r="J569" s="653">
        <v>40</v>
      </c>
      <c r="K569" s="654">
        <v>32960.400000000001</v>
      </c>
    </row>
    <row r="570" spans="1:11" ht="14.4" customHeight="1" x14ac:dyDescent="0.3">
      <c r="A570" s="649" t="s">
        <v>573</v>
      </c>
      <c r="B570" s="650" t="s">
        <v>574</v>
      </c>
      <c r="C570" s="651" t="s">
        <v>590</v>
      </c>
      <c r="D570" s="652" t="s">
        <v>2520</v>
      </c>
      <c r="E570" s="651" t="s">
        <v>5220</v>
      </c>
      <c r="F570" s="652" t="s">
        <v>5221</v>
      </c>
      <c r="G570" s="651" t="s">
        <v>4712</v>
      </c>
      <c r="H570" s="651" t="s">
        <v>4713</v>
      </c>
      <c r="I570" s="653">
        <v>699.38</v>
      </c>
      <c r="J570" s="653">
        <v>20</v>
      </c>
      <c r="K570" s="654">
        <v>13987.6</v>
      </c>
    </row>
    <row r="571" spans="1:11" ht="14.4" customHeight="1" x14ac:dyDescent="0.3">
      <c r="A571" s="649" t="s">
        <v>573</v>
      </c>
      <c r="B571" s="650" t="s">
        <v>574</v>
      </c>
      <c r="C571" s="651" t="s">
        <v>590</v>
      </c>
      <c r="D571" s="652" t="s">
        <v>2520</v>
      </c>
      <c r="E571" s="651" t="s">
        <v>5220</v>
      </c>
      <c r="F571" s="652" t="s">
        <v>5221</v>
      </c>
      <c r="G571" s="651" t="s">
        <v>4714</v>
      </c>
      <c r="H571" s="651" t="s">
        <v>4715</v>
      </c>
      <c r="I571" s="653">
        <v>156.19999999999999</v>
      </c>
      <c r="J571" s="653">
        <v>300</v>
      </c>
      <c r="K571" s="654">
        <v>46859.81</v>
      </c>
    </row>
    <row r="572" spans="1:11" ht="14.4" customHeight="1" x14ac:dyDescent="0.3">
      <c r="A572" s="649" t="s">
        <v>573</v>
      </c>
      <c r="B572" s="650" t="s">
        <v>574</v>
      </c>
      <c r="C572" s="651" t="s">
        <v>590</v>
      </c>
      <c r="D572" s="652" t="s">
        <v>2520</v>
      </c>
      <c r="E572" s="651" t="s">
        <v>5220</v>
      </c>
      <c r="F572" s="652" t="s">
        <v>5221</v>
      </c>
      <c r="G572" s="651" t="s">
        <v>4355</v>
      </c>
      <c r="H572" s="651" t="s">
        <v>4356</v>
      </c>
      <c r="I572" s="653">
        <v>114.41999999999999</v>
      </c>
      <c r="J572" s="653">
        <v>395</v>
      </c>
      <c r="K572" s="654">
        <v>45195.22</v>
      </c>
    </row>
    <row r="573" spans="1:11" ht="14.4" customHeight="1" x14ac:dyDescent="0.3">
      <c r="A573" s="649" t="s">
        <v>573</v>
      </c>
      <c r="B573" s="650" t="s">
        <v>574</v>
      </c>
      <c r="C573" s="651" t="s">
        <v>590</v>
      </c>
      <c r="D573" s="652" t="s">
        <v>2520</v>
      </c>
      <c r="E573" s="651" t="s">
        <v>5220</v>
      </c>
      <c r="F573" s="652" t="s">
        <v>5221</v>
      </c>
      <c r="G573" s="651" t="s">
        <v>4716</v>
      </c>
      <c r="H573" s="651" t="s">
        <v>4717</v>
      </c>
      <c r="I573" s="653">
        <v>1500.4</v>
      </c>
      <c r="J573" s="653">
        <v>1</v>
      </c>
      <c r="K573" s="654">
        <v>1500.4</v>
      </c>
    </row>
    <row r="574" spans="1:11" ht="14.4" customHeight="1" x14ac:dyDescent="0.3">
      <c r="A574" s="649" t="s">
        <v>573</v>
      </c>
      <c r="B574" s="650" t="s">
        <v>574</v>
      </c>
      <c r="C574" s="651" t="s">
        <v>590</v>
      </c>
      <c r="D574" s="652" t="s">
        <v>2520</v>
      </c>
      <c r="E574" s="651" t="s">
        <v>5220</v>
      </c>
      <c r="F574" s="652" t="s">
        <v>5221</v>
      </c>
      <c r="G574" s="651" t="s">
        <v>4718</v>
      </c>
      <c r="H574" s="651" t="s">
        <v>4719</v>
      </c>
      <c r="I574" s="653">
        <v>1500.4</v>
      </c>
      <c r="J574" s="653">
        <v>3</v>
      </c>
      <c r="K574" s="654">
        <v>4501.2</v>
      </c>
    </row>
    <row r="575" spans="1:11" ht="14.4" customHeight="1" x14ac:dyDescent="0.3">
      <c r="A575" s="649" t="s">
        <v>573</v>
      </c>
      <c r="B575" s="650" t="s">
        <v>574</v>
      </c>
      <c r="C575" s="651" t="s">
        <v>590</v>
      </c>
      <c r="D575" s="652" t="s">
        <v>2520</v>
      </c>
      <c r="E575" s="651" t="s">
        <v>5220</v>
      </c>
      <c r="F575" s="652" t="s">
        <v>5221</v>
      </c>
      <c r="G575" s="651" t="s">
        <v>4720</v>
      </c>
      <c r="H575" s="651" t="s">
        <v>4721</v>
      </c>
      <c r="I575" s="653">
        <v>34</v>
      </c>
      <c r="J575" s="653">
        <v>240</v>
      </c>
      <c r="K575" s="654">
        <v>8160</v>
      </c>
    </row>
    <row r="576" spans="1:11" ht="14.4" customHeight="1" x14ac:dyDescent="0.3">
      <c r="A576" s="649" t="s">
        <v>573</v>
      </c>
      <c r="B576" s="650" t="s">
        <v>574</v>
      </c>
      <c r="C576" s="651" t="s">
        <v>590</v>
      </c>
      <c r="D576" s="652" t="s">
        <v>2520</v>
      </c>
      <c r="E576" s="651" t="s">
        <v>5220</v>
      </c>
      <c r="F576" s="652" t="s">
        <v>5221</v>
      </c>
      <c r="G576" s="651" t="s">
        <v>4722</v>
      </c>
      <c r="H576" s="651" t="s">
        <v>4723</v>
      </c>
      <c r="I576" s="653">
        <v>9.4085714285714293</v>
      </c>
      <c r="J576" s="653">
        <v>400</v>
      </c>
      <c r="K576" s="654">
        <v>3772.2</v>
      </c>
    </row>
    <row r="577" spans="1:11" ht="14.4" customHeight="1" x14ac:dyDescent="0.3">
      <c r="A577" s="649" t="s">
        <v>573</v>
      </c>
      <c r="B577" s="650" t="s">
        <v>574</v>
      </c>
      <c r="C577" s="651" t="s">
        <v>590</v>
      </c>
      <c r="D577" s="652" t="s">
        <v>2520</v>
      </c>
      <c r="E577" s="651" t="s">
        <v>5220</v>
      </c>
      <c r="F577" s="652" t="s">
        <v>5221</v>
      </c>
      <c r="G577" s="651" t="s">
        <v>4078</v>
      </c>
      <c r="H577" s="651" t="s">
        <v>4079</v>
      </c>
      <c r="I577" s="653">
        <v>26.01285714285714</v>
      </c>
      <c r="J577" s="653">
        <v>520</v>
      </c>
      <c r="K577" s="654">
        <v>13528</v>
      </c>
    </row>
    <row r="578" spans="1:11" ht="14.4" customHeight="1" x14ac:dyDescent="0.3">
      <c r="A578" s="649" t="s">
        <v>573</v>
      </c>
      <c r="B578" s="650" t="s">
        <v>574</v>
      </c>
      <c r="C578" s="651" t="s">
        <v>590</v>
      </c>
      <c r="D578" s="652" t="s">
        <v>2520</v>
      </c>
      <c r="E578" s="651" t="s">
        <v>5220</v>
      </c>
      <c r="F578" s="652" t="s">
        <v>5221</v>
      </c>
      <c r="G578" s="651" t="s">
        <v>4080</v>
      </c>
      <c r="H578" s="651" t="s">
        <v>4081</v>
      </c>
      <c r="I578" s="653">
        <v>26.015714285714285</v>
      </c>
      <c r="J578" s="653">
        <v>550</v>
      </c>
      <c r="K578" s="654">
        <v>14308.6</v>
      </c>
    </row>
    <row r="579" spans="1:11" ht="14.4" customHeight="1" x14ac:dyDescent="0.3">
      <c r="A579" s="649" t="s">
        <v>573</v>
      </c>
      <c r="B579" s="650" t="s">
        <v>574</v>
      </c>
      <c r="C579" s="651" t="s">
        <v>590</v>
      </c>
      <c r="D579" s="652" t="s">
        <v>2520</v>
      </c>
      <c r="E579" s="651" t="s">
        <v>5220</v>
      </c>
      <c r="F579" s="652" t="s">
        <v>5221</v>
      </c>
      <c r="G579" s="651" t="s">
        <v>4084</v>
      </c>
      <c r="H579" s="651" t="s">
        <v>4085</v>
      </c>
      <c r="I579" s="653">
        <v>23.4725</v>
      </c>
      <c r="J579" s="653">
        <v>150</v>
      </c>
      <c r="K579" s="654">
        <v>3521.1</v>
      </c>
    </row>
    <row r="580" spans="1:11" ht="14.4" customHeight="1" x14ac:dyDescent="0.3">
      <c r="A580" s="649" t="s">
        <v>573</v>
      </c>
      <c r="B580" s="650" t="s">
        <v>574</v>
      </c>
      <c r="C580" s="651" t="s">
        <v>590</v>
      </c>
      <c r="D580" s="652" t="s">
        <v>2520</v>
      </c>
      <c r="E580" s="651" t="s">
        <v>5220</v>
      </c>
      <c r="F580" s="652" t="s">
        <v>5221</v>
      </c>
      <c r="G580" s="651" t="s">
        <v>4365</v>
      </c>
      <c r="H580" s="651" t="s">
        <v>4366</v>
      </c>
      <c r="I580" s="653">
        <v>4.24</v>
      </c>
      <c r="J580" s="653">
        <v>50</v>
      </c>
      <c r="K580" s="654">
        <v>212</v>
      </c>
    </row>
    <row r="581" spans="1:11" ht="14.4" customHeight="1" x14ac:dyDescent="0.3">
      <c r="A581" s="649" t="s">
        <v>573</v>
      </c>
      <c r="B581" s="650" t="s">
        <v>574</v>
      </c>
      <c r="C581" s="651" t="s">
        <v>590</v>
      </c>
      <c r="D581" s="652" t="s">
        <v>2520</v>
      </c>
      <c r="E581" s="651" t="s">
        <v>5220</v>
      </c>
      <c r="F581" s="652" t="s">
        <v>5221</v>
      </c>
      <c r="G581" s="651" t="s">
        <v>4100</v>
      </c>
      <c r="H581" s="651" t="s">
        <v>4101</v>
      </c>
      <c r="I581" s="653">
        <v>7.1583333333333323</v>
      </c>
      <c r="J581" s="653">
        <v>600</v>
      </c>
      <c r="K581" s="654">
        <v>4293.91</v>
      </c>
    </row>
    <row r="582" spans="1:11" ht="14.4" customHeight="1" x14ac:dyDescent="0.3">
      <c r="A582" s="649" t="s">
        <v>573</v>
      </c>
      <c r="B582" s="650" t="s">
        <v>574</v>
      </c>
      <c r="C582" s="651" t="s">
        <v>590</v>
      </c>
      <c r="D582" s="652" t="s">
        <v>2520</v>
      </c>
      <c r="E582" s="651" t="s">
        <v>5220</v>
      </c>
      <c r="F582" s="652" t="s">
        <v>5221</v>
      </c>
      <c r="G582" s="651" t="s">
        <v>4724</v>
      </c>
      <c r="H582" s="651" t="s">
        <v>4725</v>
      </c>
      <c r="I582" s="653">
        <v>33.880000000000003</v>
      </c>
      <c r="J582" s="653">
        <v>2</v>
      </c>
      <c r="K582" s="654">
        <v>67.760000000000005</v>
      </c>
    </row>
    <row r="583" spans="1:11" ht="14.4" customHeight="1" x14ac:dyDescent="0.3">
      <c r="A583" s="649" t="s">
        <v>573</v>
      </c>
      <c r="B583" s="650" t="s">
        <v>574</v>
      </c>
      <c r="C583" s="651" t="s">
        <v>590</v>
      </c>
      <c r="D583" s="652" t="s">
        <v>2520</v>
      </c>
      <c r="E583" s="651" t="s">
        <v>5220</v>
      </c>
      <c r="F583" s="652" t="s">
        <v>5221</v>
      </c>
      <c r="G583" s="651" t="s">
        <v>4367</v>
      </c>
      <c r="H583" s="651" t="s">
        <v>4368</v>
      </c>
      <c r="I583" s="653">
        <v>878.46</v>
      </c>
      <c r="J583" s="653">
        <v>80</v>
      </c>
      <c r="K583" s="654">
        <v>70276.800000000003</v>
      </c>
    </row>
    <row r="584" spans="1:11" ht="14.4" customHeight="1" x14ac:dyDescent="0.3">
      <c r="A584" s="649" t="s">
        <v>573</v>
      </c>
      <c r="B584" s="650" t="s">
        <v>574</v>
      </c>
      <c r="C584" s="651" t="s">
        <v>590</v>
      </c>
      <c r="D584" s="652" t="s">
        <v>2520</v>
      </c>
      <c r="E584" s="651" t="s">
        <v>5220</v>
      </c>
      <c r="F584" s="652" t="s">
        <v>5221</v>
      </c>
      <c r="G584" s="651" t="s">
        <v>4726</v>
      </c>
      <c r="H584" s="651" t="s">
        <v>4727</v>
      </c>
      <c r="I584" s="653">
        <v>667.17</v>
      </c>
      <c r="J584" s="653">
        <v>192</v>
      </c>
      <c r="K584" s="654">
        <v>128096.23</v>
      </c>
    </row>
    <row r="585" spans="1:11" ht="14.4" customHeight="1" x14ac:dyDescent="0.3">
      <c r="A585" s="649" t="s">
        <v>573</v>
      </c>
      <c r="B585" s="650" t="s">
        <v>574</v>
      </c>
      <c r="C585" s="651" t="s">
        <v>590</v>
      </c>
      <c r="D585" s="652" t="s">
        <v>2520</v>
      </c>
      <c r="E585" s="651" t="s">
        <v>5220</v>
      </c>
      <c r="F585" s="652" t="s">
        <v>5221</v>
      </c>
      <c r="G585" s="651" t="s">
        <v>4728</v>
      </c>
      <c r="H585" s="651" t="s">
        <v>4729</v>
      </c>
      <c r="I585" s="653">
        <v>149.56</v>
      </c>
      <c r="J585" s="653">
        <v>240</v>
      </c>
      <c r="K585" s="654">
        <v>35893.800000000003</v>
      </c>
    </row>
    <row r="586" spans="1:11" ht="14.4" customHeight="1" x14ac:dyDescent="0.3">
      <c r="A586" s="649" t="s">
        <v>573</v>
      </c>
      <c r="B586" s="650" t="s">
        <v>574</v>
      </c>
      <c r="C586" s="651" t="s">
        <v>590</v>
      </c>
      <c r="D586" s="652" t="s">
        <v>2520</v>
      </c>
      <c r="E586" s="651" t="s">
        <v>5220</v>
      </c>
      <c r="F586" s="652" t="s">
        <v>5221</v>
      </c>
      <c r="G586" s="651" t="s">
        <v>4730</v>
      </c>
      <c r="H586" s="651" t="s">
        <v>4731</v>
      </c>
      <c r="I586" s="653">
        <v>653.4</v>
      </c>
      <c r="J586" s="653">
        <v>20</v>
      </c>
      <c r="K586" s="654">
        <v>13068</v>
      </c>
    </row>
    <row r="587" spans="1:11" ht="14.4" customHeight="1" x14ac:dyDescent="0.3">
      <c r="A587" s="649" t="s">
        <v>573</v>
      </c>
      <c r="B587" s="650" t="s">
        <v>574</v>
      </c>
      <c r="C587" s="651" t="s">
        <v>590</v>
      </c>
      <c r="D587" s="652" t="s">
        <v>2520</v>
      </c>
      <c r="E587" s="651" t="s">
        <v>5220</v>
      </c>
      <c r="F587" s="652" t="s">
        <v>5221</v>
      </c>
      <c r="G587" s="651" t="s">
        <v>4371</v>
      </c>
      <c r="H587" s="651" t="s">
        <v>4372</v>
      </c>
      <c r="I587" s="653">
        <v>1249.6600000000001</v>
      </c>
      <c r="J587" s="653">
        <v>24</v>
      </c>
      <c r="K587" s="654">
        <v>29991.93</v>
      </c>
    </row>
    <row r="588" spans="1:11" ht="14.4" customHeight="1" x14ac:dyDescent="0.3">
      <c r="A588" s="649" t="s">
        <v>573</v>
      </c>
      <c r="B588" s="650" t="s">
        <v>574</v>
      </c>
      <c r="C588" s="651" t="s">
        <v>590</v>
      </c>
      <c r="D588" s="652" t="s">
        <v>2520</v>
      </c>
      <c r="E588" s="651" t="s">
        <v>5220</v>
      </c>
      <c r="F588" s="652" t="s">
        <v>5221</v>
      </c>
      <c r="G588" s="651" t="s">
        <v>4371</v>
      </c>
      <c r="H588" s="651" t="s">
        <v>4373</v>
      </c>
      <c r="I588" s="653">
        <v>1249.6616666666666</v>
      </c>
      <c r="J588" s="653">
        <v>48</v>
      </c>
      <c r="K588" s="654">
        <v>59983.83</v>
      </c>
    </row>
    <row r="589" spans="1:11" ht="14.4" customHeight="1" x14ac:dyDescent="0.3">
      <c r="A589" s="649" t="s">
        <v>573</v>
      </c>
      <c r="B589" s="650" t="s">
        <v>574</v>
      </c>
      <c r="C589" s="651" t="s">
        <v>590</v>
      </c>
      <c r="D589" s="652" t="s">
        <v>2520</v>
      </c>
      <c r="E589" s="651" t="s">
        <v>5220</v>
      </c>
      <c r="F589" s="652" t="s">
        <v>5221</v>
      </c>
      <c r="G589" s="651" t="s">
        <v>4110</v>
      </c>
      <c r="H589" s="651" t="s">
        <v>4111</v>
      </c>
      <c r="I589" s="653">
        <v>510.61999999999995</v>
      </c>
      <c r="J589" s="653">
        <v>179</v>
      </c>
      <c r="K589" s="654">
        <v>91476.1</v>
      </c>
    </row>
    <row r="590" spans="1:11" ht="14.4" customHeight="1" x14ac:dyDescent="0.3">
      <c r="A590" s="649" t="s">
        <v>573</v>
      </c>
      <c r="B590" s="650" t="s">
        <v>574</v>
      </c>
      <c r="C590" s="651" t="s">
        <v>590</v>
      </c>
      <c r="D590" s="652" t="s">
        <v>2520</v>
      </c>
      <c r="E590" s="651" t="s">
        <v>5220</v>
      </c>
      <c r="F590" s="652" t="s">
        <v>5221</v>
      </c>
      <c r="G590" s="651" t="s">
        <v>4732</v>
      </c>
      <c r="H590" s="651" t="s">
        <v>4733</v>
      </c>
      <c r="I590" s="653">
        <v>379.49</v>
      </c>
      <c r="J590" s="653">
        <v>1</v>
      </c>
      <c r="K590" s="654">
        <v>379.49</v>
      </c>
    </row>
    <row r="591" spans="1:11" ht="14.4" customHeight="1" x14ac:dyDescent="0.3">
      <c r="A591" s="649" t="s">
        <v>573</v>
      </c>
      <c r="B591" s="650" t="s">
        <v>574</v>
      </c>
      <c r="C591" s="651" t="s">
        <v>590</v>
      </c>
      <c r="D591" s="652" t="s">
        <v>2520</v>
      </c>
      <c r="E591" s="651" t="s">
        <v>5220</v>
      </c>
      <c r="F591" s="652" t="s">
        <v>5221</v>
      </c>
      <c r="G591" s="651" t="s">
        <v>4112</v>
      </c>
      <c r="H591" s="651" t="s">
        <v>4114</v>
      </c>
      <c r="I591" s="653">
        <v>220.22</v>
      </c>
      <c r="J591" s="653">
        <v>20</v>
      </c>
      <c r="K591" s="654">
        <v>4404.3999999999996</v>
      </c>
    </row>
    <row r="592" spans="1:11" ht="14.4" customHeight="1" x14ac:dyDescent="0.3">
      <c r="A592" s="649" t="s">
        <v>573</v>
      </c>
      <c r="B592" s="650" t="s">
        <v>574</v>
      </c>
      <c r="C592" s="651" t="s">
        <v>590</v>
      </c>
      <c r="D592" s="652" t="s">
        <v>2520</v>
      </c>
      <c r="E592" s="651" t="s">
        <v>5220</v>
      </c>
      <c r="F592" s="652" t="s">
        <v>5221</v>
      </c>
      <c r="G592" s="651" t="s">
        <v>4376</v>
      </c>
      <c r="H592" s="651" t="s">
        <v>4377</v>
      </c>
      <c r="I592" s="653">
        <v>22.745714285714286</v>
      </c>
      <c r="J592" s="653">
        <v>375</v>
      </c>
      <c r="K592" s="654">
        <v>8492.0399999999991</v>
      </c>
    </row>
    <row r="593" spans="1:11" ht="14.4" customHeight="1" x14ac:dyDescent="0.3">
      <c r="A593" s="649" t="s">
        <v>573</v>
      </c>
      <c r="B593" s="650" t="s">
        <v>574</v>
      </c>
      <c r="C593" s="651" t="s">
        <v>590</v>
      </c>
      <c r="D593" s="652" t="s">
        <v>2520</v>
      </c>
      <c r="E593" s="651" t="s">
        <v>5220</v>
      </c>
      <c r="F593" s="652" t="s">
        <v>5221</v>
      </c>
      <c r="G593" s="651" t="s">
        <v>4734</v>
      </c>
      <c r="H593" s="651" t="s">
        <v>4735</v>
      </c>
      <c r="I593" s="653">
        <v>699.38</v>
      </c>
      <c r="J593" s="653">
        <v>20</v>
      </c>
      <c r="K593" s="654">
        <v>13987.6</v>
      </c>
    </row>
    <row r="594" spans="1:11" ht="14.4" customHeight="1" x14ac:dyDescent="0.3">
      <c r="A594" s="649" t="s">
        <v>573</v>
      </c>
      <c r="B594" s="650" t="s">
        <v>574</v>
      </c>
      <c r="C594" s="651" t="s">
        <v>590</v>
      </c>
      <c r="D594" s="652" t="s">
        <v>2520</v>
      </c>
      <c r="E594" s="651" t="s">
        <v>5220</v>
      </c>
      <c r="F594" s="652" t="s">
        <v>5221</v>
      </c>
      <c r="G594" s="651" t="s">
        <v>4736</v>
      </c>
      <c r="H594" s="651" t="s">
        <v>4737</v>
      </c>
      <c r="I594" s="653">
        <v>11.13</v>
      </c>
      <c r="J594" s="653">
        <v>50</v>
      </c>
      <c r="K594" s="654">
        <v>556.6</v>
      </c>
    </row>
    <row r="595" spans="1:11" ht="14.4" customHeight="1" x14ac:dyDescent="0.3">
      <c r="A595" s="649" t="s">
        <v>573</v>
      </c>
      <c r="B595" s="650" t="s">
        <v>574</v>
      </c>
      <c r="C595" s="651" t="s">
        <v>590</v>
      </c>
      <c r="D595" s="652" t="s">
        <v>2520</v>
      </c>
      <c r="E595" s="651" t="s">
        <v>5220</v>
      </c>
      <c r="F595" s="652" t="s">
        <v>5221</v>
      </c>
      <c r="G595" s="651" t="s">
        <v>4738</v>
      </c>
      <c r="H595" s="651" t="s">
        <v>4739</v>
      </c>
      <c r="I595" s="653">
        <v>23.56</v>
      </c>
      <c r="J595" s="653">
        <v>12</v>
      </c>
      <c r="K595" s="654">
        <v>282.77</v>
      </c>
    </row>
    <row r="596" spans="1:11" ht="14.4" customHeight="1" x14ac:dyDescent="0.3">
      <c r="A596" s="649" t="s">
        <v>573</v>
      </c>
      <c r="B596" s="650" t="s">
        <v>574</v>
      </c>
      <c r="C596" s="651" t="s">
        <v>590</v>
      </c>
      <c r="D596" s="652" t="s">
        <v>2520</v>
      </c>
      <c r="E596" s="651" t="s">
        <v>5220</v>
      </c>
      <c r="F596" s="652" t="s">
        <v>5221</v>
      </c>
      <c r="G596" s="651" t="s">
        <v>4740</v>
      </c>
      <c r="H596" s="651" t="s">
        <v>4741</v>
      </c>
      <c r="I596" s="653">
        <v>21.78</v>
      </c>
      <c r="J596" s="653">
        <v>12</v>
      </c>
      <c r="K596" s="654">
        <v>261.36</v>
      </c>
    </row>
    <row r="597" spans="1:11" ht="14.4" customHeight="1" x14ac:dyDescent="0.3">
      <c r="A597" s="649" t="s">
        <v>573</v>
      </c>
      <c r="B597" s="650" t="s">
        <v>574</v>
      </c>
      <c r="C597" s="651" t="s">
        <v>590</v>
      </c>
      <c r="D597" s="652" t="s">
        <v>2520</v>
      </c>
      <c r="E597" s="651" t="s">
        <v>5220</v>
      </c>
      <c r="F597" s="652" t="s">
        <v>5221</v>
      </c>
      <c r="G597" s="651" t="s">
        <v>4121</v>
      </c>
      <c r="H597" s="651" t="s">
        <v>4122</v>
      </c>
      <c r="I597" s="653">
        <v>2.9050000000000002</v>
      </c>
      <c r="J597" s="653">
        <v>200</v>
      </c>
      <c r="K597" s="654">
        <v>581</v>
      </c>
    </row>
    <row r="598" spans="1:11" ht="14.4" customHeight="1" x14ac:dyDescent="0.3">
      <c r="A598" s="649" t="s">
        <v>573</v>
      </c>
      <c r="B598" s="650" t="s">
        <v>574</v>
      </c>
      <c r="C598" s="651" t="s">
        <v>590</v>
      </c>
      <c r="D598" s="652" t="s">
        <v>2520</v>
      </c>
      <c r="E598" s="651" t="s">
        <v>5220</v>
      </c>
      <c r="F598" s="652" t="s">
        <v>5221</v>
      </c>
      <c r="G598" s="651" t="s">
        <v>4742</v>
      </c>
      <c r="H598" s="651" t="s">
        <v>4743</v>
      </c>
      <c r="I598" s="653">
        <v>2.9</v>
      </c>
      <c r="J598" s="653">
        <v>300</v>
      </c>
      <c r="K598" s="654">
        <v>870</v>
      </c>
    </row>
    <row r="599" spans="1:11" ht="14.4" customHeight="1" x14ac:dyDescent="0.3">
      <c r="A599" s="649" t="s">
        <v>573</v>
      </c>
      <c r="B599" s="650" t="s">
        <v>574</v>
      </c>
      <c r="C599" s="651" t="s">
        <v>590</v>
      </c>
      <c r="D599" s="652" t="s">
        <v>2520</v>
      </c>
      <c r="E599" s="651" t="s">
        <v>5220</v>
      </c>
      <c r="F599" s="652" t="s">
        <v>5221</v>
      </c>
      <c r="G599" s="651" t="s">
        <v>4123</v>
      </c>
      <c r="H599" s="651" t="s">
        <v>4124</v>
      </c>
      <c r="I599" s="653">
        <v>193.85</v>
      </c>
      <c r="J599" s="653">
        <v>1</v>
      </c>
      <c r="K599" s="654">
        <v>193.85</v>
      </c>
    </row>
    <row r="600" spans="1:11" ht="14.4" customHeight="1" x14ac:dyDescent="0.3">
      <c r="A600" s="649" t="s">
        <v>573</v>
      </c>
      <c r="B600" s="650" t="s">
        <v>574</v>
      </c>
      <c r="C600" s="651" t="s">
        <v>590</v>
      </c>
      <c r="D600" s="652" t="s">
        <v>2520</v>
      </c>
      <c r="E600" s="651" t="s">
        <v>5220</v>
      </c>
      <c r="F600" s="652" t="s">
        <v>5221</v>
      </c>
      <c r="G600" s="651" t="s">
        <v>4127</v>
      </c>
      <c r="H600" s="651" t="s">
        <v>4128</v>
      </c>
      <c r="I600" s="653">
        <v>754.86714285714277</v>
      </c>
      <c r="J600" s="653">
        <v>240</v>
      </c>
      <c r="K600" s="654">
        <v>180222.24000000002</v>
      </c>
    </row>
    <row r="601" spans="1:11" ht="14.4" customHeight="1" x14ac:dyDescent="0.3">
      <c r="A601" s="649" t="s">
        <v>573</v>
      </c>
      <c r="B601" s="650" t="s">
        <v>574</v>
      </c>
      <c r="C601" s="651" t="s">
        <v>590</v>
      </c>
      <c r="D601" s="652" t="s">
        <v>2520</v>
      </c>
      <c r="E601" s="651" t="s">
        <v>5220</v>
      </c>
      <c r="F601" s="652" t="s">
        <v>5221</v>
      </c>
      <c r="G601" s="651" t="s">
        <v>4262</v>
      </c>
      <c r="H601" s="651" t="s">
        <v>4263</v>
      </c>
      <c r="I601" s="653">
        <v>17.98</v>
      </c>
      <c r="J601" s="653">
        <v>50</v>
      </c>
      <c r="K601" s="654">
        <v>899</v>
      </c>
    </row>
    <row r="602" spans="1:11" ht="14.4" customHeight="1" x14ac:dyDescent="0.3">
      <c r="A602" s="649" t="s">
        <v>573</v>
      </c>
      <c r="B602" s="650" t="s">
        <v>574</v>
      </c>
      <c r="C602" s="651" t="s">
        <v>590</v>
      </c>
      <c r="D602" s="652" t="s">
        <v>2520</v>
      </c>
      <c r="E602" s="651" t="s">
        <v>5220</v>
      </c>
      <c r="F602" s="652" t="s">
        <v>5221</v>
      </c>
      <c r="G602" s="651" t="s">
        <v>4744</v>
      </c>
      <c r="H602" s="651" t="s">
        <v>4745</v>
      </c>
      <c r="I602" s="653">
        <v>17.98</v>
      </c>
      <c r="J602" s="653">
        <v>50</v>
      </c>
      <c r="K602" s="654">
        <v>899</v>
      </c>
    </row>
    <row r="603" spans="1:11" ht="14.4" customHeight="1" x14ac:dyDescent="0.3">
      <c r="A603" s="649" t="s">
        <v>573</v>
      </c>
      <c r="B603" s="650" t="s">
        <v>574</v>
      </c>
      <c r="C603" s="651" t="s">
        <v>590</v>
      </c>
      <c r="D603" s="652" t="s">
        <v>2520</v>
      </c>
      <c r="E603" s="651" t="s">
        <v>5220</v>
      </c>
      <c r="F603" s="652" t="s">
        <v>5221</v>
      </c>
      <c r="G603" s="651" t="s">
        <v>4746</v>
      </c>
      <c r="H603" s="651" t="s">
        <v>4747</v>
      </c>
      <c r="I603" s="653">
        <v>12.07</v>
      </c>
      <c r="J603" s="653">
        <v>50</v>
      </c>
      <c r="K603" s="654">
        <v>603.5</v>
      </c>
    </row>
    <row r="604" spans="1:11" ht="14.4" customHeight="1" x14ac:dyDescent="0.3">
      <c r="A604" s="649" t="s">
        <v>573</v>
      </c>
      <c r="B604" s="650" t="s">
        <v>574</v>
      </c>
      <c r="C604" s="651" t="s">
        <v>590</v>
      </c>
      <c r="D604" s="652" t="s">
        <v>2520</v>
      </c>
      <c r="E604" s="651" t="s">
        <v>5220</v>
      </c>
      <c r="F604" s="652" t="s">
        <v>5221</v>
      </c>
      <c r="G604" s="651" t="s">
        <v>4748</v>
      </c>
      <c r="H604" s="651" t="s">
        <v>4749</v>
      </c>
      <c r="I604" s="653">
        <v>17.98</v>
      </c>
      <c r="J604" s="653">
        <v>100</v>
      </c>
      <c r="K604" s="654">
        <v>1798.06</v>
      </c>
    </row>
    <row r="605" spans="1:11" ht="14.4" customHeight="1" x14ac:dyDescent="0.3">
      <c r="A605" s="649" t="s">
        <v>573</v>
      </c>
      <c r="B605" s="650" t="s">
        <v>574</v>
      </c>
      <c r="C605" s="651" t="s">
        <v>590</v>
      </c>
      <c r="D605" s="652" t="s">
        <v>2520</v>
      </c>
      <c r="E605" s="651" t="s">
        <v>5220</v>
      </c>
      <c r="F605" s="652" t="s">
        <v>5221</v>
      </c>
      <c r="G605" s="651" t="s">
        <v>4750</v>
      </c>
      <c r="H605" s="651" t="s">
        <v>4751</v>
      </c>
      <c r="I605" s="653">
        <v>17.98</v>
      </c>
      <c r="J605" s="653">
        <v>100</v>
      </c>
      <c r="K605" s="654">
        <v>1798</v>
      </c>
    </row>
    <row r="606" spans="1:11" ht="14.4" customHeight="1" x14ac:dyDescent="0.3">
      <c r="A606" s="649" t="s">
        <v>573</v>
      </c>
      <c r="B606" s="650" t="s">
        <v>574</v>
      </c>
      <c r="C606" s="651" t="s">
        <v>590</v>
      </c>
      <c r="D606" s="652" t="s">
        <v>2520</v>
      </c>
      <c r="E606" s="651" t="s">
        <v>5220</v>
      </c>
      <c r="F606" s="652" t="s">
        <v>5221</v>
      </c>
      <c r="G606" s="651" t="s">
        <v>4752</v>
      </c>
      <c r="H606" s="651" t="s">
        <v>4753</v>
      </c>
      <c r="I606" s="653">
        <v>115</v>
      </c>
      <c r="J606" s="653">
        <v>288</v>
      </c>
      <c r="K606" s="654">
        <v>33120</v>
      </c>
    </row>
    <row r="607" spans="1:11" ht="14.4" customHeight="1" x14ac:dyDescent="0.3">
      <c r="A607" s="649" t="s">
        <v>573</v>
      </c>
      <c r="B607" s="650" t="s">
        <v>574</v>
      </c>
      <c r="C607" s="651" t="s">
        <v>590</v>
      </c>
      <c r="D607" s="652" t="s">
        <v>2520</v>
      </c>
      <c r="E607" s="651" t="s">
        <v>5220</v>
      </c>
      <c r="F607" s="652" t="s">
        <v>5221</v>
      </c>
      <c r="G607" s="651" t="s">
        <v>4131</v>
      </c>
      <c r="H607" s="651" t="s">
        <v>4132</v>
      </c>
      <c r="I607" s="653">
        <v>15.001428571428571</v>
      </c>
      <c r="J607" s="653">
        <v>160</v>
      </c>
      <c r="K607" s="654">
        <v>2400.3000000000002</v>
      </c>
    </row>
    <row r="608" spans="1:11" ht="14.4" customHeight="1" x14ac:dyDescent="0.3">
      <c r="A608" s="649" t="s">
        <v>573</v>
      </c>
      <c r="B608" s="650" t="s">
        <v>574</v>
      </c>
      <c r="C608" s="651" t="s">
        <v>590</v>
      </c>
      <c r="D608" s="652" t="s">
        <v>2520</v>
      </c>
      <c r="E608" s="651" t="s">
        <v>5220</v>
      </c>
      <c r="F608" s="652" t="s">
        <v>5221</v>
      </c>
      <c r="G608" s="651" t="s">
        <v>4754</v>
      </c>
      <c r="H608" s="651" t="s">
        <v>4755</v>
      </c>
      <c r="I608" s="653">
        <v>17.98</v>
      </c>
      <c r="J608" s="653">
        <v>250</v>
      </c>
      <c r="K608" s="654">
        <v>4495.09</v>
      </c>
    </row>
    <row r="609" spans="1:11" ht="14.4" customHeight="1" x14ac:dyDescent="0.3">
      <c r="A609" s="649" t="s">
        <v>573</v>
      </c>
      <c r="B609" s="650" t="s">
        <v>574</v>
      </c>
      <c r="C609" s="651" t="s">
        <v>590</v>
      </c>
      <c r="D609" s="652" t="s">
        <v>2520</v>
      </c>
      <c r="E609" s="651" t="s">
        <v>5220</v>
      </c>
      <c r="F609" s="652" t="s">
        <v>5221</v>
      </c>
      <c r="G609" s="651" t="s">
        <v>4756</v>
      </c>
      <c r="H609" s="651" t="s">
        <v>4757</v>
      </c>
      <c r="I609" s="653">
        <v>214.79999999999998</v>
      </c>
      <c r="J609" s="653">
        <v>180</v>
      </c>
      <c r="K609" s="654">
        <v>38663.86</v>
      </c>
    </row>
    <row r="610" spans="1:11" ht="14.4" customHeight="1" x14ac:dyDescent="0.3">
      <c r="A610" s="649" t="s">
        <v>573</v>
      </c>
      <c r="B610" s="650" t="s">
        <v>574</v>
      </c>
      <c r="C610" s="651" t="s">
        <v>590</v>
      </c>
      <c r="D610" s="652" t="s">
        <v>2520</v>
      </c>
      <c r="E610" s="651" t="s">
        <v>5220</v>
      </c>
      <c r="F610" s="652" t="s">
        <v>5221</v>
      </c>
      <c r="G610" s="651" t="s">
        <v>4133</v>
      </c>
      <c r="H610" s="651" t="s">
        <v>4134</v>
      </c>
      <c r="I610" s="653">
        <v>12.104999999999999</v>
      </c>
      <c r="J610" s="653">
        <v>240</v>
      </c>
      <c r="K610" s="654">
        <v>2905.3</v>
      </c>
    </row>
    <row r="611" spans="1:11" ht="14.4" customHeight="1" x14ac:dyDescent="0.3">
      <c r="A611" s="649" t="s">
        <v>573</v>
      </c>
      <c r="B611" s="650" t="s">
        <v>574</v>
      </c>
      <c r="C611" s="651" t="s">
        <v>590</v>
      </c>
      <c r="D611" s="652" t="s">
        <v>2520</v>
      </c>
      <c r="E611" s="651" t="s">
        <v>5220</v>
      </c>
      <c r="F611" s="652" t="s">
        <v>5221</v>
      </c>
      <c r="G611" s="651" t="s">
        <v>4405</v>
      </c>
      <c r="H611" s="651" t="s">
        <v>4406</v>
      </c>
      <c r="I611" s="653">
        <v>32.9</v>
      </c>
      <c r="J611" s="653">
        <v>330</v>
      </c>
      <c r="K611" s="654">
        <v>10857</v>
      </c>
    </row>
    <row r="612" spans="1:11" ht="14.4" customHeight="1" x14ac:dyDescent="0.3">
      <c r="A612" s="649" t="s">
        <v>573</v>
      </c>
      <c r="B612" s="650" t="s">
        <v>574</v>
      </c>
      <c r="C612" s="651" t="s">
        <v>590</v>
      </c>
      <c r="D612" s="652" t="s">
        <v>2520</v>
      </c>
      <c r="E612" s="651" t="s">
        <v>5220</v>
      </c>
      <c r="F612" s="652" t="s">
        <v>5221</v>
      </c>
      <c r="G612" s="651" t="s">
        <v>4758</v>
      </c>
      <c r="H612" s="651" t="s">
        <v>4759</v>
      </c>
      <c r="I612" s="653">
        <v>17.3</v>
      </c>
      <c r="J612" s="653">
        <v>100</v>
      </c>
      <c r="K612" s="654">
        <v>1730.3</v>
      </c>
    </row>
    <row r="613" spans="1:11" ht="14.4" customHeight="1" x14ac:dyDescent="0.3">
      <c r="A613" s="649" t="s">
        <v>573</v>
      </c>
      <c r="B613" s="650" t="s">
        <v>574</v>
      </c>
      <c r="C613" s="651" t="s">
        <v>590</v>
      </c>
      <c r="D613" s="652" t="s">
        <v>2520</v>
      </c>
      <c r="E613" s="651" t="s">
        <v>5220</v>
      </c>
      <c r="F613" s="652" t="s">
        <v>5221</v>
      </c>
      <c r="G613" s="651" t="s">
        <v>4140</v>
      </c>
      <c r="H613" s="651" t="s">
        <v>4141</v>
      </c>
      <c r="I613" s="653">
        <v>5.202</v>
      </c>
      <c r="J613" s="653">
        <v>500</v>
      </c>
      <c r="K613" s="654">
        <v>2601</v>
      </c>
    </row>
    <row r="614" spans="1:11" ht="14.4" customHeight="1" x14ac:dyDescent="0.3">
      <c r="A614" s="649" t="s">
        <v>573</v>
      </c>
      <c r="B614" s="650" t="s">
        <v>574</v>
      </c>
      <c r="C614" s="651" t="s">
        <v>590</v>
      </c>
      <c r="D614" s="652" t="s">
        <v>2520</v>
      </c>
      <c r="E614" s="651" t="s">
        <v>5220</v>
      </c>
      <c r="F614" s="652" t="s">
        <v>5221</v>
      </c>
      <c r="G614" s="651" t="s">
        <v>4760</v>
      </c>
      <c r="H614" s="651" t="s">
        <v>4761</v>
      </c>
      <c r="I614" s="653">
        <v>120</v>
      </c>
      <c r="J614" s="653">
        <v>24</v>
      </c>
      <c r="K614" s="654">
        <v>2880.06</v>
      </c>
    </row>
    <row r="615" spans="1:11" ht="14.4" customHeight="1" x14ac:dyDescent="0.3">
      <c r="A615" s="649" t="s">
        <v>573</v>
      </c>
      <c r="B615" s="650" t="s">
        <v>574</v>
      </c>
      <c r="C615" s="651" t="s">
        <v>590</v>
      </c>
      <c r="D615" s="652" t="s">
        <v>2520</v>
      </c>
      <c r="E615" s="651" t="s">
        <v>5220</v>
      </c>
      <c r="F615" s="652" t="s">
        <v>5221</v>
      </c>
      <c r="G615" s="651" t="s">
        <v>4144</v>
      </c>
      <c r="H615" s="651" t="s">
        <v>4145</v>
      </c>
      <c r="I615" s="653">
        <v>13.200000000000001</v>
      </c>
      <c r="J615" s="653">
        <v>420</v>
      </c>
      <c r="K615" s="654">
        <v>5544</v>
      </c>
    </row>
    <row r="616" spans="1:11" ht="14.4" customHeight="1" x14ac:dyDescent="0.3">
      <c r="A616" s="649" t="s">
        <v>573</v>
      </c>
      <c r="B616" s="650" t="s">
        <v>574</v>
      </c>
      <c r="C616" s="651" t="s">
        <v>590</v>
      </c>
      <c r="D616" s="652" t="s">
        <v>2520</v>
      </c>
      <c r="E616" s="651" t="s">
        <v>5220</v>
      </c>
      <c r="F616" s="652" t="s">
        <v>5221</v>
      </c>
      <c r="G616" s="651" t="s">
        <v>4762</v>
      </c>
      <c r="H616" s="651" t="s">
        <v>4763</v>
      </c>
      <c r="I616" s="653">
        <v>19400.002499999999</v>
      </c>
      <c r="J616" s="653">
        <v>6</v>
      </c>
      <c r="K616" s="654">
        <v>116400.01999999999</v>
      </c>
    </row>
    <row r="617" spans="1:11" ht="14.4" customHeight="1" x14ac:dyDescent="0.3">
      <c r="A617" s="649" t="s">
        <v>573</v>
      </c>
      <c r="B617" s="650" t="s">
        <v>574</v>
      </c>
      <c r="C617" s="651" t="s">
        <v>590</v>
      </c>
      <c r="D617" s="652" t="s">
        <v>2520</v>
      </c>
      <c r="E617" s="651" t="s">
        <v>5220</v>
      </c>
      <c r="F617" s="652" t="s">
        <v>5221</v>
      </c>
      <c r="G617" s="651" t="s">
        <v>4148</v>
      </c>
      <c r="H617" s="651" t="s">
        <v>4149</v>
      </c>
      <c r="I617" s="653">
        <v>16.669999999999998</v>
      </c>
      <c r="J617" s="653">
        <v>40</v>
      </c>
      <c r="K617" s="654">
        <v>666.8</v>
      </c>
    </row>
    <row r="618" spans="1:11" ht="14.4" customHeight="1" x14ac:dyDescent="0.3">
      <c r="A618" s="649" t="s">
        <v>573</v>
      </c>
      <c r="B618" s="650" t="s">
        <v>574</v>
      </c>
      <c r="C618" s="651" t="s">
        <v>590</v>
      </c>
      <c r="D618" s="652" t="s">
        <v>2520</v>
      </c>
      <c r="E618" s="651" t="s">
        <v>5220</v>
      </c>
      <c r="F618" s="652" t="s">
        <v>5221</v>
      </c>
      <c r="G618" s="651" t="s">
        <v>4764</v>
      </c>
      <c r="H618" s="651" t="s">
        <v>4765</v>
      </c>
      <c r="I618" s="653">
        <v>1221</v>
      </c>
      <c r="J618" s="653">
        <v>120</v>
      </c>
      <c r="K618" s="654">
        <v>146520</v>
      </c>
    </row>
    <row r="619" spans="1:11" ht="14.4" customHeight="1" x14ac:dyDescent="0.3">
      <c r="A619" s="649" t="s">
        <v>573</v>
      </c>
      <c r="B619" s="650" t="s">
        <v>574</v>
      </c>
      <c r="C619" s="651" t="s">
        <v>590</v>
      </c>
      <c r="D619" s="652" t="s">
        <v>2520</v>
      </c>
      <c r="E619" s="651" t="s">
        <v>5220</v>
      </c>
      <c r="F619" s="652" t="s">
        <v>5221</v>
      </c>
      <c r="G619" s="651" t="s">
        <v>4154</v>
      </c>
      <c r="H619" s="651" t="s">
        <v>4155</v>
      </c>
      <c r="I619" s="653">
        <v>0.46999999999999986</v>
      </c>
      <c r="J619" s="653">
        <v>3100</v>
      </c>
      <c r="K619" s="654">
        <v>1457</v>
      </c>
    </row>
    <row r="620" spans="1:11" ht="14.4" customHeight="1" x14ac:dyDescent="0.3">
      <c r="A620" s="649" t="s">
        <v>573</v>
      </c>
      <c r="B620" s="650" t="s">
        <v>574</v>
      </c>
      <c r="C620" s="651" t="s">
        <v>590</v>
      </c>
      <c r="D620" s="652" t="s">
        <v>2520</v>
      </c>
      <c r="E620" s="651" t="s">
        <v>5220</v>
      </c>
      <c r="F620" s="652" t="s">
        <v>5221</v>
      </c>
      <c r="G620" s="651" t="s">
        <v>4158</v>
      </c>
      <c r="H620" s="651" t="s">
        <v>4159</v>
      </c>
      <c r="I620" s="653">
        <v>4.03</v>
      </c>
      <c r="J620" s="653">
        <v>700</v>
      </c>
      <c r="K620" s="654">
        <v>2821</v>
      </c>
    </row>
    <row r="621" spans="1:11" ht="14.4" customHeight="1" x14ac:dyDescent="0.3">
      <c r="A621" s="649" t="s">
        <v>573</v>
      </c>
      <c r="B621" s="650" t="s">
        <v>574</v>
      </c>
      <c r="C621" s="651" t="s">
        <v>590</v>
      </c>
      <c r="D621" s="652" t="s">
        <v>2520</v>
      </c>
      <c r="E621" s="651" t="s">
        <v>5220</v>
      </c>
      <c r="F621" s="652" t="s">
        <v>5221</v>
      </c>
      <c r="G621" s="651" t="s">
        <v>4766</v>
      </c>
      <c r="H621" s="651" t="s">
        <v>4767</v>
      </c>
      <c r="I621" s="653">
        <v>1945.8914285714284</v>
      </c>
      <c r="J621" s="653">
        <v>251</v>
      </c>
      <c r="K621" s="654">
        <v>488418.75999999995</v>
      </c>
    </row>
    <row r="622" spans="1:11" ht="14.4" customHeight="1" x14ac:dyDescent="0.3">
      <c r="A622" s="649" t="s">
        <v>573</v>
      </c>
      <c r="B622" s="650" t="s">
        <v>574</v>
      </c>
      <c r="C622" s="651" t="s">
        <v>590</v>
      </c>
      <c r="D622" s="652" t="s">
        <v>2520</v>
      </c>
      <c r="E622" s="651" t="s">
        <v>5220</v>
      </c>
      <c r="F622" s="652" t="s">
        <v>5221</v>
      </c>
      <c r="G622" s="651" t="s">
        <v>4768</v>
      </c>
      <c r="H622" s="651" t="s">
        <v>4769</v>
      </c>
      <c r="I622" s="653">
        <v>678.03636363636372</v>
      </c>
      <c r="J622" s="653">
        <v>100</v>
      </c>
      <c r="K622" s="654">
        <v>67804.149999999994</v>
      </c>
    </row>
    <row r="623" spans="1:11" ht="14.4" customHeight="1" x14ac:dyDescent="0.3">
      <c r="A623" s="649" t="s">
        <v>573</v>
      </c>
      <c r="B623" s="650" t="s">
        <v>574</v>
      </c>
      <c r="C623" s="651" t="s">
        <v>590</v>
      </c>
      <c r="D623" s="652" t="s">
        <v>2520</v>
      </c>
      <c r="E623" s="651" t="s">
        <v>5220</v>
      </c>
      <c r="F623" s="652" t="s">
        <v>5221</v>
      </c>
      <c r="G623" s="651" t="s">
        <v>4433</v>
      </c>
      <c r="H623" s="651" t="s">
        <v>4434</v>
      </c>
      <c r="I623" s="653">
        <v>15.39</v>
      </c>
      <c r="J623" s="653">
        <v>150</v>
      </c>
      <c r="K623" s="654">
        <v>2308.6999999999998</v>
      </c>
    </row>
    <row r="624" spans="1:11" ht="14.4" customHeight="1" x14ac:dyDescent="0.3">
      <c r="A624" s="649" t="s">
        <v>573</v>
      </c>
      <c r="B624" s="650" t="s">
        <v>574</v>
      </c>
      <c r="C624" s="651" t="s">
        <v>590</v>
      </c>
      <c r="D624" s="652" t="s">
        <v>2520</v>
      </c>
      <c r="E624" s="651" t="s">
        <v>5220</v>
      </c>
      <c r="F624" s="652" t="s">
        <v>5221</v>
      </c>
      <c r="G624" s="651" t="s">
        <v>4770</v>
      </c>
      <c r="H624" s="651" t="s">
        <v>4771</v>
      </c>
      <c r="I624" s="653">
        <v>317.63</v>
      </c>
      <c r="J624" s="653">
        <v>50</v>
      </c>
      <c r="K624" s="654">
        <v>15881.25</v>
      </c>
    </row>
    <row r="625" spans="1:11" ht="14.4" customHeight="1" x14ac:dyDescent="0.3">
      <c r="A625" s="649" t="s">
        <v>573</v>
      </c>
      <c r="B625" s="650" t="s">
        <v>574</v>
      </c>
      <c r="C625" s="651" t="s">
        <v>590</v>
      </c>
      <c r="D625" s="652" t="s">
        <v>2520</v>
      </c>
      <c r="E625" s="651" t="s">
        <v>5220</v>
      </c>
      <c r="F625" s="652" t="s">
        <v>5221</v>
      </c>
      <c r="G625" s="651" t="s">
        <v>4772</v>
      </c>
      <c r="H625" s="651" t="s">
        <v>4773</v>
      </c>
      <c r="I625" s="653">
        <v>1305.82</v>
      </c>
      <c r="J625" s="653">
        <v>25</v>
      </c>
      <c r="K625" s="654">
        <v>32645.5</v>
      </c>
    </row>
    <row r="626" spans="1:11" ht="14.4" customHeight="1" x14ac:dyDescent="0.3">
      <c r="A626" s="649" t="s">
        <v>573</v>
      </c>
      <c r="B626" s="650" t="s">
        <v>574</v>
      </c>
      <c r="C626" s="651" t="s">
        <v>590</v>
      </c>
      <c r="D626" s="652" t="s">
        <v>2520</v>
      </c>
      <c r="E626" s="651" t="s">
        <v>5220</v>
      </c>
      <c r="F626" s="652" t="s">
        <v>5221</v>
      </c>
      <c r="G626" s="651" t="s">
        <v>4774</v>
      </c>
      <c r="H626" s="651" t="s">
        <v>4775</v>
      </c>
      <c r="I626" s="653">
        <v>2576.09</v>
      </c>
      <c r="J626" s="653">
        <v>20</v>
      </c>
      <c r="K626" s="654">
        <v>51521.8</v>
      </c>
    </row>
    <row r="627" spans="1:11" ht="14.4" customHeight="1" x14ac:dyDescent="0.3">
      <c r="A627" s="649" t="s">
        <v>573</v>
      </c>
      <c r="B627" s="650" t="s">
        <v>574</v>
      </c>
      <c r="C627" s="651" t="s">
        <v>590</v>
      </c>
      <c r="D627" s="652" t="s">
        <v>2520</v>
      </c>
      <c r="E627" s="651" t="s">
        <v>5220</v>
      </c>
      <c r="F627" s="652" t="s">
        <v>5221</v>
      </c>
      <c r="G627" s="651" t="s">
        <v>4776</v>
      </c>
      <c r="H627" s="651" t="s">
        <v>4777</v>
      </c>
      <c r="I627" s="653">
        <v>293.67</v>
      </c>
      <c r="J627" s="653">
        <v>20</v>
      </c>
      <c r="K627" s="654">
        <v>5873.34</v>
      </c>
    </row>
    <row r="628" spans="1:11" ht="14.4" customHeight="1" x14ac:dyDescent="0.3">
      <c r="A628" s="649" t="s">
        <v>573</v>
      </c>
      <c r="B628" s="650" t="s">
        <v>574</v>
      </c>
      <c r="C628" s="651" t="s">
        <v>590</v>
      </c>
      <c r="D628" s="652" t="s">
        <v>2520</v>
      </c>
      <c r="E628" s="651" t="s">
        <v>5220</v>
      </c>
      <c r="F628" s="652" t="s">
        <v>5221</v>
      </c>
      <c r="G628" s="651" t="s">
        <v>4449</v>
      </c>
      <c r="H628" s="651" t="s">
        <v>4450</v>
      </c>
      <c r="I628" s="653">
        <v>169.4</v>
      </c>
      <c r="J628" s="653">
        <v>10</v>
      </c>
      <c r="K628" s="654">
        <v>1694</v>
      </c>
    </row>
    <row r="629" spans="1:11" ht="14.4" customHeight="1" x14ac:dyDescent="0.3">
      <c r="A629" s="649" t="s">
        <v>573</v>
      </c>
      <c r="B629" s="650" t="s">
        <v>574</v>
      </c>
      <c r="C629" s="651" t="s">
        <v>590</v>
      </c>
      <c r="D629" s="652" t="s">
        <v>2520</v>
      </c>
      <c r="E629" s="651" t="s">
        <v>5220</v>
      </c>
      <c r="F629" s="652" t="s">
        <v>5221</v>
      </c>
      <c r="G629" s="651" t="s">
        <v>4778</v>
      </c>
      <c r="H629" s="651" t="s">
        <v>4779</v>
      </c>
      <c r="I629" s="653">
        <v>251.42499999999998</v>
      </c>
      <c r="J629" s="653">
        <v>80</v>
      </c>
      <c r="K629" s="654">
        <v>20114</v>
      </c>
    </row>
    <row r="630" spans="1:11" ht="14.4" customHeight="1" x14ac:dyDescent="0.3">
      <c r="A630" s="649" t="s">
        <v>573</v>
      </c>
      <c r="B630" s="650" t="s">
        <v>574</v>
      </c>
      <c r="C630" s="651" t="s">
        <v>590</v>
      </c>
      <c r="D630" s="652" t="s">
        <v>2520</v>
      </c>
      <c r="E630" s="651" t="s">
        <v>5220</v>
      </c>
      <c r="F630" s="652" t="s">
        <v>5221</v>
      </c>
      <c r="G630" s="651" t="s">
        <v>4780</v>
      </c>
      <c r="H630" s="651" t="s">
        <v>4781</v>
      </c>
      <c r="I630" s="653">
        <v>265.45999999999998</v>
      </c>
      <c r="J630" s="653">
        <v>100</v>
      </c>
      <c r="K630" s="654">
        <v>26545.64</v>
      </c>
    </row>
    <row r="631" spans="1:11" ht="14.4" customHeight="1" x14ac:dyDescent="0.3">
      <c r="A631" s="649" t="s">
        <v>573</v>
      </c>
      <c r="B631" s="650" t="s">
        <v>574</v>
      </c>
      <c r="C631" s="651" t="s">
        <v>590</v>
      </c>
      <c r="D631" s="652" t="s">
        <v>2520</v>
      </c>
      <c r="E631" s="651" t="s">
        <v>5220</v>
      </c>
      <c r="F631" s="652" t="s">
        <v>5221</v>
      </c>
      <c r="G631" s="651" t="s">
        <v>4782</v>
      </c>
      <c r="H631" s="651" t="s">
        <v>4783</v>
      </c>
      <c r="I631" s="653">
        <v>890.56</v>
      </c>
      <c r="J631" s="653">
        <v>10</v>
      </c>
      <c r="K631" s="654">
        <v>8905.6</v>
      </c>
    </row>
    <row r="632" spans="1:11" ht="14.4" customHeight="1" x14ac:dyDescent="0.3">
      <c r="A632" s="649" t="s">
        <v>573</v>
      </c>
      <c r="B632" s="650" t="s">
        <v>574</v>
      </c>
      <c r="C632" s="651" t="s">
        <v>590</v>
      </c>
      <c r="D632" s="652" t="s">
        <v>2520</v>
      </c>
      <c r="E632" s="651" t="s">
        <v>5220</v>
      </c>
      <c r="F632" s="652" t="s">
        <v>5221</v>
      </c>
      <c r="G632" s="651" t="s">
        <v>4453</v>
      </c>
      <c r="H632" s="651" t="s">
        <v>4454</v>
      </c>
      <c r="I632" s="653">
        <v>49.91</v>
      </c>
      <c r="J632" s="653">
        <v>100</v>
      </c>
      <c r="K632" s="654">
        <v>4991.26</v>
      </c>
    </row>
    <row r="633" spans="1:11" ht="14.4" customHeight="1" x14ac:dyDescent="0.3">
      <c r="A633" s="649" t="s">
        <v>573</v>
      </c>
      <c r="B633" s="650" t="s">
        <v>574</v>
      </c>
      <c r="C633" s="651" t="s">
        <v>590</v>
      </c>
      <c r="D633" s="652" t="s">
        <v>2520</v>
      </c>
      <c r="E633" s="651" t="s">
        <v>5220</v>
      </c>
      <c r="F633" s="652" t="s">
        <v>5221</v>
      </c>
      <c r="G633" s="651" t="s">
        <v>4784</v>
      </c>
      <c r="H633" s="651" t="s">
        <v>4785</v>
      </c>
      <c r="I633" s="653">
        <v>774.69</v>
      </c>
      <c r="J633" s="653">
        <v>2</v>
      </c>
      <c r="K633" s="654">
        <v>1549.38</v>
      </c>
    </row>
    <row r="634" spans="1:11" ht="14.4" customHeight="1" x14ac:dyDescent="0.3">
      <c r="A634" s="649" t="s">
        <v>573</v>
      </c>
      <c r="B634" s="650" t="s">
        <v>574</v>
      </c>
      <c r="C634" s="651" t="s">
        <v>590</v>
      </c>
      <c r="D634" s="652" t="s">
        <v>2520</v>
      </c>
      <c r="E634" s="651" t="s">
        <v>5220</v>
      </c>
      <c r="F634" s="652" t="s">
        <v>5221</v>
      </c>
      <c r="G634" s="651" t="s">
        <v>4786</v>
      </c>
      <c r="H634" s="651" t="s">
        <v>4787</v>
      </c>
      <c r="I634" s="653">
        <v>699.38</v>
      </c>
      <c r="J634" s="653">
        <v>20</v>
      </c>
      <c r="K634" s="654">
        <v>13987.6</v>
      </c>
    </row>
    <row r="635" spans="1:11" ht="14.4" customHeight="1" x14ac:dyDescent="0.3">
      <c r="A635" s="649" t="s">
        <v>573</v>
      </c>
      <c r="B635" s="650" t="s">
        <v>574</v>
      </c>
      <c r="C635" s="651" t="s">
        <v>590</v>
      </c>
      <c r="D635" s="652" t="s">
        <v>2520</v>
      </c>
      <c r="E635" s="651" t="s">
        <v>5220</v>
      </c>
      <c r="F635" s="652" t="s">
        <v>5221</v>
      </c>
      <c r="G635" s="651" t="s">
        <v>4788</v>
      </c>
      <c r="H635" s="651" t="s">
        <v>4789</v>
      </c>
      <c r="I635" s="653">
        <v>1875.5</v>
      </c>
      <c r="J635" s="653">
        <v>5</v>
      </c>
      <c r="K635" s="654">
        <v>9377.5</v>
      </c>
    </row>
    <row r="636" spans="1:11" ht="14.4" customHeight="1" x14ac:dyDescent="0.3">
      <c r="A636" s="649" t="s">
        <v>573</v>
      </c>
      <c r="B636" s="650" t="s">
        <v>574</v>
      </c>
      <c r="C636" s="651" t="s">
        <v>590</v>
      </c>
      <c r="D636" s="652" t="s">
        <v>2520</v>
      </c>
      <c r="E636" s="651" t="s">
        <v>5220</v>
      </c>
      <c r="F636" s="652" t="s">
        <v>5221</v>
      </c>
      <c r="G636" s="651" t="s">
        <v>4790</v>
      </c>
      <c r="H636" s="651" t="s">
        <v>4791</v>
      </c>
      <c r="I636" s="653">
        <v>284.16000000000003</v>
      </c>
      <c r="J636" s="653">
        <v>80</v>
      </c>
      <c r="K636" s="654">
        <v>22732.829999999998</v>
      </c>
    </row>
    <row r="637" spans="1:11" ht="14.4" customHeight="1" x14ac:dyDescent="0.3">
      <c r="A637" s="649" t="s">
        <v>573</v>
      </c>
      <c r="B637" s="650" t="s">
        <v>574</v>
      </c>
      <c r="C637" s="651" t="s">
        <v>590</v>
      </c>
      <c r="D637" s="652" t="s">
        <v>2520</v>
      </c>
      <c r="E637" s="651" t="s">
        <v>5220</v>
      </c>
      <c r="F637" s="652" t="s">
        <v>5221</v>
      </c>
      <c r="G637" s="651" t="s">
        <v>4792</v>
      </c>
      <c r="H637" s="651" t="s">
        <v>4793</v>
      </c>
      <c r="I637" s="653">
        <v>1426.6</v>
      </c>
      <c r="J637" s="653">
        <v>1</v>
      </c>
      <c r="K637" s="654">
        <v>1426.6</v>
      </c>
    </row>
    <row r="638" spans="1:11" ht="14.4" customHeight="1" x14ac:dyDescent="0.3">
      <c r="A638" s="649" t="s">
        <v>573</v>
      </c>
      <c r="B638" s="650" t="s">
        <v>574</v>
      </c>
      <c r="C638" s="651" t="s">
        <v>590</v>
      </c>
      <c r="D638" s="652" t="s">
        <v>2520</v>
      </c>
      <c r="E638" s="651" t="s">
        <v>5220</v>
      </c>
      <c r="F638" s="652" t="s">
        <v>5221</v>
      </c>
      <c r="G638" s="651" t="s">
        <v>4794</v>
      </c>
      <c r="H638" s="651" t="s">
        <v>4795</v>
      </c>
      <c r="I638" s="653">
        <v>26.44</v>
      </c>
      <c r="J638" s="653">
        <v>80</v>
      </c>
      <c r="K638" s="654">
        <v>2115.08</v>
      </c>
    </row>
    <row r="639" spans="1:11" ht="14.4" customHeight="1" x14ac:dyDescent="0.3">
      <c r="A639" s="649" t="s">
        <v>573</v>
      </c>
      <c r="B639" s="650" t="s">
        <v>574</v>
      </c>
      <c r="C639" s="651" t="s">
        <v>590</v>
      </c>
      <c r="D639" s="652" t="s">
        <v>2520</v>
      </c>
      <c r="E639" s="651" t="s">
        <v>5220</v>
      </c>
      <c r="F639" s="652" t="s">
        <v>5221</v>
      </c>
      <c r="G639" s="651" t="s">
        <v>4796</v>
      </c>
      <c r="H639" s="651" t="s">
        <v>4797</v>
      </c>
      <c r="I639" s="653">
        <v>5395.5</v>
      </c>
      <c r="J639" s="653">
        <v>28</v>
      </c>
      <c r="K639" s="654">
        <v>151074</v>
      </c>
    </row>
    <row r="640" spans="1:11" ht="14.4" customHeight="1" x14ac:dyDescent="0.3">
      <c r="A640" s="649" t="s">
        <v>573</v>
      </c>
      <c r="B640" s="650" t="s">
        <v>574</v>
      </c>
      <c r="C640" s="651" t="s">
        <v>590</v>
      </c>
      <c r="D640" s="652" t="s">
        <v>2520</v>
      </c>
      <c r="E640" s="651" t="s">
        <v>5220</v>
      </c>
      <c r="F640" s="652" t="s">
        <v>5221</v>
      </c>
      <c r="G640" s="651" t="s">
        <v>4798</v>
      </c>
      <c r="H640" s="651" t="s">
        <v>4799</v>
      </c>
      <c r="I640" s="653">
        <v>21.78</v>
      </c>
      <c r="J640" s="653">
        <v>12</v>
      </c>
      <c r="K640" s="654">
        <v>261.3</v>
      </c>
    </row>
    <row r="641" spans="1:11" ht="14.4" customHeight="1" x14ac:dyDescent="0.3">
      <c r="A641" s="649" t="s">
        <v>573</v>
      </c>
      <c r="B641" s="650" t="s">
        <v>574</v>
      </c>
      <c r="C641" s="651" t="s">
        <v>590</v>
      </c>
      <c r="D641" s="652" t="s">
        <v>2520</v>
      </c>
      <c r="E641" s="651" t="s">
        <v>5220</v>
      </c>
      <c r="F641" s="652" t="s">
        <v>5221</v>
      </c>
      <c r="G641" s="651" t="s">
        <v>4800</v>
      </c>
      <c r="H641" s="651" t="s">
        <v>4801</v>
      </c>
      <c r="I641" s="653">
        <v>139.26</v>
      </c>
      <c r="J641" s="653">
        <v>1080</v>
      </c>
      <c r="K641" s="654">
        <v>150399.60999999999</v>
      </c>
    </row>
    <row r="642" spans="1:11" ht="14.4" customHeight="1" x14ac:dyDescent="0.3">
      <c r="A642" s="649" t="s">
        <v>573</v>
      </c>
      <c r="B642" s="650" t="s">
        <v>574</v>
      </c>
      <c r="C642" s="651" t="s">
        <v>590</v>
      </c>
      <c r="D642" s="652" t="s">
        <v>2520</v>
      </c>
      <c r="E642" s="651" t="s">
        <v>5220</v>
      </c>
      <c r="F642" s="652" t="s">
        <v>5221</v>
      </c>
      <c r="G642" s="651" t="s">
        <v>4800</v>
      </c>
      <c r="H642" s="651" t="s">
        <v>4802</v>
      </c>
      <c r="I642" s="653">
        <v>139.26</v>
      </c>
      <c r="J642" s="653">
        <v>1080</v>
      </c>
      <c r="K642" s="654">
        <v>150399.60999999999</v>
      </c>
    </row>
    <row r="643" spans="1:11" ht="14.4" customHeight="1" x14ac:dyDescent="0.3">
      <c r="A643" s="649" t="s">
        <v>573</v>
      </c>
      <c r="B643" s="650" t="s">
        <v>574</v>
      </c>
      <c r="C643" s="651" t="s">
        <v>590</v>
      </c>
      <c r="D643" s="652" t="s">
        <v>2520</v>
      </c>
      <c r="E643" s="651" t="s">
        <v>5220</v>
      </c>
      <c r="F643" s="652" t="s">
        <v>5221</v>
      </c>
      <c r="G643" s="651" t="s">
        <v>4803</v>
      </c>
      <c r="H643" s="651" t="s">
        <v>4804</v>
      </c>
      <c r="I643" s="653">
        <v>3162.94</v>
      </c>
      <c r="J643" s="653">
        <v>4</v>
      </c>
      <c r="K643" s="654">
        <v>12651.76</v>
      </c>
    </row>
    <row r="644" spans="1:11" ht="14.4" customHeight="1" x14ac:dyDescent="0.3">
      <c r="A644" s="649" t="s">
        <v>573</v>
      </c>
      <c r="B644" s="650" t="s">
        <v>574</v>
      </c>
      <c r="C644" s="651" t="s">
        <v>590</v>
      </c>
      <c r="D644" s="652" t="s">
        <v>2520</v>
      </c>
      <c r="E644" s="651" t="s">
        <v>5220</v>
      </c>
      <c r="F644" s="652" t="s">
        <v>5221</v>
      </c>
      <c r="G644" s="651" t="s">
        <v>4803</v>
      </c>
      <c r="H644" s="651" t="s">
        <v>4805</v>
      </c>
      <c r="I644" s="653">
        <v>3416.4449999999997</v>
      </c>
      <c r="J644" s="653">
        <v>-3</v>
      </c>
      <c r="K644" s="654">
        <v>-9995.83</v>
      </c>
    </row>
    <row r="645" spans="1:11" ht="14.4" customHeight="1" x14ac:dyDescent="0.3">
      <c r="A645" s="649" t="s">
        <v>573</v>
      </c>
      <c r="B645" s="650" t="s">
        <v>574</v>
      </c>
      <c r="C645" s="651" t="s">
        <v>590</v>
      </c>
      <c r="D645" s="652" t="s">
        <v>2520</v>
      </c>
      <c r="E645" s="651" t="s">
        <v>5220</v>
      </c>
      <c r="F645" s="652" t="s">
        <v>5221</v>
      </c>
      <c r="G645" s="651" t="s">
        <v>4806</v>
      </c>
      <c r="H645" s="651" t="s">
        <v>4807</v>
      </c>
      <c r="I645" s="653">
        <v>4751.67</v>
      </c>
      <c r="J645" s="653">
        <v>4</v>
      </c>
      <c r="K645" s="654">
        <v>19006.68</v>
      </c>
    </row>
    <row r="646" spans="1:11" ht="14.4" customHeight="1" x14ac:dyDescent="0.3">
      <c r="A646" s="649" t="s">
        <v>573</v>
      </c>
      <c r="B646" s="650" t="s">
        <v>574</v>
      </c>
      <c r="C646" s="651" t="s">
        <v>590</v>
      </c>
      <c r="D646" s="652" t="s">
        <v>2520</v>
      </c>
      <c r="E646" s="651" t="s">
        <v>5220</v>
      </c>
      <c r="F646" s="652" t="s">
        <v>5221</v>
      </c>
      <c r="G646" s="651" t="s">
        <v>4808</v>
      </c>
      <c r="H646" s="651" t="s">
        <v>4809</v>
      </c>
      <c r="I646" s="653">
        <v>5131.6350000000002</v>
      </c>
      <c r="J646" s="653">
        <v>2</v>
      </c>
      <c r="K646" s="654">
        <v>10263.27</v>
      </c>
    </row>
    <row r="647" spans="1:11" ht="14.4" customHeight="1" x14ac:dyDescent="0.3">
      <c r="A647" s="649" t="s">
        <v>573</v>
      </c>
      <c r="B647" s="650" t="s">
        <v>574</v>
      </c>
      <c r="C647" s="651" t="s">
        <v>590</v>
      </c>
      <c r="D647" s="652" t="s">
        <v>2520</v>
      </c>
      <c r="E647" s="651" t="s">
        <v>5220</v>
      </c>
      <c r="F647" s="652" t="s">
        <v>5221</v>
      </c>
      <c r="G647" s="651" t="s">
        <v>4810</v>
      </c>
      <c r="H647" s="651" t="s">
        <v>4811</v>
      </c>
      <c r="I647" s="653">
        <v>3162.94</v>
      </c>
      <c r="J647" s="653">
        <v>1</v>
      </c>
      <c r="K647" s="654">
        <v>3162.94</v>
      </c>
    </row>
    <row r="648" spans="1:11" ht="14.4" customHeight="1" x14ac:dyDescent="0.3">
      <c r="A648" s="649" t="s">
        <v>573</v>
      </c>
      <c r="B648" s="650" t="s">
        <v>574</v>
      </c>
      <c r="C648" s="651" t="s">
        <v>590</v>
      </c>
      <c r="D648" s="652" t="s">
        <v>2520</v>
      </c>
      <c r="E648" s="651" t="s">
        <v>5220</v>
      </c>
      <c r="F648" s="652" t="s">
        <v>5221</v>
      </c>
      <c r="G648" s="651" t="s">
        <v>4810</v>
      </c>
      <c r="H648" s="651" t="s">
        <v>4812</v>
      </c>
      <c r="I648" s="653">
        <v>3162.94</v>
      </c>
      <c r="J648" s="653">
        <v>-1</v>
      </c>
      <c r="K648" s="654">
        <v>-3162.94</v>
      </c>
    </row>
    <row r="649" spans="1:11" ht="14.4" customHeight="1" x14ac:dyDescent="0.3">
      <c r="A649" s="649" t="s">
        <v>573</v>
      </c>
      <c r="B649" s="650" t="s">
        <v>574</v>
      </c>
      <c r="C649" s="651" t="s">
        <v>590</v>
      </c>
      <c r="D649" s="652" t="s">
        <v>2520</v>
      </c>
      <c r="E649" s="651" t="s">
        <v>5220</v>
      </c>
      <c r="F649" s="652" t="s">
        <v>5221</v>
      </c>
      <c r="G649" s="651" t="s">
        <v>4813</v>
      </c>
      <c r="H649" s="651" t="s">
        <v>4814</v>
      </c>
      <c r="I649" s="653">
        <v>687.40499999999997</v>
      </c>
      <c r="J649" s="653">
        <v>20</v>
      </c>
      <c r="K649" s="654">
        <v>13748.130000000001</v>
      </c>
    </row>
    <row r="650" spans="1:11" ht="14.4" customHeight="1" x14ac:dyDescent="0.3">
      <c r="A650" s="649" t="s">
        <v>573</v>
      </c>
      <c r="B650" s="650" t="s">
        <v>574</v>
      </c>
      <c r="C650" s="651" t="s">
        <v>590</v>
      </c>
      <c r="D650" s="652" t="s">
        <v>2520</v>
      </c>
      <c r="E650" s="651" t="s">
        <v>5220</v>
      </c>
      <c r="F650" s="652" t="s">
        <v>5221</v>
      </c>
      <c r="G650" s="651" t="s">
        <v>4815</v>
      </c>
      <c r="H650" s="651" t="s">
        <v>4816</v>
      </c>
      <c r="I650" s="653">
        <v>548.13</v>
      </c>
      <c r="J650" s="653">
        <v>60</v>
      </c>
      <c r="K650" s="654">
        <v>32887.800000000003</v>
      </c>
    </row>
    <row r="651" spans="1:11" ht="14.4" customHeight="1" x14ac:dyDescent="0.3">
      <c r="A651" s="649" t="s">
        <v>573</v>
      </c>
      <c r="B651" s="650" t="s">
        <v>574</v>
      </c>
      <c r="C651" s="651" t="s">
        <v>590</v>
      </c>
      <c r="D651" s="652" t="s">
        <v>2520</v>
      </c>
      <c r="E651" s="651" t="s">
        <v>5220</v>
      </c>
      <c r="F651" s="652" t="s">
        <v>5221</v>
      </c>
      <c r="G651" s="651" t="s">
        <v>4815</v>
      </c>
      <c r="H651" s="651" t="s">
        <v>4817</v>
      </c>
      <c r="I651" s="653">
        <v>548.13</v>
      </c>
      <c r="J651" s="653">
        <v>100</v>
      </c>
      <c r="K651" s="654">
        <v>54813</v>
      </c>
    </row>
    <row r="652" spans="1:11" ht="14.4" customHeight="1" x14ac:dyDescent="0.3">
      <c r="A652" s="649" t="s">
        <v>573</v>
      </c>
      <c r="B652" s="650" t="s">
        <v>574</v>
      </c>
      <c r="C652" s="651" t="s">
        <v>590</v>
      </c>
      <c r="D652" s="652" t="s">
        <v>2520</v>
      </c>
      <c r="E652" s="651" t="s">
        <v>5220</v>
      </c>
      <c r="F652" s="652" t="s">
        <v>5221</v>
      </c>
      <c r="G652" s="651" t="s">
        <v>4818</v>
      </c>
      <c r="H652" s="651" t="s">
        <v>4819</v>
      </c>
      <c r="I652" s="653">
        <v>1.21</v>
      </c>
      <c r="J652" s="653">
        <v>4</v>
      </c>
      <c r="K652" s="654">
        <v>4.84</v>
      </c>
    </row>
    <row r="653" spans="1:11" ht="14.4" customHeight="1" x14ac:dyDescent="0.3">
      <c r="A653" s="649" t="s">
        <v>573</v>
      </c>
      <c r="B653" s="650" t="s">
        <v>574</v>
      </c>
      <c r="C653" s="651" t="s">
        <v>590</v>
      </c>
      <c r="D653" s="652" t="s">
        <v>2520</v>
      </c>
      <c r="E653" s="651" t="s">
        <v>5220</v>
      </c>
      <c r="F653" s="652" t="s">
        <v>5221</v>
      </c>
      <c r="G653" s="651" t="s">
        <v>4178</v>
      </c>
      <c r="H653" s="651" t="s">
        <v>4179</v>
      </c>
      <c r="I653" s="653">
        <v>24.2</v>
      </c>
      <c r="J653" s="653">
        <v>50</v>
      </c>
      <c r="K653" s="654">
        <v>1210</v>
      </c>
    </row>
    <row r="654" spans="1:11" ht="14.4" customHeight="1" x14ac:dyDescent="0.3">
      <c r="A654" s="649" t="s">
        <v>573</v>
      </c>
      <c r="B654" s="650" t="s">
        <v>574</v>
      </c>
      <c r="C654" s="651" t="s">
        <v>590</v>
      </c>
      <c r="D654" s="652" t="s">
        <v>2520</v>
      </c>
      <c r="E654" s="651" t="s">
        <v>5220</v>
      </c>
      <c r="F654" s="652" t="s">
        <v>5221</v>
      </c>
      <c r="G654" s="651" t="s">
        <v>4820</v>
      </c>
      <c r="H654" s="651" t="s">
        <v>4821</v>
      </c>
      <c r="I654" s="653">
        <v>232.32</v>
      </c>
      <c r="J654" s="653">
        <v>10</v>
      </c>
      <c r="K654" s="654">
        <v>2323.1999999999998</v>
      </c>
    </row>
    <row r="655" spans="1:11" ht="14.4" customHeight="1" x14ac:dyDescent="0.3">
      <c r="A655" s="649" t="s">
        <v>573</v>
      </c>
      <c r="B655" s="650" t="s">
        <v>574</v>
      </c>
      <c r="C655" s="651" t="s">
        <v>590</v>
      </c>
      <c r="D655" s="652" t="s">
        <v>2520</v>
      </c>
      <c r="E655" s="651" t="s">
        <v>5220</v>
      </c>
      <c r="F655" s="652" t="s">
        <v>5221</v>
      </c>
      <c r="G655" s="651" t="s">
        <v>4822</v>
      </c>
      <c r="H655" s="651" t="s">
        <v>4823</v>
      </c>
      <c r="I655" s="653">
        <v>1800</v>
      </c>
      <c r="J655" s="653">
        <v>1</v>
      </c>
      <c r="K655" s="654">
        <v>1800</v>
      </c>
    </row>
    <row r="656" spans="1:11" ht="14.4" customHeight="1" x14ac:dyDescent="0.3">
      <c r="A656" s="649" t="s">
        <v>573</v>
      </c>
      <c r="B656" s="650" t="s">
        <v>574</v>
      </c>
      <c r="C656" s="651" t="s">
        <v>590</v>
      </c>
      <c r="D656" s="652" t="s">
        <v>2520</v>
      </c>
      <c r="E656" s="651" t="s">
        <v>5220</v>
      </c>
      <c r="F656" s="652" t="s">
        <v>5221</v>
      </c>
      <c r="G656" s="651" t="s">
        <v>4824</v>
      </c>
      <c r="H656" s="651" t="s">
        <v>4825</v>
      </c>
      <c r="I656" s="653">
        <v>1324.95</v>
      </c>
      <c r="J656" s="653">
        <v>5</v>
      </c>
      <c r="K656" s="654">
        <v>6624.75</v>
      </c>
    </row>
    <row r="657" spans="1:11" ht="14.4" customHeight="1" x14ac:dyDescent="0.3">
      <c r="A657" s="649" t="s">
        <v>573</v>
      </c>
      <c r="B657" s="650" t="s">
        <v>574</v>
      </c>
      <c r="C657" s="651" t="s">
        <v>590</v>
      </c>
      <c r="D657" s="652" t="s">
        <v>2520</v>
      </c>
      <c r="E657" s="651" t="s">
        <v>5220</v>
      </c>
      <c r="F657" s="652" t="s">
        <v>5221</v>
      </c>
      <c r="G657" s="651" t="s">
        <v>4826</v>
      </c>
      <c r="H657" s="651" t="s">
        <v>4827</v>
      </c>
      <c r="I657" s="653">
        <v>15.81</v>
      </c>
      <c r="J657" s="653">
        <v>100</v>
      </c>
      <c r="K657" s="654">
        <v>1580.77</v>
      </c>
    </row>
    <row r="658" spans="1:11" ht="14.4" customHeight="1" x14ac:dyDescent="0.3">
      <c r="A658" s="649" t="s">
        <v>573</v>
      </c>
      <c r="B658" s="650" t="s">
        <v>574</v>
      </c>
      <c r="C658" s="651" t="s">
        <v>590</v>
      </c>
      <c r="D658" s="652" t="s">
        <v>2520</v>
      </c>
      <c r="E658" s="651" t="s">
        <v>5220</v>
      </c>
      <c r="F658" s="652" t="s">
        <v>5221</v>
      </c>
      <c r="G658" s="651" t="s">
        <v>4828</v>
      </c>
      <c r="H658" s="651" t="s">
        <v>4829</v>
      </c>
      <c r="I658" s="653">
        <v>200.05000000000004</v>
      </c>
      <c r="J658" s="653">
        <v>54</v>
      </c>
      <c r="K658" s="654">
        <v>10802.880000000001</v>
      </c>
    </row>
    <row r="659" spans="1:11" ht="14.4" customHeight="1" x14ac:dyDescent="0.3">
      <c r="A659" s="649" t="s">
        <v>573</v>
      </c>
      <c r="B659" s="650" t="s">
        <v>574</v>
      </c>
      <c r="C659" s="651" t="s">
        <v>590</v>
      </c>
      <c r="D659" s="652" t="s">
        <v>2520</v>
      </c>
      <c r="E659" s="651" t="s">
        <v>5220</v>
      </c>
      <c r="F659" s="652" t="s">
        <v>5221</v>
      </c>
      <c r="G659" s="651" t="s">
        <v>4830</v>
      </c>
      <c r="H659" s="651" t="s">
        <v>4831</v>
      </c>
      <c r="I659" s="653">
        <v>58685</v>
      </c>
      <c r="J659" s="653">
        <v>6</v>
      </c>
      <c r="K659" s="654">
        <v>352110</v>
      </c>
    </row>
    <row r="660" spans="1:11" ht="14.4" customHeight="1" x14ac:dyDescent="0.3">
      <c r="A660" s="649" t="s">
        <v>573</v>
      </c>
      <c r="B660" s="650" t="s">
        <v>574</v>
      </c>
      <c r="C660" s="651" t="s">
        <v>590</v>
      </c>
      <c r="D660" s="652" t="s">
        <v>2520</v>
      </c>
      <c r="E660" s="651" t="s">
        <v>5220</v>
      </c>
      <c r="F660" s="652" t="s">
        <v>5221</v>
      </c>
      <c r="G660" s="651" t="s">
        <v>4832</v>
      </c>
      <c r="H660" s="651" t="s">
        <v>4833</v>
      </c>
      <c r="I660" s="653">
        <v>1800</v>
      </c>
      <c r="J660" s="653">
        <v>1</v>
      </c>
      <c r="K660" s="654">
        <v>1800</v>
      </c>
    </row>
    <row r="661" spans="1:11" ht="14.4" customHeight="1" x14ac:dyDescent="0.3">
      <c r="A661" s="649" t="s">
        <v>573</v>
      </c>
      <c r="B661" s="650" t="s">
        <v>574</v>
      </c>
      <c r="C661" s="651" t="s">
        <v>590</v>
      </c>
      <c r="D661" s="652" t="s">
        <v>2520</v>
      </c>
      <c r="E661" s="651" t="s">
        <v>5220</v>
      </c>
      <c r="F661" s="652" t="s">
        <v>5221</v>
      </c>
      <c r="G661" s="651" t="s">
        <v>4192</v>
      </c>
      <c r="H661" s="651" t="s">
        <v>4193</v>
      </c>
      <c r="I661" s="653">
        <v>18.39</v>
      </c>
      <c r="J661" s="653">
        <v>12</v>
      </c>
      <c r="K661" s="654">
        <v>220.7</v>
      </c>
    </row>
    <row r="662" spans="1:11" ht="14.4" customHeight="1" x14ac:dyDescent="0.3">
      <c r="A662" s="649" t="s">
        <v>573</v>
      </c>
      <c r="B662" s="650" t="s">
        <v>574</v>
      </c>
      <c r="C662" s="651" t="s">
        <v>590</v>
      </c>
      <c r="D662" s="652" t="s">
        <v>2520</v>
      </c>
      <c r="E662" s="651" t="s">
        <v>5220</v>
      </c>
      <c r="F662" s="652" t="s">
        <v>5221</v>
      </c>
      <c r="G662" s="651" t="s">
        <v>4834</v>
      </c>
      <c r="H662" s="651" t="s">
        <v>4835</v>
      </c>
      <c r="I662" s="653">
        <v>1649.9657142857141</v>
      </c>
      <c r="J662" s="653">
        <v>79</v>
      </c>
      <c r="K662" s="654">
        <v>130346.91</v>
      </c>
    </row>
    <row r="663" spans="1:11" ht="14.4" customHeight="1" x14ac:dyDescent="0.3">
      <c r="A663" s="649" t="s">
        <v>573</v>
      </c>
      <c r="B663" s="650" t="s">
        <v>574</v>
      </c>
      <c r="C663" s="651" t="s">
        <v>590</v>
      </c>
      <c r="D663" s="652" t="s">
        <v>2520</v>
      </c>
      <c r="E663" s="651" t="s">
        <v>5220</v>
      </c>
      <c r="F663" s="652" t="s">
        <v>5221</v>
      </c>
      <c r="G663" s="651" t="s">
        <v>4836</v>
      </c>
      <c r="H663" s="651" t="s">
        <v>4837</v>
      </c>
      <c r="I663" s="653">
        <v>824.01</v>
      </c>
      <c r="J663" s="653">
        <v>10</v>
      </c>
      <c r="K663" s="654">
        <v>8240.1</v>
      </c>
    </row>
    <row r="664" spans="1:11" ht="14.4" customHeight="1" x14ac:dyDescent="0.3">
      <c r="A664" s="649" t="s">
        <v>573</v>
      </c>
      <c r="B664" s="650" t="s">
        <v>574</v>
      </c>
      <c r="C664" s="651" t="s">
        <v>590</v>
      </c>
      <c r="D664" s="652" t="s">
        <v>2520</v>
      </c>
      <c r="E664" s="651" t="s">
        <v>5220</v>
      </c>
      <c r="F664" s="652" t="s">
        <v>5221</v>
      </c>
      <c r="G664" s="651" t="s">
        <v>4838</v>
      </c>
      <c r="H664" s="651" t="s">
        <v>4839</v>
      </c>
      <c r="I664" s="653">
        <v>45.13</v>
      </c>
      <c r="J664" s="653">
        <v>180</v>
      </c>
      <c r="K664" s="654">
        <v>8123.86</v>
      </c>
    </row>
    <row r="665" spans="1:11" ht="14.4" customHeight="1" x14ac:dyDescent="0.3">
      <c r="A665" s="649" t="s">
        <v>573</v>
      </c>
      <c r="B665" s="650" t="s">
        <v>574</v>
      </c>
      <c r="C665" s="651" t="s">
        <v>590</v>
      </c>
      <c r="D665" s="652" t="s">
        <v>2520</v>
      </c>
      <c r="E665" s="651" t="s">
        <v>5220</v>
      </c>
      <c r="F665" s="652" t="s">
        <v>5221</v>
      </c>
      <c r="G665" s="651" t="s">
        <v>4840</v>
      </c>
      <c r="H665" s="651" t="s">
        <v>4841</v>
      </c>
      <c r="I665" s="653">
        <v>12500</v>
      </c>
      <c r="J665" s="653">
        <v>6</v>
      </c>
      <c r="K665" s="654">
        <v>75000</v>
      </c>
    </row>
    <row r="666" spans="1:11" ht="14.4" customHeight="1" x14ac:dyDescent="0.3">
      <c r="A666" s="649" t="s">
        <v>573</v>
      </c>
      <c r="B666" s="650" t="s">
        <v>574</v>
      </c>
      <c r="C666" s="651" t="s">
        <v>590</v>
      </c>
      <c r="D666" s="652" t="s">
        <v>2520</v>
      </c>
      <c r="E666" s="651" t="s">
        <v>5220</v>
      </c>
      <c r="F666" s="652" t="s">
        <v>5221</v>
      </c>
      <c r="G666" s="651" t="s">
        <v>4491</v>
      </c>
      <c r="H666" s="651" t="s">
        <v>4492</v>
      </c>
      <c r="I666" s="653">
        <v>6438</v>
      </c>
      <c r="J666" s="653">
        <v>2</v>
      </c>
      <c r="K666" s="654">
        <v>12876</v>
      </c>
    </row>
    <row r="667" spans="1:11" ht="14.4" customHeight="1" x14ac:dyDescent="0.3">
      <c r="A667" s="649" t="s">
        <v>573</v>
      </c>
      <c r="B667" s="650" t="s">
        <v>574</v>
      </c>
      <c r="C667" s="651" t="s">
        <v>590</v>
      </c>
      <c r="D667" s="652" t="s">
        <v>2520</v>
      </c>
      <c r="E667" s="651" t="s">
        <v>5220</v>
      </c>
      <c r="F667" s="652" t="s">
        <v>5221</v>
      </c>
      <c r="G667" s="651" t="s">
        <v>4842</v>
      </c>
      <c r="H667" s="651" t="s">
        <v>4843</v>
      </c>
      <c r="I667" s="653">
        <v>900.97000000000014</v>
      </c>
      <c r="J667" s="653">
        <v>26</v>
      </c>
      <c r="K667" s="654">
        <v>23425.13</v>
      </c>
    </row>
    <row r="668" spans="1:11" ht="14.4" customHeight="1" x14ac:dyDescent="0.3">
      <c r="A668" s="649" t="s">
        <v>573</v>
      </c>
      <c r="B668" s="650" t="s">
        <v>574</v>
      </c>
      <c r="C668" s="651" t="s">
        <v>590</v>
      </c>
      <c r="D668" s="652" t="s">
        <v>2520</v>
      </c>
      <c r="E668" s="651" t="s">
        <v>5220</v>
      </c>
      <c r="F668" s="652" t="s">
        <v>5221</v>
      </c>
      <c r="G668" s="651" t="s">
        <v>4844</v>
      </c>
      <c r="H668" s="651" t="s">
        <v>4845</v>
      </c>
      <c r="I668" s="653">
        <v>467.01</v>
      </c>
      <c r="J668" s="653">
        <v>15</v>
      </c>
      <c r="K668" s="654">
        <v>7005.18</v>
      </c>
    </row>
    <row r="669" spans="1:11" ht="14.4" customHeight="1" x14ac:dyDescent="0.3">
      <c r="A669" s="649" t="s">
        <v>573</v>
      </c>
      <c r="B669" s="650" t="s">
        <v>574</v>
      </c>
      <c r="C669" s="651" t="s">
        <v>590</v>
      </c>
      <c r="D669" s="652" t="s">
        <v>2520</v>
      </c>
      <c r="E669" s="651" t="s">
        <v>5220</v>
      </c>
      <c r="F669" s="652" t="s">
        <v>5221</v>
      </c>
      <c r="G669" s="651" t="s">
        <v>4493</v>
      </c>
      <c r="H669" s="651" t="s">
        <v>4494</v>
      </c>
      <c r="I669" s="653">
        <v>7690</v>
      </c>
      <c r="J669" s="653">
        <v>1</v>
      </c>
      <c r="K669" s="654">
        <v>7690</v>
      </c>
    </row>
    <row r="670" spans="1:11" ht="14.4" customHeight="1" x14ac:dyDescent="0.3">
      <c r="A670" s="649" t="s">
        <v>573</v>
      </c>
      <c r="B670" s="650" t="s">
        <v>574</v>
      </c>
      <c r="C670" s="651" t="s">
        <v>590</v>
      </c>
      <c r="D670" s="652" t="s">
        <v>2520</v>
      </c>
      <c r="E670" s="651" t="s">
        <v>5220</v>
      </c>
      <c r="F670" s="652" t="s">
        <v>5221</v>
      </c>
      <c r="G670" s="651" t="s">
        <v>4846</v>
      </c>
      <c r="H670" s="651" t="s">
        <v>4847</v>
      </c>
      <c r="I670" s="653">
        <v>198.98</v>
      </c>
      <c r="J670" s="653">
        <v>10</v>
      </c>
      <c r="K670" s="654">
        <v>1989.84</v>
      </c>
    </row>
    <row r="671" spans="1:11" ht="14.4" customHeight="1" x14ac:dyDescent="0.3">
      <c r="A671" s="649" t="s">
        <v>573</v>
      </c>
      <c r="B671" s="650" t="s">
        <v>574</v>
      </c>
      <c r="C671" s="651" t="s">
        <v>590</v>
      </c>
      <c r="D671" s="652" t="s">
        <v>2520</v>
      </c>
      <c r="E671" s="651" t="s">
        <v>5220</v>
      </c>
      <c r="F671" s="652" t="s">
        <v>5221</v>
      </c>
      <c r="G671" s="651" t="s">
        <v>4848</v>
      </c>
      <c r="H671" s="651" t="s">
        <v>4849</v>
      </c>
      <c r="I671" s="653">
        <v>78.650000000000006</v>
      </c>
      <c r="J671" s="653">
        <v>50</v>
      </c>
      <c r="K671" s="654">
        <v>3932.5</v>
      </c>
    </row>
    <row r="672" spans="1:11" ht="14.4" customHeight="1" x14ac:dyDescent="0.3">
      <c r="A672" s="649" t="s">
        <v>573</v>
      </c>
      <c r="B672" s="650" t="s">
        <v>574</v>
      </c>
      <c r="C672" s="651" t="s">
        <v>590</v>
      </c>
      <c r="D672" s="652" t="s">
        <v>2520</v>
      </c>
      <c r="E672" s="651" t="s">
        <v>5220</v>
      </c>
      <c r="F672" s="652" t="s">
        <v>5221</v>
      </c>
      <c r="G672" s="651" t="s">
        <v>4850</v>
      </c>
      <c r="H672" s="651" t="s">
        <v>4851</v>
      </c>
      <c r="I672" s="653">
        <v>54.45</v>
      </c>
      <c r="J672" s="653">
        <v>25</v>
      </c>
      <c r="K672" s="654">
        <v>1361.25</v>
      </c>
    </row>
    <row r="673" spans="1:11" ht="14.4" customHeight="1" x14ac:dyDescent="0.3">
      <c r="A673" s="649" t="s">
        <v>573</v>
      </c>
      <c r="B673" s="650" t="s">
        <v>574</v>
      </c>
      <c r="C673" s="651" t="s">
        <v>590</v>
      </c>
      <c r="D673" s="652" t="s">
        <v>2520</v>
      </c>
      <c r="E673" s="651" t="s">
        <v>5220</v>
      </c>
      <c r="F673" s="652" t="s">
        <v>5221</v>
      </c>
      <c r="G673" s="651" t="s">
        <v>4852</v>
      </c>
      <c r="H673" s="651" t="s">
        <v>4853</v>
      </c>
      <c r="I673" s="653">
        <v>17512.749374999992</v>
      </c>
      <c r="J673" s="653">
        <v>28</v>
      </c>
      <c r="K673" s="654">
        <v>487607.55999999994</v>
      </c>
    </row>
    <row r="674" spans="1:11" ht="14.4" customHeight="1" x14ac:dyDescent="0.3">
      <c r="A674" s="649" t="s">
        <v>573</v>
      </c>
      <c r="B674" s="650" t="s">
        <v>574</v>
      </c>
      <c r="C674" s="651" t="s">
        <v>590</v>
      </c>
      <c r="D674" s="652" t="s">
        <v>2520</v>
      </c>
      <c r="E674" s="651" t="s">
        <v>5220</v>
      </c>
      <c r="F674" s="652" t="s">
        <v>5221</v>
      </c>
      <c r="G674" s="651" t="s">
        <v>4854</v>
      </c>
      <c r="H674" s="651" t="s">
        <v>4855</v>
      </c>
      <c r="I674" s="653">
        <v>6.05</v>
      </c>
      <c r="J674" s="653">
        <v>100</v>
      </c>
      <c r="K674" s="654">
        <v>605</v>
      </c>
    </row>
    <row r="675" spans="1:11" ht="14.4" customHeight="1" x14ac:dyDescent="0.3">
      <c r="A675" s="649" t="s">
        <v>573</v>
      </c>
      <c r="B675" s="650" t="s">
        <v>574</v>
      </c>
      <c r="C675" s="651" t="s">
        <v>590</v>
      </c>
      <c r="D675" s="652" t="s">
        <v>2520</v>
      </c>
      <c r="E675" s="651" t="s">
        <v>5220</v>
      </c>
      <c r="F675" s="652" t="s">
        <v>5221</v>
      </c>
      <c r="G675" s="651" t="s">
        <v>4856</v>
      </c>
      <c r="H675" s="651" t="s">
        <v>4857</v>
      </c>
      <c r="I675" s="653">
        <v>2.86</v>
      </c>
      <c r="J675" s="653">
        <v>200</v>
      </c>
      <c r="K675" s="654">
        <v>572</v>
      </c>
    </row>
    <row r="676" spans="1:11" ht="14.4" customHeight="1" x14ac:dyDescent="0.3">
      <c r="A676" s="649" t="s">
        <v>573</v>
      </c>
      <c r="B676" s="650" t="s">
        <v>574</v>
      </c>
      <c r="C676" s="651" t="s">
        <v>590</v>
      </c>
      <c r="D676" s="652" t="s">
        <v>2520</v>
      </c>
      <c r="E676" s="651" t="s">
        <v>5220</v>
      </c>
      <c r="F676" s="652" t="s">
        <v>5221</v>
      </c>
      <c r="G676" s="651" t="s">
        <v>4858</v>
      </c>
      <c r="H676" s="651" t="s">
        <v>4859</v>
      </c>
      <c r="I676" s="653">
        <v>564.66999999999996</v>
      </c>
      <c r="J676" s="653">
        <v>12</v>
      </c>
      <c r="K676" s="654">
        <v>6776.04</v>
      </c>
    </row>
    <row r="677" spans="1:11" ht="14.4" customHeight="1" x14ac:dyDescent="0.3">
      <c r="A677" s="649" t="s">
        <v>573</v>
      </c>
      <c r="B677" s="650" t="s">
        <v>574</v>
      </c>
      <c r="C677" s="651" t="s">
        <v>590</v>
      </c>
      <c r="D677" s="652" t="s">
        <v>2520</v>
      </c>
      <c r="E677" s="651" t="s">
        <v>5220</v>
      </c>
      <c r="F677" s="652" t="s">
        <v>5221</v>
      </c>
      <c r="G677" s="651" t="s">
        <v>4860</v>
      </c>
      <c r="H677" s="651" t="s">
        <v>4861</v>
      </c>
      <c r="I677" s="653">
        <v>1596.51</v>
      </c>
      <c r="J677" s="653">
        <v>5</v>
      </c>
      <c r="K677" s="654">
        <v>7982.55</v>
      </c>
    </row>
    <row r="678" spans="1:11" ht="14.4" customHeight="1" x14ac:dyDescent="0.3">
      <c r="A678" s="649" t="s">
        <v>573</v>
      </c>
      <c r="B678" s="650" t="s">
        <v>574</v>
      </c>
      <c r="C678" s="651" t="s">
        <v>590</v>
      </c>
      <c r="D678" s="652" t="s">
        <v>2520</v>
      </c>
      <c r="E678" s="651" t="s">
        <v>5220</v>
      </c>
      <c r="F678" s="652" t="s">
        <v>5221</v>
      </c>
      <c r="G678" s="651" t="s">
        <v>4862</v>
      </c>
      <c r="H678" s="651" t="s">
        <v>4863</v>
      </c>
      <c r="I678" s="653">
        <v>9.68</v>
      </c>
      <c r="J678" s="653">
        <v>100</v>
      </c>
      <c r="K678" s="654">
        <v>968</v>
      </c>
    </row>
    <row r="679" spans="1:11" ht="14.4" customHeight="1" x14ac:dyDescent="0.3">
      <c r="A679" s="649" t="s">
        <v>573</v>
      </c>
      <c r="B679" s="650" t="s">
        <v>574</v>
      </c>
      <c r="C679" s="651" t="s">
        <v>590</v>
      </c>
      <c r="D679" s="652" t="s">
        <v>2520</v>
      </c>
      <c r="E679" s="651" t="s">
        <v>5220</v>
      </c>
      <c r="F679" s="652" t="s">
        <v>5221</v>
      </c>
      <c r="G679" s="651" t="s">
        <v>4864</v>
      </c>
      <c r="H679" s="651" t="s">
        <v>4865</v>
      </c>
      <c r="I679" s="653">
        <v>3539.34</v>
      </c>
      <c r="J679" s="653">
        <v>5</v>
      </c>
      <c r="K679" s="654">
        <v>17696.7</v>
      </c>
    </row>
    <row r="680" spans="1:11" ht="14.4" customHeight="1" x14ac:dyDescent="0.3">
      <c r="A680" s="649" t="s">
        <v>573</v>
      </c>
      <c r="B680" s="650" t="s">
        <v>574</v>
      </c>
      <c r="C680" s="651" t="s">
        <v>590</v>
      </c>
      <c r="D680" s="652" t="s">
        <v>2520</v>
      </c>
      <c r="E680" s="651" t="s">
        <v>5220</v>
      </c>
      <c r="F680" s="652" t="s">
        <v>5221</v>
      </c>
      <c r="G680" s="651" t="s">
        <v>4866</v>
      </c>
      <c r="H680" s="651" t="s">
        <v>4867</v>
      </c>
      <c r="I680" s="653">
        <v>3539.4033333333332</v>
      </c>
      <c r="J680" s="653">
        <v>3</v>
      </c>
      <c r="K680" s="654">
        <v>10618.21</v>
      </c>
    </row>
    <row r="681" spans="1:11" ht="14.4" customHeight="1" x14ac:dyDescent="0.3">
      <c r="A681" s="649" t="s">
        <v>573</v>
      </c>
      <c r="B681" s="650" t="s">
        <v>574</v>
      </c>
      <c r="C681" s="651" t="s">
        <v>590</v>
      </c>
      <c r="D681" s="652" t="s">
        <v>2520</v>
      </c>
      <c r="E681" s="651" t="s">
        <v>5220</v>
      </c>
      <c r="F681" s="652" t="s">
        <v>5221</v>
      </c>
      <c r="G681" s="651" t="s">
        <v>4868</v>
      </c>
      <c r="H681" s="651" t="s">
        <v>4869</v>
      </c>
      <c r="I681" s="653">
        <v>1319.32</v>
      </c>
      <c r="J681" s="653">
        <v>10</v>
      </c>
      <c r="K681" s="654">
        <v>13193.24</v>
      </c>
    </row>
    <row r="682" spans="1:11" ht="14.4" customHeight="1" x14ac:dyDescent="0.3">
      <c r="A682" s="649" t="s">
        <v>573</v>
      </c>
      <c r="B682" s="650" t="s">
        <v>574</v>
      </c>
      <c r="C682" s="651" t="s">
        <v>590</v>
      </c>
      <c r="D682" s="652" t="s">
        <v>2520</v>
      </c>
      <c r="E682" s="651" t="s">
        <v>5220</v>
      </c>
      <c r="F682" s="652" t="s">
        <v>5221</v>
      </c>
      <c r="G682" s="651" t="s">
        <v>4868</v>
      </c>
      <c r="H682" s="651" t="s">
        <v>4870</v>
      </c>
      <c r="I682" s="653">
        <v>1319.32</v>
      </c>
      <c r="J682" s="653">
        <v>10</v>
      </c>
      <c r="K682" s="654">
        <v>13193.24</v>
      </c>
    </row>
    <row r="683" spans="1:11" ht="14.4" customHeight="1" x14ac:dyDescent="0.3">
      <c r="A683" s="649" t="s">
        <v>573</v>
      </c>
      <c r="B683" s="650" t="s">
        <v>574</v>
      </c>
      <c r="C683" s="651" t="s">
        <v>590</v>
      </c>
      <c r="D683" s="652" t="s">
        <v>2520</v>
      </c>
      <c r="E683" s="651" t="s">
        <v>5220</v>
      </c>
      <c r="F683" s="652" t="s">
        <v>5221</v>
      </c>
      <c r="G683" s="651" t="s">
        <v>4871</v>
      </c>
      <c r="H683" s="651" t="s">
        <v>4872</v>
      </c>
      <c r="I683" s="653">
        <v>824.01</v>
      </c>
      <c r="J683" s="653">
        <v>20</v>
      </c>
      <c r="K683" s="654">
        <v>16480.2</v>
      </c>
    </row>
    <row r="684" spans="1:11" ht="14.4" customHeight="1" x14ac:dyDescent="0.3">
      <c r="A684" s="649" t="s">
        <v>573</v>
      </c>
      <c r="B684" s="650" t="s">
        <v>574</v>
      </c>
      <c r="C684" s="651" t="s">
        <v>590</v>
      </c>
      <c r="D684" s="652" t="s">
        <v>2520</v>
      </c>
      <c r="E684" s="651" t="s">
        <v>5220</v>
      </c>
      <c r="F684" s="652" t="s">
        <v>5221</v>
      </c>
      <c r="G684" s="651" t="s">
        <v>4873</v>
      </c>
      <c r="H684" s="651" t="s">
        <v>4874</v>
      </c>
      <c r="I684" s="653">
        <v>3539.25</v>
      </c>
      <c r="J684" s="653">
        <v>2</v>
      </c>
      <c r="K684" s="654">
        <v>7078.5</v>
      </c>
    </row>
    <row r="685" spans="1:11" ht="14.4" customHeight="1" x14ac:dyDescent="0.3">
      <c r="A685" s="649" t="s">
        <v>573</v>
      </c>
      <c r="B685" s="650" t="s">
        <v>574</v>
      </c>
      <c r="C685" s="651" t="s">
        <v>590</v>
      </c>
      <c r="D685" s="652" t="s">
        <v>2520</v>
      </c>
      <c r="E685" s="651" t="s">
        <v>5220</v>
      </c>
      <c r="F685" s="652" t="s">
        <v>5221</v>
      </c>
      <c r="G685" s="651" t="s">
        <v>4875</v>
      </c>
      <c r="H685" s="651" t="s">
        <v>4876</v>
      </c>
      <c r="I685" s="653">
        <v>175.44</v>
      </c>
      <c r="J685" s="653">
        <v>25</v>
      </c>
      <c r="K685" s="654">
        <v>4386</v>
      </c>
    </row>
    <row r="686" spans="1:11" ht="14.4" customHeight="1" x14ac:dyDescent="0.3">
      <c r="A686" s="649" t="s">
        <v>573</v>
      </c>
      <c r="B686" s="650" t="s">
        <v>574</v>
      </c>
      <c r="C686" s="651" t="s">
        <v>590</v>
      </c>
      <c r="D686" s="652" t="s">
        <v>2520</v>
      </c>
      <c r="E686" s="651" t="s">
        <v>5220</v>
      </c>
      <c r="F686" s="652" t="s">
        <v>5221</v>
      </c>
      <c r="G686" s="651" t="s">
        <v>4877</v>
      </c>
      <c r="H686" s="651" t="s">
        <v>4878</v>
      </c>
      <c r="I686" s="653">
        <v>14290.1</v>
      </c>
      <c r="J686" s="653">
        <v>2</v>
      </c>
      <c r="K686" s="654">
        <v>28580.2</v>
      </c>
    </row>
    <row r="687" spans="1:11" ht="14.4" customHeight="1" x14ac:dyDescent="0.3">
      <c r="A687" s="649" t="s">
        <v>573</v>
      </c>
      <c r="B687" s="650" t="s">
        <v>574</v>
      </c>
      <c r="C687" s="651" t="s">
        <v>590</v>
      </c>
      <c r="D687" s="652" t="s">
        <v>2520</v>
      </c>
      <c r="E687" s="651" t="s">
        <v>5220</v>
      </c>
      <c r="F687" s="652" t="s">
        <v>5221</v>
      </c>
      <c r="G687" s="651" t="s">
        <v>4879</v>
      </c>
      <c r="H687" s="651" t="s">
        <v>4880</v>
      </c>
      <c r="I687" s="653">
        <v>11794.48</v>
      </c>
      <c r="J687" s="653">
        <v>2</v>
      </c>
      <c r="K687" s="654">
        <v>23588.959999999999</v>
      </c>
    </row>
    <row r="688" spans="1:11" ht="14.4" customHeight="1" x14ac:dyDescent="0.3">
      <c r="A688" s="649" t="s">
        <v>573</v>
      </c>
      <c r="B688" s="650" t="s">
        <v>574</v>
      </c>
      <c r="C688" s="651" t="s">
        <v>590</v>
      </c>
      <c r="D688" s="652" t="s">
        <v>2520</v>
      </c>
      <c r="E688" s="651" t="s">
        <v>5220</v>
      </c>
      <c r="F688" s="652" t="s">
        <v>5221</v>
      </c>
      <c r="G688" s="651" t="s">
        <v>4881</v>
      </c>
      <c r="H688" s="651" t="s">
        <v>4882</v>
      </c>
      <c r="I688" s="653">
        <v>156.77000000000001</v>
      </c>
      <c r="J688" s="653">
        <v>25</v>
      </c>
      <c r="K688" s="654">
        <v>3919.19</v>
      </c>
    </row>
    <row r="689" spans="1:11" ht="14.4" customHeight="1" x14ac:dyDescent="0.3">
      <c r="A689" s="649" t="s">
        <v>573</v>
      </c>
      <c r="B689" s="650" t="s">
        <v>574</v>
      </c>
      <c r="C689" s="651" t="s">
        <v>590</v>
      </c>
      <c r="D689" s="652" t="s">
        <v>2520</v>
      </c>
      <c r="E689" s="651" t="s">
        <v>5220</v>
      </c>
      <c r="F689" s="652" t="s">
        <v>5221</v>
      </c>
      <c r="G689" s="651" t="s">
        <v>4883</v>
      </c>
      <c r="H689" s="651" t="s">
        <v>4884</v>
      </c>
      <c r="I689" s="653">
        <v>12120.57</v>
      </c>
      <c r="J689" s="653">
        <v>2</v>
      </c>
      <c r="K689" s="654">
        <v>24241.14</v>
      </c>
    </row>
    <row r="690" spans="1:11" ht="14.4" customHeight="1" x14ac:dyDescent="0.3">
      <c r="A690" s="649" t="s">
        <v>573</v>
      </c>
      <c r="B690" s="650" t="s">
        <v>574</v>
      </c>
      <c r="C690" s="651" t="s">
        <v>590</v>
      </c>
      <c r="D690" s="652" t="s">
        <v>2520</v>
      </c>
      <c r="E690" s="651" t="s">
        <v>5220</v>
      </c>
      <c r="F690" s="652" t="s">
        <v>5221</v>
      </c>
      <c r="G690" s="651" t="s">
        <v>4885</v>
      </c>
      <c r="H690" s="651" t="s">
        <v>4886</v>
      </c>
      <c r="I690" s="653">
        <v>198.98</v>
      </c>
      <c r="J690" s="653">
        <v>20</v>
      </c>
      <c r="K690" s="654">
        <v>3979.69</v>
      </c>
    </row>
    <row r="691" spans="1:11" ht="14.4" customHeight="1" x14ac:dyDescent="0.3">
      <c r="A691" s="649" t="s">
        <v>573</v>
      </c>
      <c r="B691" s="650" t="s">
        <v>574</v>
      </c>
      <c r="C691" s="651" t="s">
        <v>590</v>
      </c>
      <c r="D691" s="652" t="s">
        <v>2520</v>
      </c>
      <c r="E691" s="651" t="s">
        <v>5220</v>
      </c>
      <c r="F691" s="652" t="s">
        <v>5221</v>
      </c>
      <c r="G691" s="651" t="s">
        <v>4887</v>
      </c>
      <c r="H691" s="651" t="s">
        <v>4888</v>
      </c>
      <c r="I691" s="653">
        <v>11794.48</v>
      </c>
      <c r="J691" s="653">
        <v>1</v>
      </c>
      <c r="K691" s="654">
        <v>11794.48</v>
      </c>
    </row>
    <row r="692" spans="1:11" ht="14.4" customHeight="1" x14ac:dyDescent="0.3">
      <c r="A692" s="649" t="s">
        <v>573</v>
      </c>
      <c r="B692" s="650" t="s">
        <v>574</v>
      </c>
      <c r="C692" s="651" t="s">
        <v>590</v>
      </c>
      <c r="D692" s="652" t="s">
        <v>2520</v>
      </c>
      <c r="E692" s="651" t="s">
        <v>5220</v>
      </c>
      <c r="F692" s="652" t="s">
        <v>5221</v>
      </c>
      <c r="G692" s="651" t="s">
        <v>4889</v>
      </c>
      <c r="H692" s="651" t="s">
        <v>4890</v>
      </c>
      <c r="I692" s="653">
        <v>2113.7199999999998</v>
      </c>
      <c r="J692" s="653">
        <v>1</v>
      </c>
      <c r="K692" s="654">
        <v>2113.7199999999998</v>
      </c>
    </row>
    <row r="693" spans="1:11" ht="14.4" customHeight="1" x14ac:dyDescent="0.3">
      <c r="A693" s="649" t="s">
        <v>573</v>
      </c>
      <c r="B693" s="650" t="s">
        <v>574</v>
      </c>
      <c r="C693" s="651" t="s">
        <v>590</v>
      </c>
      <c r="D693" s="652" t="s">
        <v>2520</v>
      </c>
      <c r="E693" s="651" t="s">
        <v>5220</v>
      </c>
      <c r="F693" s="652" t="s">
        <v>5221</v>
      </c>
      <c r="G693" s="651" t="s">
        <v>4891</v>
      </c>
      <c r="H693" s="651" t="s">
        <v>4892</v>
      </c>
      <c r="I693" s="653">
        <v>653.4</v>
      </c>
      <c r="J693" s="653">
        <v>20</v>
      </c>
      <c r="K693" s="654">
        <v>13068</v>
      </c>
    </row>
    <row r="694" spans="1:11" ht="14.4" customHeight="1" x14ac:dyDescent="0.3">
      <c r="A694" s="649" t="s">
        <v>573</v>
      </c>
      <c r="B694" s="650" t="s">
        <v>574</v>
      </c>
      <c r="C694" s="651" t="s">
        <v>590</v>
      </c>
      <c r="D694" s="652" t="s">
        <v>2520</v>
      </c>
      <c r="E694" s="651" t="s">
        <v>5220</v>
      </c>
      <c r="F694" s="652" t="s">
        <v>5221</v>
      </c>
      <c r="G694" s="651" t="s">
        <v>4893</v>
      </c>
      <c r="H694" s="651" t="s">
        <v>4894</v>
      </c>
      <c r="I694" s="653">
        <v>160.11000000000001</v>
      </c>
      <c r="J694" s="653">
        <v>24</v>
      </c>
      <c r="K694" s="654">
        <v>3842.74</v>
      </c>
    </row>
    <row r="695" spans="1:11" ht="14.4" customHeight="1" x14ac:dyDescent="0.3">
      <c r="A695" s="649" t="s">
        <v>573</v>
      </c>
      <c r="B695" s="650" t="s">
        <v>574</v>
      </c>
      <c r="C695" s="651" t="s">
        <v>590</v>
      </c>
      <c r="D695" s="652" t="s">
        <v>2520</v>
      </c>
      <c r="E695" s="651" t="s">
        <v>5220</v>
      </c>
      <c r="F695" s="652" t="s">
        <v>5221</v>
      </c>
      <c r="G695" s="651" t="s">
        <v>4895</v>
      </c>
      <c r="H695" s="651" t="s">
        <v>4896</v>
      </c>
      <c r="I695" s="653">
        <v>564.66999999999996</v>
      </c>
      <c r="J695" s="653">
        <v>6</v>
      </c>
      <c r="K695" s="654">
        <v>3388.02</v>
      </c>
    </row>
    <row r="696" spans="1:11" ht="14.4" customHeight="1" x14ac:dyDescent="0.3">
      <c r="A696" s="649" t="s">
        <v>573</v>
      </c>
      <c r="B696" s="650" t="s">
        <v>574</v>
      </c>
      <c r="C696" s="651" t="s">
        <v>590</v>
      </c>
      <c r="D696" s="652" t="s">
        <v>2520</v>
      </c>
      <c r="E696" s="651" t="s">
        <v>5220</v>
      </c>
      <c r="F696" s="652" t="s">
        <v>5221</v>
      </c>
      <c r="G696" s="651" t="s">
        <v>4897</v>
      </c>
      <c r="H696" s="651" t="s">
        <v>4898</v>
      </c>
      <c r="I696" s="653">
        <v>66799.899999999994</v>
      </c>
      <c r="J696" s="653">
        <v>2</v>
      </c>
      <c r="K696" s="654">
        <v>133599.79999999999</v>
      </c>
    </row>
    <row r="697" spans="1:11" ht="14.4" customHeight="1" x14ac:dyDescent="0.3">
      <c r="A697" s="649" t="s">
        <v>573</v>
      </c>
      <c r="B697" s="650" t="s">
        <v>574</v>
      </c>
      <c r="C697" s="651" t="s">
        <v>590</v>
      </c>
      <c r="D697" s="652" t="s">
        <v>2520</v>
      </c>
      <c r="E697" s="651" t="s">
        <v>5220</v>
      </c>
      <c r="F697" s="652" t="s">
        <v>5221</v>
      </c>
      <c r="G697" s="651" t="s">
        <v>4521</v>
      </c>
      <c r="H697" s="651" t="s">
        <v>4522</v>
      </c>
      <c r="I697" s="653">
        <v>58.346000000000004</v>
      </c>
      <c r="J697" s="653">
        <v>218</v>
      </c>
      <c r="K697" s="654">
        <v>12667.44</v>
      </c>
    </row>
    <row r="698" spans="1:11" ht="14.4" customHeight="1" x14ac:dyDescent="0.3">
      <c r="A698" s="649" t="s">
        <v>573</v>
      </c>
      <c r="B698" s="650" t="s">
        <v>574</v>
      </c>
      <c r="C698" s="651" t="s">
        <v>590</v>
      </c>
      <c r="D698" s="652" t="s">
        <v>2520</v>
      </c>
      <c r="E698" s="651" t="s">
        <v>5220</v>
      </c>
      <c r="F698" s="652" t="s">
        <v>5221</v>
      </c>
      <c r="G698" s="651" t="s">
        <v>4899</v>
      </c>
      <c r="H698" s="651" t="s">
        <v>4900</v>
      </c>
      <c r="I698" s="653">
        <v>571.12</v>
      </c>
      <c r="J698" s="653">
        <v>10</v>
      </c>
      <c r="K698" s="654">
        <v>5711.2</v>
      </c>
    </row>
    <row r="699" spans="1:11" ht="14.4" customHeight="1" x14ac:dyDescent="0.3">
      <c r="A699" s="649" t="s">
        <v>573</v>
      </c>
      <c r="B699" s="650" t="s">
        <v>574</v>
      </c>
      <c r="C699" s="651" t="s">
        <v>590</v>
      </c>
      <c r="D699" s="652" t="s">
        <v>2520</v>
      </c>
      <c r="E699" s="651" t="s">
        <v>5220</v>
      </c>
      <c r="F699" s="652" t="s">
        <v>5221</v>
      </c>
      <c r="G699" s="651" t="s">
        <v>4901</v>
      </c>
      <c r="H699" s="651" t="s">
        <v>4902</v>
      </c>
      <c r="I699" s="653">
        <v>14290.1</v>
      </c>
      <c r="J699" s="653">
        <v>1</v>
      </c>
      <c r="K699" s="654">
        <v>14290.1</v>
      </c>
    </row>
    <row r="700" spans="1:11" ht="14.4" customHeight="1" x14ac:dyDescent="0.3">
      <c r="A700" s="649" t="s">
        <v>573</v>
      </c>
      <c r="B700" s="650" t="s">
        <v>574</v>
      </c>
      <c r="C700" s="651" t="s">
        <v>590</v>
      </c>
      <c r="D700" s="652" t="s">
        <v>2520</v>
      </c>
      <c r="E700" s="651" t="s">
        <v>5220</v>
      </c>
      <c r="F700" s="652" t="s">
        <v>5221</v>
      </c>
      <c r="G700" s="651" t="s">
        <v>4903</v>
      </c>
      <c r="H700" s="651" t="s">
        <v>4904</v>
      </c>
      <c r="I700" s="653">
        <v>5166.72</v>
      </c>
      <c r="J700" s="653">
        <v>2</v>
      </c>
      <c r="K700" s="654">
        <v>10333.44</v>
      </c>
    </row>
    <row r="701" spans="1:11" ht="14.4" customHeight="1" x14ac:dyDescent="0.3">
      <c r="A701" s="649" t="s">
        <v>573</v>
      </c>
      <c r="B701" s="650" t="s">
        <v>574</v>
      </c>
      <c r="C701" s="651" t="s">
        <v>590</v>
      </c>
      <c r="D701" s="652" t="s">
        <v>2520</v>
      </c>
      <c r="E701" s="651" t="s">
        <v>5220</v>
      </c>
      <c r="F701" s="652" t="s">
        <v>5221</v>
      </c>
      <c r="G701" s="651" t="s">
        <v>4905</v>
      </c>
      <c r="H701" s="651" t="s">
        <v>4906</v>
      </c>
      <c r="I701" s="653">
        <v>3162.94</v>
      </c>
      <c r="J701" s="653">
        <v>4</v>
      </c>
      <c r="K701" s="654">
        <v>12651.76</v>
      </c>
    </row>
    <row r="702" spans="1:11" ht="14.4" customHeight="1" x14ac:dyDescent="0.3">
      <c r="A702" s="649" t="s">
        <v>573</v>
      </c>
      <c r="B702" s="650" t="s">
        <v>574</v>
      </c>
      <c r="C702" s="651" t="s">
        <v>590</v>
      </c>
      <c r="D702" s="652" t="s">
        <v>2520</v>
      </c>
      <c r="E702" s="651" t="s">
        <v>5220</v>
      </c>
      <c r="F702" s="652" t="s">
        <v>5221</v>
      </c>
      <c r="G702" s="651" t="s">
        <v>4907</v>
      </c>
      <c r="H702" s="651" t="s">
        <v>4908</v>
      </c>
      <c r="I702" s="653">
        <v>3162.94</v>
      </c>
      <c r="J702" s="653">
        <v>3</v>
      </c>
      <c r="K702" s="654">
        <v>9488.82</v>
      </c>
    </row>
    <row r="703" spans="1:11" ht="14.4" customHeight="1" x14ac:dyDescent="0.3">
      <c r="A703" s="649" t="s">
        <v>573</v>
      </c>
      <c r="B703" s="650" t="s">
        <v>574</v>
      </c>
      <c r="C703" s="651" t="s">
        <v>590</v>
      </c>
      <c r="D703" s="652" t="s">
        <v>2520</v>
      </c>
      <c r="E703" s="651" t="s">
        <v>5220</v>
      </c>
      <c r="F703" s="652" t="s">
        <v>5221</v>
      </c>
      <c r="G703" s="651" t="s">
        <v>4909</v>
      </c>
      <c r="H703" s="651" t="s">
        <v>4910</v>
      </c>
      <c r="I703" s="653">
        <v>1500.3999999999999</v>
      </c>
      <c r="J703" s="653">
        <v>30</v>
      </c>
      <c r="K703" s="654">
        <v>45012</v>
      </c>
    </row>
    <row r="704" spans="1:11" ht="14.4" customHeight="1" x14ac:dyDescent="0.3">
      <c r="A704" s="649" t="s">
        <v>573</v>
      </c>
      <c r="B704" s="650" t="s">
        <v>574</v>
      </c>
      <c r="C704" s="651" t="s">
        <v>590</v>
      </c>
      <c r="D704" s="652" t="s">
        <v>2520</v>
      </c>
      <c r="E704" s="651" t="s">
        <v>5220</v>
      </c>
      <c r="F704" s="652" t="s">
        <v>5221</v>
      </c>
      <c r="G704" s="651" t="s">
        <v>4911</v>
      </c>
      <c r="H704" s="651" t="s">
        <v>4912</v>
      </c>
      <c r="I704" s="653">
        <v>169.4</v>
      </c>
      <c r="J704" s="653">
        <v>10</v>
      </c>
      <c r="K704" s="654">
        <v>1694</v>
      </c>
    </row>
    <row r="705" spans="1:11" ht="14.4" customHeight="1" x14ac:dyDescent="0.3">
      <c r="A705" s="649" t="s">
        <v>573</v>
      </c>
      <c r="B705" s="650" t="s">
        <v>574</v>
      </c>
      <c r="C705" s="651" t="s">
        <v>590</v>
      </c>
      <c r="D705" s="652" t="s">
        <v>2520</v>
      </c>
      <c r="E705" s="651" t="s">
        <v>5220</v>
      </c>
      <c r="F705" s="652" t="s">
        <v>5221</v>
      </c>
      <c r="G705" s="651" t="s">
        <v>4913</v>
      </c>
      <c r="H705" s="651" t="s">
        <v>4914</v>
      </c>
      <c r="I705" s="653">
        <v>0.01</v>
      </c>
      <c r="J705" s="653">
        <v>540</v>
      </c>
      <c r="K705" s="654">
        <v>6.5299999999999994</v>
      </c>
    </row>
    <row r="706" spans="1:11" ht="14.4" customHeight="1" x14ac:dyDescent="0.3">
      <c r="A706" s="649" t="s">
        <v>573</v>
      </c>
      <c r="B706" s="650" t="s">
        <v>574</v>
      </c>
      <c r="C706" s="651" t="s">
        <v>590</v>
      </c>
      <c r="D706" s="652" t="s">
        <v>2520</v>
      </c>
      <c r="E706" s="651" t="s">
        <v>5220</v>
      </c>
      <c r="F706" s="652" t="s">
        <v>5221</v>
      </c>
      <c r="G706" s="651" t="s">
        <v>4915</v>
      </c>
      <c r="H706" s="651" t="s">
        <v>4916</v>
      </c>
      <c r="I706" s="653">
        <v>11794.48</v>
      </c>
      <c r="J706" s="653">
        <v>2</v>
      </c>
      <c r="K706" s="654">
        <v>23588.959999999999</v>
      </c>
    </row>
    <row r="707" spans="1:11" ht="14.4" customHeight="1" x14ac:dyDescent="0.3">
      <c r="A707" s="649" t="s">
        <v>573</v>
      </c>
      <c r="B707" s="650" t="s">
        <v>574</v>
      </c>
      <c r="C707" s="651" t="s">
        <v>590</v>
      </c>
      <c r="D707" s="652" t="s">
        <v>2520</v>
      </c>
      <c r="E707" s="651" t="s">
        <v>5220</v>
      </c>
      <c r="F707" s="652" t="s">
        <v>5221</v>
      </c>
      <c r="G707" s="651" t="s">
        <v>4917</v>
      </c>
      <c r="H707" s="651" t="s">
        <v>4918</v>
      </c>
      <c r="I707" s="653">
        <v>2642.64</v>
      </c>
      <c r="J707" s="653">
        <v>1</v>
      </c>
      <c r="K707" s="654">
        <v>2642.64</v>
      </c>
    </row>
    <row r="708" spans="1:11" ht="14.4" customHeight="1" x14ac:dyDescent="0.3">
      <c r="A708" s="649" t="s">
        <v>573</v>
      </c>
      <c r="B708" s="650" t="s">
        <v>574</v>
      </c>
      <c r="C708" s="651" t="s">
        <v>590</v>
      </c>
      <c r="D708" s="652" t="s">
        <v>2520</v>
      </c>
      <c r="E708" s="651" t="s">
        <v>5220</v>
      </c>
      <c r="F708" s="652" t="s">
        <v>5221</v>
      </c>
      <c r="G708" s="651" t="s">
        <v>4919</v>
      </c>
      <c r="H708" s="651" t="s">
        <v>4920</v>
      </c>
      <c r="I708" s="653">
        <v>139.26</v>
      </c>
      <c r="J708" s="653">
        <v>180</v>
      </c>
      <c r="K708" s="654">
        <v>25066.6</v>
      </c>
    </row>
    <row r="709" spans="1:11" ht="14.4" customHeight="1" x14ac:dyDescent="0.3">
      <c r="A709" s="649" t="s">
        <v>573</v>
      </c>
      <c r="B709" s="650" t="s">
        <v>574</v>
      </c>
      <c r="C709" s="651" t="s">
        <v>590</v>
      </c>
      <c r="D709" s="652" t="s">
        <v>2520</v>
      </c>
      <c r="E709" s="651" t="s">
        <v>5220</v>
      </c>
      <c r="F709" s="652" t="s">
        <v>5221</v>
      </c>
      <c r="G709" s="651" t="s">
        <v>4921</v>
      </c>
      <c r="H709" s="651" t="s">
        <v>4922</v>
      </c>
      <c r="I709" s="653">
        <v>761.09</v>
      </c>
      <c r="J709" s="653">
        <v>10</v>
      </c>
      <c r="K709" s="654">
        <v>7610.9</v>
      </c>
    </row>
    <row r="710" spans="1:11" ht="14.4" customHeight="1" x14ac:dyDescent="0.3">
      <c r="A710" s="649" t="s">
        <v>573</v>
      </c>
      <c r="B710" s="650" t="s">
        <v>574</v>
      </c>
      <c r="C710" s="651" t="s">
        <v>590</v>
      </c>
      <c r="D710" s="652" t="s">
        <v>2520</v>
      </c>
      <c r="E710" s="651" t="s">
        <v>5220</v>
      </c>
      <c r="F710" s="652" t="s">
        <v>5221</v>
      </c>
      <c r="G710" s="651" t="s">
        <v>4923</v>
      </c>
      <c r="H710" s="651" t="s">
        <v>4924</v>
      </c>
      <c r="I710" s="653">
        <v>14290.09</v>
      </c>
      <c r="J710" s="653">
        <v>1</v>
      </c>
      <c r="K710" s="654">
        <v>14290.09</v>
      </c>
    </row>
    <row r="711" spans="1:11" ht="14.4" customHeight="1" x14ac:dyDescent="0.3">
      <c r="A711" s="649" t="s">
        <v>573</v>
      </c>
      <c r="B711" s="650" t="s">
        <v>574</v>
      </c>
      <c r="C711" s="651" t="s">
        <v>590</v>
      </c>
      <c r="D711" s="652" t="s">
        <v>2520</v>
      </c>
      <c r="E711" s="651" t="s">
        <v>5220</v>
      </c>
      <c r="F711" s="652" t="s">
        <v>5221</v>
      </c>
      <c r="G711" s="651" t="s">
        <v>4925</v>
      </c>
      <c r="H711" s="651" t="s">
        <v>4926</v>
      </c>
      <c r="I711" s="653">
        <v>87.6</v>
      </c>
      <c r="J711" s="653">
        <v>20</v>
      </c>
      <c r="K711" s="654">
        <v>1752.1</v>
      </c>
    </row>
    <row r="712" spans="1:11" ht="14.4" customHeight="1" x14ac:dyDescent="0.3">
      <c r="A712" s="649" t="s">
        <v>573</v>
      </c>
      <c r="B712" s="650" t="s">
        <v>574</v>
      </c>
      <c r="C712" s="651" t="s">
        <v>590</v>
      </c>
      <c r="D712" s="652" t="s">
        <v>2520</v>
      </c>
      <c r="E712" s="651" t="s">
        <v>5234</v>
      </c>
      <c r="F712" s="652" t="s">
        <v>5235</v>
      </c>
      <c r="G712" s="651" t="s">
        <v>4927</v>
      </c>
      <c r="H712" s="651" t="s">
        <v>4928</v>
      </c>
      <c r="I712" s="653">
        <v>20895.5</v>
      </c>
      <c r="J712" s="653">
        <v>2</v>
      </c>
      <c r="K712" s="654">
        <v>41791</v>
      </c>
    </row>
    <row r="713" spans="1:11" ht="14.4" customHeight="1" x14ac:dyDescent="0.3">
      <c r="A713" s="649" t="s">
        <v>573</v>
      </c>
      <c r="B713" s="650" t="s">
        <v>574</v>
      </c>
      <c r="C713" s="651" t="s">
        <v>590</v>
      </c>
      <c r="D713" s="652" t="s">
        <v>2520</v>
      </c>
      <c r="E713" s="651" t="s">
        <v>5234</v>
      </c>
      <c r="F713" s="652" t="s">
        <v>5235</v>
      </c>
      <c r="G713" s="651" t="s">
        <v>4929</v>
      </c>
      <c r="H713" s="651" t="s">
        <v>4930</v>
      </c>
      <c r="I713" s="653">
        <v>42940</v>
      </c>
      <c r="J713" s="653">
        <v>2</v>
      </c>
      <c r="K713" s="654">
        <v>85880</v>
      </c>
    </row>
    <row r="714" spans="1:11" ht="14.4" customHeight="1" x14ac:dyDescent="0.3">
      <c r="A714" s="649" t="s">
        <v>573</v>
      </c>
      <c r="B714" s="650" t="s">
        <v>574</v>
      </c>
      <c r="C714" s="651" t="s">
        <v>590</v>
      </c>
      <c r="D714" s="652" t="s">
        <v>2520</v>
      </c>
      <c r="E714" s="651" t="s">
        <v>5234</v>
      </c>
      <c r="F714" s="652" t="s">
        <v>5235</v>
      </c>
      <c r="G714" s="651" t="s">
        <v>4931</v>
      </c>
      <c r="H714" s="651" t="s">
        <v>4932</v>
      </c>
      <c r="I714" s="653">
        <v>39916.666666666664</v>
      </c>
      <c r="J714" s="653">
        <v>6</v>
      </c>
      <c r="K714" s="654">
        <v>239500</v>
      </c>
    </row>
    <row r="715" spans="1:11" ht="14.4" customHeight="1" x14ac:dyDescent="0.3">
      <c r="A715" s="649" t="s">
        <v>573</v>
      </c>
      <c r="B715" s="650" t="s">
        <v>574</v>
      </c>
      <c r="C715" s="651" t="s">
        <v>590</v>
      </c>
      <c r="D715" s="652" t="s">
        <v>2520</v>
      </c>
      <c r="E715" s="651" t="s">
        <v>5234</v>
      </c>
      <c r="F715" s="652" t="s">
        <v>5235</v>
      </c>
      <c r="G715" s="651" t="s">
        <v>4933</v>
      </c>
      <c r="H715" s="651" t="s">
        <v>4934</v>
      </c>
      <c r="I715" s="653">
        <v>39595</v>
      </c>
      <c r="J715" s="653">
        <v>2</v>
      </c>
      <c r="K715" s="654">
        <v>79190</v>
      </c>
    </row>
    <row r="716" spans="1:11" ht="14.4" customHeight="1" x14ac:dyDescent="0.3">
      <c r="A716" s="649" t="s">
        <v>573</v>
      </c>
      <c r="B716" s="650" t="s">
        <v>574</v>
      </c>
      <c r="C716" s="651" t="s">
        <v>590</v>
      </c>
      <c r="D716" s="652" t="s">
        <v>2520</v>
      </c>
      <c r="E716" s="651" t="s">
        <v>5234</v>
      </c>
      <c r="F716" s="652" t="s">
        <v>5235</v>
      </c>
      <c r="G716" s="651" t="s">
        <v>4935</v>
      </c>
      <c r="H716" s="651" t="s">
        <v>4936</v>
      </c>
      <c r="I716" s="653">
        <v>1121.77</v>
      </c>
      <c r="J716" s="653">
        <v>15</v>
      </c>
      <c r="K716" s="654">
        <v>16826.43</v>
      </c>
    </row>
    <row r="717" spans="1:11" ht="14.4" customHeight="1" x14ac:dyDescent="0.3">
      <c r="A717" s="649" t="s">
        <v>573</v>
      </c>
      <c r="B717" s="650" t="s">
        <v>574</v>
      </c>
      <c r="C717" s="651" t="s">
        <v>590</v>
      </c>
      <c r="D717" s="652" t="s">
        <v>2520</v>
      </c>
      <c r="E717" s="651" t="s">
        <v>5234</v>
      </c>
      <c r="F717" s="652" t="s">
        <v>5235</v>
      </c>
      <c r="G717" s="651" t="s">
        <v>4937</v>
      </c>
      <c r="H717" s="651" t="s">
        <v>4938</v>
      </c>
      <c r="I717" s="653">
        <v>1121.76</v>
      </c>
      <c r="J717" s="653">
        <v>23</v>
      </c>
      <c r="K717" s="654">
        <v>25800.39</v>
      </c>
    </row>
    <row r="718" spans="1:11" ht="14.4" customHeight="1" x14ac:dyDescent="0.3">
      <c r="A718" s="649" t="s">
        <v>573</v>
      </c>
      <c r="B718" s="650" t="s">
        <v>574</v>
      </c>
      <c r="C718" s="651" t="s">
        <v>590</v>
      </c>
      <c r="D718" s="652" t="s">
        <v>2520</v>
      </c>
      <c r="E718" s="651" t="s">
        <v>5234</v>
      </c>
      <c r="F718" s="652" t="s">
        <v>5235</v>
      </c>
      <c r="G718" s="651" t="s">
        <v>4939</v>
      </c>
      <c r="H718" s="651" t="s">
        <v>4940</v>
      </c>
      <c r="I718" s="653">
        <v>9158.76</v>
      </c>
      <c r="J718" s="653">
        <v>4</v>
      </c>
      <c r="K718" s="654">
        <v>36635.040000000001</v>
      </c>
    </row>
    <row r="719" spans="1:11" ht="14.4" customHeight="1" x14ac:dyDescent="0.3">
      <c r="A719" s="649" t="s">
        <v>573</v>
      </c>
      <c r="B719" s="650" t="s">
        <v>574</v>
      </c>
      <c r="C719" s="651" t="s">
        <v>590</v>
      </c>
      <c r="D719" s="652" t="s">
        <v>2520</v>
      </c>
      <c r="E719" s="651" t="s">
        <v>5234</v>
      </c>
      <c r="F719" s="652" t="s">
        <v>5235</v>
      </c>
      <c r="G719" s="651" t="s">
        <v>4939</v>
      </c>
      <c r="H719" s="651" t="s">
        <v>4941</v>
      </c>
      <c r="I719" s="653">
        <v>9158.7649999999994</v>
      </c>
      <c r="J719" s="653">
        <v>4</v>
      </c>
      <c r="K719" s="654">
        <v>36635.06</v>
      </c>
    </row>
    <row r="720" spans="1:11" ht="14.4" customHeight="1" x14ac:dyDescent="0.3">
      <c r="A720" s="649" t="s">
        <v>573</v>
      </c>
      <c r="B720" s="650" t="s">
        <v>574</v>
      </c>
      <c r="C720" s="651" t="s">
        <v>590</v>
      </c>
      <c r="D720" s="652" t="s">
        <v>2520</v>
      </c>
      <c r="E720" s="651" t="s">
        <v>5234</v>
      </c>
      <c r="F720" s="652" t="s">
        <v>5235</v>
      </c>
      <c r="G720" s="651" t="s">
        <v>4942</v>
      </c>
      <c r="H720" s="651" t="s">
        <v>4943</v>
      </c>
      <c r="I720" s="653">
        <v>1121.7583333333334</v>
      </c>
      <c r="J720" s="653">
        <v>55</v>
      </c>
      <c r="K720" s="654">
        <v>61696.62</v>
      </c>
    </row>
    <row r="721" spans="1:11" ht="14.4" customHeight="1" x14ac:dyDescent="0.3">
      <c r="A721" s="649" t="s">
        <v>573</v>
      </c>
      <c r="B721" s="650" t="s">
        <v>574</v>
      </c>
      <c r="C721" s="651" t="s">
        <v>590</v>
      </c>
      <c r="D721" s="652" t="s">
        <v>2520</v>
      </c>
      <c r="E721" s="651" t="s">
        <v>5234</v>
      </c>
      <c r="F721" s="652" t="s">
        <v>5235</v>
      </c>
      <c r="G721" s="651" t="s">
        <v>4944</v>
      </c>
      <c r="H721" s="651" t="s">
        <v>4945</v>
      </c>
      <c r="I721" s="653">
        <v>1121.7583333333334</v>
      </c>
      <c r="J721" s="653">
        <v>59</v>
      </c>
      <c r="K721" s="654">
        <v>66183.659999999989</v>
      </c>
    </row>
    <row r="722" spans="1:11" ht="14.4" customHeight="1" x14ac:dyDescent="0.3">
      <c r="A722" s="649" t="s">
        <v>573</v>
      </c>
      <c r="B722" s="650" t="s">
        <v>574</v>
      </c>
      <c r="C722" s="651" t="s">
        <v>590</v>
      </c>
      <c r="D722" s="652" t="s">
        <v>2520</v>
      </c>
      <c r="E722" s="651" t="s">
        <v>5234</v>
      </c>
      <c r="F722" s="652" t="s">
        <v>5235</v>
      </c>
      <c r="G722" s="651" t="s">
        <v>4946</v>
      </c>
      <c r="H722" s="651" t="s">
        <v>4947</v>
      </c>
      <c r="I722" s="653">
        <v>8448.5400000000009</v>
      </c>
      <c r="J722" s="653">
        <v>1</v>
      </c>
      <c r="K722" s="654">
        <v>8448.5400000000009</v>
      </c>
    </row>
    <row r="723" spans="1:11" ht="14.4" customHeight="1" x14ac:dyDescent="0.3">
      <c r="A723" s="649" t="s">
        <v>573</v>
      </c>
      <c r="B723" s="650" t="s">
        <v>574</v>
      </c>
      <c r="C723" s="651" t="s">
        <v>590</v>
      </c>
      <c r="D723" s="652" t="s">
        <v>2520</v>
      </c>
      <c r="E723" s="651" t="s">
        <v>5234</v>
      </c>
      <c r="F723" s="652" t="s">
        <v>5235</v>
      </c>
      <c r="G723" s="651" t="s">
        <v>4946</v>
      </c>
      <c r="H723" s="651" t="s">
        <v>4948</v>
      </c>
      <c r="I723" s="653">
        <v>8448.5400000000009</v>
      </c>
      <c r="J723" s="653">
        <v>1</v>
      </c>
      <c r="K723" s="654">
        <v>8448.5400000000009</v>
      </c>
    </row>
    <row r="724" spans="1:11" ht="14.4" customHeight="1" x14ac:dyDescent="0.3">
      <c r="A724" s="649" t="s">
        <v>573</v>
      </c>
      <c r="B724" s="650" t="s">
        <v>574</v>
      </c>
      <c r="C724" s="651" t="s">
        <v>590</v>
      </c>
      <c r="D724" s="652" t="s">
        <v>2520</v>
      </c>
      <c r="E724" s="651" t="s">
        <v>5234</v>
      </c>
      <c r="F724" s="652" t="s">
        <v>5235</v>
      </c>
      <c r="G724" s="651" t="s">
        <v>4949</v>
      </c>
      <c r="H724" s="651" t="s">
        <v>4950</v>
      </c>
      <c r="I724" s="653">
        <v>1425.0124137931032</v>
      </c>
      <c r="J724" s="653">
        <v>155</v>
      </c>
      <c r="K724" s="654">
        <v>220876.80000000005</v>
      </c>
    </row>
    <row r="725" spans="1:11" ht="14.4" customHeight="1" x14ac:dyDescent="0.3">
      <c r="A725" s="649" t="s">
        <v>573</v>
      </c>
      <c r="B725" s="650" t="s">
        <v>574</v>
      </c>
      <c r="C725" s="651" t="s">
        <v>590</v>
      </c>
      <c r="D725" s="652" t="s">
        <v>2520</v>
      </c>
      <c r="E725" s="651" t="s">
        <v>5234</v>
      </c>
      <c r="F725" s="652" t="s">
        <v>5235</v>
      </c>
      <c r="G725" s="651" t="s">
        <v>4949</v>
      </c>
      <c r="H725" s="651" t="s">
        <v>4951</v>
      </c>
      <c r="I725" s="653">
        <v>1425.0120000000002</v>
      </c>
      <c r="J725" s="653">
        <v>75</v>
      </c>
      <c r="K725" s="654">
        <v>106875.90000000002</v>
      </c>
    </row>
    <row r="726" spans="1:11" ht="14.4" customHeight="1" x14ac:dyDescent="0.3">
      <c r="A726" s="649" t="s">
        <v>573</v>
      </c>
      <c r="B726" s="650" t="s">
        <v>574</v>
      </c>
      <c r="C726" s="651" t="s">
        <v>590</v>
      </c>
      <c r="D726" s="652" t="s">
        <v>2520</v>
      </c>
      <c r="E726" s="651" t="s">
        <v>5234</v>
      </c>
      <c r="F726" s="652" t="s">
        <v>5235</v>
      </c>
      <c r="G726" s="651" t="s">
        <v>4952</v>
      </c>
      <c r="H726" s="651" t="s">
        <v>4953</v>
      </c>
      <c r="I726" s="653">
        <v>8025.6</v>
      </c>
      <c r="J726" s="653">
        <v>1</v>
      </c>
      <c r="K726" s="654">
        <v>8025.6</v>
      </c>
    </row>
    <row r="727" spans="1:11" ht="14.4" customHeight="1" x14ac:dyDescent="0.3">
      <c r="A727" s="649" t="s">
        <v>573</v>
      </c>
      <c r="B727" s="650" t="s">
        <v>574</v>
      </c>
      <c r="C727" s="651" t="s">
        <v>590</v>
      </c>
      <c r="D727" s="652" t="s">
        <v>2520</v>
      </c>
      <c r="E727" s="651" t="s">
        <v>5234</v>
      </c>
      <c r="F727" s="652" t="s">
        <v>5235</v>
      </c>
      <c r="G727" s="651" t="s">
        <v>4952</v>
      </c>
      <c r="H727" s="651" t="s">
        <v>4954</v>
      </c>
      <c r="I727" s="653">
        <v>8025.6</v>
      </c>
      <c r="J727" s="653">
        <v>2</v>
      </c>
      <c r="K727" s="654">
        <v>16051.2</v>
      </c>
    </row>
    <row r="728" spans="1:11" ht="14.4" customHeight="1" x14ac:dyDescent="0.3">
      <c r="A728" s="649" t="s">
        <v>573</v>
      </c>
      <c r="B728" s="650" t="s">
        <v>574</v>
      </c>
      <c r="C728" s="651" t="s">
        <v>590</v>
      </c>
      <c r="D728" s="652" t="s">
        <v>2520</v>
      </c>
      <c r="E728" s="651" t="s">
        <v>5234</v>
      </c>
      <c r="F728" s="652" t="s">
        <v>5235</v>
      </c>
      <c r="G728" s="651" t="s">
        <v>4955</v>
      </c>
      <c r="H728" s="651" t="s">
        <v>4956</v>
      </c>
      <c r="I728" s="653">
        <v>15801</v>
      </c>
      <c r="J728" s="653">
        <v>2</v>
      </c>
      <c r="K728" s="654">
        <v>31602</v>
      </c>
    </row>
    <row r="729" spans="1:11" ht="14.4" customHeight="1" x14ac:dyDescent="0.3">
      <c r="A729" s="649" t="s">
        <v>573</v>
      </c>
      <c r="B729" s="650" t="s">
        <v>574</v>
      </c>
      <c r="C729" s="651" t="s">
        <v>590</v>
      </c>
      <c r="D729" s="652" t="s">
        <v>2520</v>
      </c>
      <c r="E729" s="651" t="s">
        <v>5234</v>
      </c>
      <c r="F729" s="652" t="s">
        <v>5235</v>
      </c>
      <c r="G729" s="651" t="s">
        <v>4957</v>
      </c>
      <c r="H729" s="651" t="s">
        <v>4958</v>
      </c>
      <c r="I729" s="653">
        <v>1121.76</v>
      </c>
      <c r="J729" s="653">
        <v>14</v>
      </c>
      <c r="K729" s="654">
        <v>15704.6</v>
      </c>
    </row>
    <row r="730" spans="1:11" ht="14.4" customHeight="1" x14ac:dyDescent="0.3">
      <c r="A730" s="649" t="s">
        <v>573</v>
      </c>
      <c r="B730" s="650" t="s">
        <v>574</v>
      </c>
      <c r="C730" s="651" t="s">
        <v>590</v>
      </c>
      <c r="D730" s="652" t="s">
        <v>2520</v>
      </c>
      <c r="E730" s="651" t="s">
        <v>5234</v>
      </c>
      <c r="F730" s="652" t="s">
        <v>5235</v>
      </c>
      <c r="G730" s="651" t="s">
        <v>4959</v>
      </c>
      <c r="H730" s="651" t="s">
        <v>4960</v>
      </c>
      <c r="I730" s="653">
        <v>13765.5</v>
      </c>
      <c r="J730" s="653">
        <v>1</v>
      </c>
      <c r="K730" s="654">
        <v>13765.5</v>
      </c>
    </row>
    <row r="731" spans="1:11" ht="14.4" customHeight="1" x14ac:dyDescent="0.3">
      <c r="A731" s="649" t="s">
        <v>573</v>
      </c>
      <c r="B731" s="650" t="s">
        <v>574</v>
      </c>
      <c r="C731" s="651" t="s">
        <v>590</v>
      </c>
      <c r="D731" s="652" t="s">
        <v>2520</v>
      </c>
      <c r="E731" s="651" t="s">
        <v>5234</v>
      </c>
      <c r="F731" s="652" t="s">
        <v>5235</v>
      </c>
      <c r="G731" s="651" t="s">
        <v>4959</v>
      </c>
      <c r="H731" s="651" t="s">
        <v>4961</v>
      </c>
      <c r="I731" s="653">
        <v>13765.5</v>
      </c>
      <c r="J731" s="653">
        <v>2</v>
      </c>
      <c r="K731" s="654">
        <v>27531</v>
      </c>
    </row>
    <row r="732" spans="1:11" ht="14.4" customHeight="1" x14ac:dyDescent="0.3">
      <c r="A732" s="649" t="s">
        <v>573</v>
      </c>
      <c r="B732" s="650" t="s">
        <v>574</v>
      </c>
      <c r="C732" s="651" t="s">
        <v>590</v>
      </c>
      <c r="D732" s="652" t="s">
        <v>2520</v>
      </c>
      <c r="E732" s="651" t="s">
        <v>5234</v>
      </c>
      <c r="F732" s="652" t="s">
        <v>5235</v>
      </c>
      <c r="G732" s="651" t="s">
        <v>4962</v>
      </c>
      <c r="H732" s="651" t="s">
        <v>4963</v>
      </c>
      <c r="I732" s="653">
        <v>9158.76</v>
      </c>
      <c r="J732" s="653">
        <v>2</v>
      </c>
      <c r="K732" s="654">
        <v>18317.52</v>
      </c>
    </row>
    <row r="733" spans="1:11" ht="14.4" customHeight="1" x14ac:dyDescent="0.3">
      <c r="A733" s="649" t="s">
        <v>573</v>
      </c>
      <c r="B733" s="650" t="s">
        <v>574</v>
      </c>
      <c r="C733" s="651" t="s">
        <v>590</v>
      </c>
      <c r="D733" s="652" t="s">
        <v>2520</v>
      </c>
      <c r="E733" s="651" t="s">
        <v>5234</v>
      </c>
      <c r="F733" s="652" t="s">
        <v>5235</v>
      </c>
      <c r="G733" s="651" t="s">
        <v>4964</v>
      </c>
      <c r="H733" s="651" t="s">
        <v>4965</v>
      </c>
      <c r="I733" s="653">
        <v>8025.6</v>
      </c>
      <c r="J733" s="653">
        <v>2</v>
      </c>
      <c r="K733" s="654">
        <v>16051.2</v>
      </c>
    </row>
    <row r="734" spans="1:11" ht="14.4" customHeight="1" x14ac:dyDescent="0.3">
      <c r="A734" s="649" t="s">
        <v>573</v>
      </c>
      <c r="B734" s="650" t="s">
        <v>574</v>
      </c>
      <c r="C734" s="651" t="s">
        <v>590</v>
      </c>
      <c r="D734" s="652" t="s">
        <v>2520</v>
      </c>
      <c r="E734" s="651" t="s">
        <v>5234</v>
      </c>
      <c r="F734" s="652" t="s">
        <v>5235</v>
      </c>
      <c r="G734" s="651" t="s">
        <v>4966</v>
      </c>
      <c r="H734" s="651" t="s">
        <v>4967</v>
      </c>
      <c r="I734" s="653">
        <v>41580</v>
      </c>
      <c r="J734" s="653">
        <v>3</v>
      </c>
      <c r="K734" s="654">
        <v>124740</v>
      </c>
    </row>
    <row r="735" spans="1:11" ht="14.4" customHeight="1" x14ac:dyDescent="0.3">
      <c r="A735" s="649" t="s">
        <v>573</v>
      </c>
      <c r="B735" s="650" t="s">
        <v>574</v>
      </c>
      <c r="C735" s="651" t="s">
        <v>590</v>
      </c>
      <c r="D735" s="652" t="s">
        <v>2520</v>
      </c>
      <c r="E735" s="651" t="s">
        <v>5234</v>
      </c>
      <c r="F735" s="652" t="s">
        <v>5235</v>
      </c>
      <c r="G735" s="651" t="s">
        <v>4968</v>
      </c>
      <c r="H735" s="651" t="s">
        <v>4969</v>
      </c>
      <c r="I735" s="653">
        <v>20895.5</v>
      </c>
      <c r="J735" s="653">
        <v>4</v>
      </c>
      <c r="K735" s="654">
        <v>83582</v>
      </c>
    </row>
    <row r="736" spans="1:11" ht="14.4" customHeight="1" x14ac:dyDescent="0.3">
      <c r="A736" s="649" t="s">
        <v>573</v>
      </c>
      <c r="B736" s="650" t="s">
        <v>574</v>
      </c>
      <c r="C736" s="651" t="s">
        <v>590</v>
      </c>
      <c r="D736" s="652" t="s">
        <v>2520</v>
      </c>
      <c r="E736" s="651" t="s">
        <v>5234</v>
      </c>
      <c r="F736" s="652" t="s">
        <v>5235</v>
      </c>
      <c r="G736" s="651" t="s">
        <v>4970</v>
      </c>
      <c r="H736" s="651" t="s">
        <v>4971</v>
      </c>
      <c r="I736" s="653">
        <v>15801</v>
      </c>
      <c r="J736" s="653">
        <v>3</v>
      </c>
      <c r="K736" s="654">
        <v>47403</v>
      </c>
    </row>
    <row r="737" spans="1:11" ht="14.4" customHeight="1" x14ac:dyDescent="0.3">
      <c r="A737" s="649" t="s">
        <v>573</v>
      </c>
      <c r="B737" s="650" t="s">
        <v>574</v>
      </c>
      <c r="C737" s="651" t="s">
        <v>590</v>
      </c>
      <c r="D737" s="652" t="s">
        <v>2520</v>
      </c>
      <c r="E737" s="651" t="s">
        <v>5234</v>
      </c>
      <c r="F737" s="652" t="s">
        <v>5235</v>
      </c>
      <c r="G737" s="651" t="s">
        <v>4972</v>
      </c>
      <c r="H737" s="651" t="s">
        <v>4973</v>
      </c>
      <c r="I737" s="653">
        <v>20895.5</v>
      </c>
      <c r="J737" s="653">
        <v>1</v>
      </c>
      <c r="K737" s="654">
        <v>20895.5</v>
      </c>
    </row>
    <row r="738" spans="1:11" ht="14.4" customHeight="1" x14ac:dyDescent="0.3">
      <c r="A738" s="649" t="s">
        <v>573</v>
      </c>
      <c r="B738" s="650" t="s">
        <v>574</v>
      </c>
      <c r="C738" s="651" t="s">
        <v>590</v>
      </c>
      <c r="D738" s="652" t="s">
        <v>2520</v>
      </c>
      <c r="E738" s="651" t="s">
        <v>5234</v>
      </c>
      <c r="F738" s="652" t="s">
        <v>5235</v>
      </c>
      <c r="G738" s="651" t="s">
        <v>4974</v>
      </c>
      <c r="H738" s="651" t="s">
        <v>4975</v>
      </c>
      <c r="I738" s="653">
        <v>15801</v>
      </c>
      <c r="J738" s="653">
        <v>1</v>
      </c>
      <c r="K738" s="654">
        <v>15801</v>
      </c>
    </row>
    <row r="739" spans="1:11" ht="14.4" customHeight="1" x14ac:dyDescent="0.3">
      <c r="A739" s="649" t="s">
        <v>573</v>
      </c>
      <c r="B739" s="650" t="s">
        <v>574</v>
      </c>
      <c r="C739" s="651" t="s">
        <v>590</v>
      </c>
      <c r="D739" s="652" t="s">
        <v>2520</v>
      </c>
      <c r="E739" s="651" t="s">
        <v>5234</v>
      </c>
      <c r="F739" s="652" t="s">
        <v>5235</v>
      </c>
      <c r="G739" s="651" t="s">
        <v>4976</v>
      </c>
      <c r="H739" s="651" t="s">
        <v>4977</v>
      </c>
      <c r="I739" s="653">
        <v>20895.5</v>
      </c>
      <c r="J739" s="653">
        <v>5</v>
      </c>
      <c r="K739" s="654">
        <v>104477.5</v>
      </c>
    </row>
    <row r="740" spans="1:11" ht="14.4" customHeight="1" x14ac:dyDescent="0.3">
      <c r="A740" s="649" t="s">
        <v>573</v>
      </c>
      <c r="B740" s="650" t="s">
        <v>574</v>
      </c>
      <c r="C740" s="651" t="s">
        <v>590</v>
      </c>
      <c r="D740" s="652" t="s">
        <v>2520</v>
      </c>
      <c r="E740" s="651" t="s">
        <v>5234</v>
      </c>
      <c r="F740" s="652" t="s">
        <v>5235</v>
      </c>
      <c r="G740" s="651" t="s">
        <v>4978</v>
      </c>
      <c r="H740" s="651" t="s">
        <v>4979</v>
      </c>
      <c r="I740" s="653">
        <v>40900</v>
      </c>
      <c r="J740" s="653">
        <v>2</v>
      </c>
      <c r="K740" s="654">
        <v>81800</v>
      </c>
    </row>
    <row r="741" spans="1:11" ht="14.4" customHeight="1" x14ac:dyDescent="0.3">
      <c r="A741" s="649" t="s">
        <v>573</v>
      </c>
      <c r="B741" s="650" t="s">
        <v>574</v>
      </c>
      <c r="C741" s="651" t="s">
        <v>590</v>
      </c>
      <c r="D741" s="652" t="s">
        <v>2520</v>
      </c>
      <c r="E741" s="651" t="s">
        <v>5234</v>
      </c>
      <c r="F741" s="652" t="s">
        <v>5235</v>
      </c>
      <c r="G741" s="651" t="s">
        <v>4980</v>
      </c>
      <c r="H741" s="651" t="s">
        <v>4981</v>
      </c>
      <c r="I741" s="653">
        <v>1437.5</v>
      </c>
      <c r="J741" s="653">
        <v>140</v>
      </c>
      <c r="K741" s="654">
        <v>201250</v>
      </c>
    </row>
    <row r="742" spans="1:11" ht="14.4" customHeight="1" x14ac:dyDescent="0.3">
      <c r="A742" s="649" t="s">
        <v>573</v>
      </c>
      <c r="B742" s="650" t="s">
        <v>574</v>
      </c>
      <c r="C742" s="651" t="s">
        <v>590</v>
      </c>
      <c r="D742" s="652" t="s">
        <v>2520</v>
      </c>
      <c r="E742" s="651" t="s">
        <v>5234</v>
      </c>
      <c r="F742" s="652" t="s">
        <v>5235</v>
      </c>
      <c r="G742" s="651" t="s">
        <v>4982</v>
      </c>
      <c r="H742" s="651" t="s">
        <v>4983</v>
      </c>
      <c r="I742" s="653">
        <v>40900</v>
      </c>
      <c r="J742" s="653">
        <v>1</v>
      </c>
      <c r="K742" s="654">
        <v>40900</v>
      </c>
    </row>
    <row r="743" spans="1:11" ht="14.4" customHeight="1" x14ac:dyDescent="0.3">
      <c r="A743" s="649" t="s">
        <v>573</v>
      </c>
      <c r="B743" s="650" t="s">
        <v>574</v>
      </c>
      <c r="C743" s="651" t="s">
        <v>590</v>
      </c>
      <c r="D743" s="652" t="s">
        <v>2520</v>
      </c>
      <c r="E743" s="651" t="s">
        <v>5234</v>
      </c>
      <c r="F743" s="652" t="s">
        <v>5235</v>
      </c>
      <c r="G743" s="651" t="s">
        <v>4984</v>
      </c>
      <c r="H743" s="651" t="s">
        <v>4985</v>
      </c>
      <c r="I743" s="653">
        <v>15801</v>
      </c>
      <c r="J743" s="653">
        <v>4</v>
      </c>
      <c r="K743" s="654">
        <v>63204</v>
      </c>
    </row>
    <row r="744" spans="1:11" ht="14.4" customHeight="1" x14ac:dyDescent="0.3">
      <c r="A744" s="649" t="s">
        <v>573</v>
      </c>
      <c r="B744" s="650" t="s">
        <v>574</v>
      </c>
      <c r="C744" s="651" t="s">
        <v>590</v>
      </c>
      <c r="D744" s="652" t="s">
        <v>2520</v>
      </c>
      <c r="E744" s="651" t="s">
        <v>5234</v>
      </c>
      <c r="F744" s="652" t="s">
        <v>5235</v>
      </c>
      <c r="G744" s="651" t="s">
        <v>4986</v>
      </c>
      <c r="H744" s="651" t="s">
        <v>4987</v>
      </c>
      <c r="I744" s="653">
        <v>40900</v>
      </c>
      <c r="J744" s="653">
        <v>3</v>
      </c>
      <c r="K744" s="654">
        <v>122700</v>
      </c>
    </row>
    <row r="745" spans="1:11" ht="14.4" customHeight="1" x14ac:dyDescent="0.3">
      <c r="A745" s="649" t="s">
        <v>573</v>
      </c>
      <c r="B745" s="650" t="s">
        <v>574</v>
      </c>
      <c r="C745" s="651" t="s">
        <v>590</v>
      </c>
      <c r="D745" s="652" t="s">
        <v>2520</v>
      </c>
      <c r="E745" s="651" t="s">
        <v>5234</v>
      </c>
      <c r="F745" s="652" t="s">
        <v>5235</v>
      </c>
      <c r="G745" s="651" t="s">
        <v>4988</v>
      </c>
      <c r="H745" s="651" t="s">
        <v>4989</v>
      </c>
      <c r="I745" s="653">
        <v>15801</v>
      </c>
      <c r="J745" s="653">
        <v>1</v>
      </c>
      <c r="K745" s="654">
        <v>15801</v>
      </c>
    </row>
    <row r="746" spans="1:11" ht="14.4" customHeight="1" x14ac:dyDescent="0.3">
      <c r="A746" s="649" t="s">
        <v>573</v>
      </c>
      <c r="B746" s="650" t="s">
        <v>574</v>
      </c>
      <c r="C746" s="651" t="s">
        <v>590</v>
      </c>
      <c r="D746" s="652" t="s">
        <v>2520</v>
      </c>
      <c r="E746" s="651" t="s">
        <v>5234</v>
      </c>
      <c r="F746" s="652" t="s">
        <v>5235</v>
      </c>
      <c r="G746" s="651" t="s">
        <v>4990</v>
      </c>
      <c r="H746" s="651" t="s">
        <v>4991</v>
      </c>
      <c r="I746" s="653">
        <v>38630</v>
      </c>
      <c r="J746" s="653">
        <v>1</v>
      </c>
      <c r="K746" s="654">
        <v>38630</v>
      </c>
    </row>
    <row r="747" spans="1:11" ht="14.4" customHeight="1" x14ac:dyDescent="0.3">
      <c r="A747" s="649" t="s">
        <v>573</v>
      </c>
      <c r="B747" s="650" t="s">
        <v>574</v>
      </c>
      <c r="C747" s="651" t="s">
        <v>590</v>
      </c>
      <c r="D747" s="652" t="s">
        <v>2520</v>
      </c>
      <c r="E747" s="651" t="s">
        <v>5234</v>
      </c>
      <c r="F747" s="652" t="s">
        <v>5235</v>
      </c>
      <c r="G747" s="651" t="s">
        <v>4992</v>
      </c>
      <c r="H747" s="651" t="s">
        <v>4993</v>
      </c>
      <c r="I747" s="653">
        <v>8025.6</v>
      </c>
      <c r="J747" s="653">
        <v>1</v>
      </c>
      <c r="K747" s="654">
        <v>8025.6</v>
      </c>
    </row>
    <row r="748" spans="1:11" ht="14.4" customHeight="1" x14ac:dyDescent="0.3">
      <c r="A748" s="649" t="s">
        <v>573</v>
      </c>
      <c r="B748" s="650" t="s">
        <v>574</v>
      </c>
      <c r="C748" s="651" t="s">
        <v>590</v>
      </c>
      <c r="D748" s="652" t="s">
        <v>2520</v>
      </c>
      <c r="E748" s="651" t="s">
        <v>5234</v>
      </c>
      <c r="F748" s="652" t="s">
        <v>5235</v>
      </c>
      <c r="G748" s="651" t="s">
        <v>4994</v>
      </c>
      <c r="H748" s="651" t="s">
        <v>4995</v>
      </c>
      <c r="I748" s="653">
        <v>20895.5</v>
      </c>
      <c r="J748" s="653">
        <v>1</v>
      </c>
      <c r="K748" s="654">
        <v>20895.5</v>
      </c>
    </row>
    <row r="749" spans="1:11" ht="14.4" customHeight="1" x14ac:dyDescent="0.3">
      <c r="A749" s="649" t="s">
        <v>573</v>
      </c>
      <c r="B749" s="650" t="s">
        <v>574</v>
      </c>
      <c r="C749" s="651" t="s">
        <v>590</v>
      </c>
      <c r="D749" s="652" t="s">
        <v>2520</v>
      </c>
      <c r="E749" s="651" t="s">
        <v>5232</v>
      </c>
      <c r="F749" s="652" t="s">
        <v>5233</v>
      </c>
      <c r="G749" s="651" t="s">
        <v>4996</v>
      </c>
      <c r="H749" s="651" t="s">
        <v>4997</v>
      </c>
      <c r="I749" s="653">
        <v>7.02</v>
      </c>
      <c r="J749" s="653">
        <v>6</v>
      </c>
      <c r="K749" s="654">
        <v>42.09</v>
      </c>
    </row>
    <row r="750" spans="1:11" ht="14.4" customHeight="1" x14ac:dyDescent="0.3">
      <c r="A750" s="649" t="s">
        <v>573</v>
      </c>
      <c r="B750" s="650" t="s">
        <v>574</v>
      </c>
      <c r="C750" s="651" t="s">
        <v>590</v>
      </c>
      <c r="D750" s="652" t="s">
        <v>2520</v>
      </c>
      <c r="E750" s="651" t="s">
        <v>5232</v>
      </c>
      <c r="F750" s="652" t="s">
        <v>5233</v>
      </c>
      <c r="G750" s="651" t="s">
        <v>4998</v>
      </c>
      <c r="H750" s="651" t="s">
        <v>4999</v>
      </c>
      <c r="I750" s="653">
        <v>7.01</v>
      </c>
      <c r="J750" s="653">
        <v>4</v>
      </c>
      <c r="K750" s="654">
        <v>28.06</v>
      </c>
    </row>
    <row r="751" spans="1:11" ht="14.4" customHeight="1" x14ac:dyDescent="0.3">
      <c r="A751" s="649" t="s">
        <v>573</v>
      </c>
      <c r="B751" s="650" t="s">
        <v>574</v>
      </c>
      <c r="C751" s="651" t="s">
        <v>590</v>
      </c>
      <c r="D751" s="652" t="s">
        <v>2520</v>
      </c>
      <c r="E751" s="651" t="s">
        <v>5232</v>
      </c>
      <c r="F751" s="652" t="s">
        <v>5233</v>
      </c>
      <c r="G751" s="651" t="s">
        <v>5000</v>
      </c>
      <c r="H751" s="651" t="s">
        <v>5001</v>
      </c>
      <c r="I751" s="653">
        <v>7.01</v>
      </c>
      <c r="J751" s="653">
        <v>4</v>
      </c>
      <c r="K751" s="654">
        <v>28.06</v>
      </c>
    </row>
    <row r="752" spans="1:11" ht="14.4" customHeight="1" x14ac:dyDescent="0.3">
      <c r="A752" s="649" t="s">
        <v>573</v>
      </c>
      <c r="B752" s="650" t="s">
        <v>574</v>
      </c>
      <c r="C752" s="651" t="s">
        <v>590</v>
      </c>
      <c r="D752" s="652" t="s">
        <v>2520</v>
      </c>
      <c r="E752" s="651" t="s">
        <v>5232</v>
      </c>
      <c r="F752" s="652" t="s">
        <v>5233</v>
      </c>
      <c r="G752" s="651" t="s">
        <v>5002</v>
      </c>
      <c r="H752" s="651" t="s">
        <v>5003</v>
      </c>
      <c r="I752" s="653">
        <v>1169.3</v>
      </c>
      <c r="J752" s="653">
        <v>135</v>
      </c>
      <c r="K752" s="654">
        <v>157854.93</v>
      </c>
    </row>
    <row r="753" spans="1:11" ht="14.4" customHeight="1" x14ac:dyDescent="0.3">
      <c r="A753" s="649" t="s">
        <v>573</v>
      </c>
      <c r="B753" s="650" t="s">
        <v>574</v>
      </c>
      <c r="C753" s="651" t="s">
        <v>590</v>
      </c>
      <c r="D753" s="652" t="s">
        <v>2520</v>
      </c>
      <c r="E753" s="651" t="s">
        <v>5232</v>
      </c>
      <c r="F753" s="652" t="s">
        <v>5233</v>
      </c>
      <c r="G753" s="651" t="s">
        <v>5004</v>
      </c>
      <c r="H753" s="651" t="s">
        <v>5005</v>
      </c>
      <c r="I753" s="653">
        <v>1186.6500000000001</v>
      </c>
      <c r="J753" s="653">
        <v>40</v>
      </c>
      <c r="K753" s="654">
        <v>47465.88</v>
      </c>
    </row>
    <row r="754" spans="1:11" ht="14.4" customHeight="1" x14ac:dyDescent="0.3">
      <c r="A754" s="649" t="s">
        <v>573</v>
      </c>
      <c r="B754" s="650" t="s">
        <v>574</v>
      </c>
      <c r="C754" s="651" t="s">
        <v>590</v>
      </c>
      <c r="D754" s="652" t="s">
        <v>2520</v>
      </c>
      <c r="E754" s="651" t="s">
        <v>5232</v>
      </c>
      <c r="F754" s="652" t="s">
        <v>5233</v>
      </c>
      <c r="G754" s="651" t="s">
        <v>5006</v>
      </c>
      <c r="H754" s="651" t="s">
        <v>5007</v>
      </c>
      <c r="I754" s="653">
        <v>928.2</v>
      </c>
      <c r="J754" s="653">
        <v>10</v>
      </c>
      <c r="K754" s="654">
        <v>9282.0300000000007</v>
      </c>
    </row>
    <row r="755" spans="1:11" ht="14.4" customHeight="1" x14ac:dyDescent="0.3">
      <c r="A755" s="649" t="s">
        <v>573</v>
      </c>
      <c r="B755" s="650" t="s">
        <v>574</v>
      </c>
      <c r="C755" s="651" t="s">
        <v>590</v>
      </c>
      <c r="D755" s="652" t="s">
        <v>2520</v>
      </c>
      <c r="E755" s="651" t="s">
        <v>5232</v>
      </c>
      <c r="F755" s="652" t="s">
        <v>5233</v>
      </c>
      <c r="G755" s="651" t="s">
        <v>5008</v>
      </c>
      <c r="H755" s="651" t="s">
        <v>5009</v>
      </c>
      <c r="I755" s="653">
        <v>25300</v>
      </c>
      <c r="J755" s="653">
        <v>2</v>
      </c>
      <c r="K755" s="654">
        <v>50600</v>
      </c>
    </row>
    <row r="756" spans="1:11" ht="14.4" customHeight="1" x14ac:dyDescent="0.3">
      <c r="A756" s="649" t="s">
        <v>573</v>
      </c>
      <c r="B756" s="650" t="s">
        <v>574</v>
      </c>
      <c r="C756" s="651" t="s">
        <v>590</v>
      </c>
      <c r="D756" s="652" t="s">
        <v>2520</v>
      </c>
      <c r="E756" s="651" t="s">
        <v>5232</v>
      </c>
      <c r="F756" s="652" t="s">
        <v>5233</v>
      </c>
      <c r="G756" s="651" t="s">
        <v>5010</v>
      </c>
      <c r="H756" s="651" t="s">
        <v>5011</v>
      </c>
      <c r="I756" s="653">
        <v>1188</v>
      </c>
      <c r="J756" s="653">
        <v>225</v>
      </c>
      <c r="K756" s="654">
        <v>267300.47000000003</v>
      </c>
    </row>
    <row r="757" spans="1:11" ht="14.4" customHeight="1" x14ac:dyDescent="0.3">
      <c r="A757" s="649" t="s">
        <v>573</v>
      </c>
      <c r="B757" s="650" t="s">
        <v>574</v>
      </c>
      <c r="C757" s="651" t="s">
        <v>590</v>
      </c>
      <c r="D757" s="652" t="s">
        <v>2520</v>
      </c>
      <c r="E757" s="651" t="s">
        <v>5232</v>
      </c>
      <c r="F757" s="652" t="s">
        <v>5233</v>
      </c>
      <c r="G757" s="651" t="s">
        <v>5012</v>
      </c>
      <c r="H757" s="651" t="s">
        <v>5013</v>
      </c>
      <c r="I757" s="653">
        <v>532.4</v>
      </c>
      <c r="J757" s="653">
        <v>100</v>
      </c>
      <c r="K757" s="654">
        <v>53240</v>
      </c>
    </row>
    <row r="758" spans="1:11" ht="14.4" customHeight="1" x14ac:dyDescent="0.3">
      <c r="A758" s="649" t="s">
        <v>573</v>
      </c>
      <c r="B758" s="650" t="s">
        <v>574</v>
      </c>
      <c r="C758" s="651" t="s">
        <v>590</v>
      </c>
      <c r="D758" s="652" t="s">
        <v>2520</v>
      </c>
      <c r="E758" s="651" t="s">
        <v>5232</v>
      </c>
      <c r="F758" s="652" t="s">
        <v>5233</v>
      </c>
      <c r="G758" s="651" t="s">
        <v>4537</v>
      </c>
      <c r="H758" s="651" t="s">
        <v>4538</v>
      </c>
      <c r="I758" s="653">
        <v>319.91000000000003</v>
      </c>
      <c r="J758" s="653">
        <v>80</v>
      </c>
      <c r="K758" s="654">
        <v>25592.879999999997</v>
      </c>
    </row>
    <row r="759" spans="1:11" ht="14.4" customHeight="1" x14ac:dyDescent="0.3">
      <c r="A759" s="649" t="s">
        <v>573</v>
      </c>
      <c r="B759" s="650" t="s">
        <v>574</v>
      </c>
      <c r="C759" s="651" t="s">
        <v>590</v>
      </c>
      <c r="D759" s="652" t="s">
        <v>2520</v>
      </c>
      <c r="E759" s="651" t="s">
        <v>5232</v>
      </c>
      <c r="F759" s="652" t="s">
        <v>5233</v>
      </c>
      <c r="G759" s="651" t="s">
        <v>5014</v>
      </c>
      <c r="H759" s="651" t="s">
        <v>5015</v>
      </c>
      <c r="I759" s="653">
        <v>18952.894166666665</v>
      </c>
      <c r="J759" s="653">
        <v>19</v>
      </c>
      <c r="K759" s="654">
        <v>360104.93000000005</v>
      </c>
    </row>
    <row r="760" spans="1:11" ht="14.4" customHeight="1" x14ac:dyDescent="0.3">
      <c r="A760" s="649" t="s">
        <v>573</v>
      </c>
      <c r="B760" s="650" t="s">
        <v>574</v>
      </c>
      <c r="C760" s="651" t="s">
        <v>590</v>
      </c>
      <c r="D760" s="652" t="s">
        <v>2520</v>
      </c>
      <c r="E760" s="651" t="s">
        <v>5232</v>
      </c>
      <c r="F760" s="652" t="s">
        <v>5233</v>
      </c>
      <c r="G760" s="651" t="s">
        <v>5016</v>
      </c>
      <c r="H760" s="651" t="s">
        <v>5017</v>
      </c>
      <c r="I760" s="653">
        <v>133400</v>
      </c>
      <c r="J760" s="653">
        <v>2</v>
      </c>
      <c r="K760" s="654">
        <v>266800</v>
      </c>
    </row>
    <row r="761" spans="1:11" ht="14.4" customHeight="1" x14ac:dyDescent="0.3">
      <c r="A761" s="649" t="s">
        <v>573</v>
      </c>
      <c r="B761" s="650" t="s">
        <v>574</v>
      </c>
      <c r="C761" s="651" t="s">
        <v>590</v>
      </c>
      <c r="D761" s="652" t="s">
        <v>2520</v>
      </c>
      <c r="E761" s="651" t="s">
        <v>5232</v>
      </c>
      <c r="F761" s="652" t="s">
        <v>5233</v>
      </c>
      <c r="G761" s="651" t="s">
        <v>4539</v>
      </c>
      <c r="H761" s="651" t="s">
        <v>4540</v>
      </c>
      <c r="I761" s="653">
        <v>414.55</v>
      </c>
      <c r="J761" s="653">
        <v>10</v>
      </c>
      <c r="K761" s="654">
        <v>4145.46</v>
      </c>
    </row>
    <row r="762" spans="1:11" ht="14.4" customHeight="1" x14ac:dyDescent="0.3">
      <c r="A762" s="649" t="s">
        <v>573</v>
      </c>
      <c r="B762" s="650" t="s">
        <v>574</v>
      </c>
      <c r="C762" s="651" t="s">
        <v>590</v>
      </c>
      <c r="D762" s="652" t="s">
        <v>2520</v>
      </c>
      <c r="E762" s="651" t="s">
        <v>5232</v>
      </c>
      <c r="F762" s="652" t="s">
        <v>5233</v>
      </c>
      <c r="G762" s="651" t="s">
        <v>5018</v>
      </c>
      <c r="H762" s="651" t="s">
        <v>5019</v>
      </c>
      <c r="I762" s="653">
        <v>4600</v>
      </c>
      <c r="J762" s="653">
        <v>40</v>
      </c>
      <c r="K762" s="654">
        <v>184000</v>
      </c>
    </row>
    <row r="763" spans="1:11" ht="14.4" customHeight="1" x14ac:dyDescent="0.3">
      <c r="A763" s="649" t="s">
        <v>573</v>
      </c>
      <c r="B763" s="650" t="s">
        <v>574</v>
      </c>
      <c r="C763" s="651" t="s">
        <v>590</v>
      </c>
      <c r="D763" s="652" t="s">
        <v>2520</v>
      </c>
      <c r="E763" s="651" t="s">
        <v>5232</v>
      </c>
      <c r="F763" s="652" t="s">
        <v>5233</v>
      </c>
      <c r="G763" s="651" t="s">
        <v>5020</v>
      </c>
      <c r="H763" s="651" t="s">
        <v>5021</v>
      </c>
      <c r="I763" s="653">
        <v>1169.3</v>
      </c>
      <c r="J763" s="653">
        <v>15</v>
      </c>
      <c r="K763" s="654">
        <v>17539.439999999999</v>
      </c>
    </row>
    <row r="764" spans="1:11" ht="14.4" customHeight="1" x14ac:dyDescent="0.3">
      <c r="A764" s="649" t="s">
        <v>573</v>
      </c>
      <c r="B764" s="650" t="s">
        <v>574</v>
      </c>
      <c r="C764" s="651" t="s">
        <v>590</v>
      </c>
      <c r="D764" s="652" t="s">
        <v>2520</v>
      </c>
      <c r="E764" s="651" t="s">
        <v>5232</v>
      </c>
      <c r="F764" s="652" t="s">
        <v>5233</v>
      </c>
      <c r="G764" s="651" t="s">
        <v>4543</v>
      </c>
      <c r="H764" s="651" t="s">
        <v>4544</v>
      </c>
      <c r="I764" s="653">
        <v>1849.91</v>
      </c>
      <c r="J764" s="653">
        <v>5</v>
      </c>
      <c r="K764" s="654">
        <v>9249.5499999999993</v>
      </c>
    </row>
    <row r="765" spans="1:11" ht="14.4" customHeight="1" x14ac:dyDescent="0.3">
      <c r="A765" s="649" t="s">
        <v>573</v>
      </c>
      <c r="B765" s="650" t="s">
        <v>574</v>
      </c>
      <c r="C765" s="651" t="s">
        <v>590</v>
      </c>
      <c r="D765" s="652" t="s">
        <v>2520</v>
      </c>
      <c r="E765" s="651" t="s">
        <v>5232</v>
      </c>
      <c r="F765" s="652" t="s">
        <v>5233</v>
      </c>
      <c r="G765" s="651" t="s">
        <v>5022</v>
      </c>
      <c r="H765" s="651" t="s">
        <v>5023</v>
      </c>
      <c r="I765" s="653">
        <v>25300</v>
      </c>
      <c r="J765" s="653">
        <v>4</v>
      </c>
      <c r="K765" s="654">
        <v>101200</v>
      </c>
    </row>
    <row r="766" spans="1:11" ht="14.4" customHeight="1" x14ac:dyDescent="0.3">
      <c r="A766" s="649" t="s">
        <v>573</v>
      </c>
      <c r="B766" s="650" t="s">
        <v>574</v>
      </c>
      <c r="C766" s="651" t="s">
        <v>590</v>
      </c>
      <c r="D766" s="652" t="s">
        <v>2520</v>
      </c>
      <c r="E766" s="651" t="s">
        <v>5232</v>
      </c>
      <c r="F766" s="652" t="s">
        <v>5233</v>
      </c>
      <c r="G766" s="651" t="s">
        <v>5024</v>
      </c>
      <c r="H766" s="651" t="s">
        <v>5025</v>
      </c>
      <c r="I766" s="653">
        <v>1169.3</v>
      </c>
      <c r="J766" s="653">
        <v>45</v>
      </c>
      <c r="K766" s="654">
        <v>52618.33</v>
      </c>
    </row>
    <row r="767" spans="1:11" ht="14.4" customHeight="1" x14ac:dyDescent="0.3">
      <c r="A767" s="649" t="s">
        <v>573</v>
      </c>
      <c r="B767" s="650" t="s">
        <v>574</v>
      </c>
      <c r="C767" s="651" t="s">
        <v>590</v>
      </c>
      <c r="D767" s="652" t="s">
        <v>2520</v>
      </c>
      <c r="E767" s="651" t="s">
        <v>5232</v>
      </c>
      <c r="F767" s="652" t="s">
        <v>5233</v>
      </c>
      <c r="G767" s="651" t="s">
        <v>4549</v>
      </c>
      <c r="H767" s="651" t="s">
        <v>4550</v>
      </c>
      <c r="I767" s="653">
        <v>1285.02</v>
      </c>
      <c r="J767" s="653">
        <v>25</v>
      </c>
      <c r="K767" s="654">
        <v>32125.5</v>
      </c>
    </row>
    <row r="768" spans="1:11" ht="14.4" customHeight="1" x14ac:dyDescent="0.3">
      <c r="A768" s="649" t="s">
        <v>573</v>
      </c>
      <c r="B768" s="650" t="s">
        <v>574</v>
      </c>
      <c r="C768" s="651" t="s">
        <v>590</v>
      </c>
      <c r="D768" s="652" t="s">
        <v>2520</v>
      </c>
      <c r="E768" s="651" t="s">
        <v>5232</v>
      </c>
      <c r="F768" s="652" t="s">
        <v>5233</v>
      </c>
      <c r="G768" s="651" t="s">
        <v>4549</v>
      </c>
      <c r="H768" s="651" t="s">
        <v>4551</v>
      </c>
      <c r="I768" s="653">
        <v>1285.02</v>
      </c>
      <c r="J768" s="653">
        <v>50</v>
      </c>
      <c r="K768" s="654">
        <v>64251</v>
      </c>
    </row>
    <row r="769" spans="1:11" ht="14.4" customHeight="1" x14ac:dyDescent="0.3">
      <c r="A769" s="649" t="s">
        <v>573</v>
      </c>
      <c r="B769" s="650" t="s">
        <v>574</v>
      </c>
      <c r="C769" s="651" t="s">
        <v>590</v>
      </c>
      <c r="D769" s="652" t="s">
        <v>2520</v>
      </c>
      <c r="E769" s="651" t="s">
        <v>5232</v>
      </c>
      <c r="F769" s="652" t="s">
        <v>5233</v>
      </c>
      <c r="G769" s="651" t="s">
        <v>5026</v>
      </c>
      <c r="H769" s="651" t="s">
        <v>5027</v>
      </c>
      <c r="I769" s="653">
        <v>413.82</v>
      </c>
      <c r="J769" s="653">
        <v>1</v>
      </c>
      <c r="K769" s="654">
        <v>413.82</v>
      </c>
    </row>
    <row r="770" spans="1:11" ht="14.4" customHeight="1" x14ac:dyDescent="0.3">
      <c r="A770" s="649" t="s">
        <v>573</v>
      </c>
      <c r="B770" s="650" t="s">
        <v>574</v>
      </c>
      <c r="C770" s="651" t="s">
        <v>590</v>
      </c>
      <c r="D770" s="652" t="s">
        <v>2520</v>
      </c>
      <c r="E770" s="651" t="s">
        <v>5232</v>
      </c>
      <c r="F770" s="652" t="s">
        <v>5233</v>
      </c>
      <c r="G770" s="651" t="s">
        <v>5028</v>
      </c>
      <c r="H770" s="651" t="s">
        <v>5029</v>
      </c>
      <c r="I770" s="653">
        <v>39697.910000000003</v>
      </c>
      <c r="J770" s="653">
        <v>3</v>
      </c>
      <c r="K770" s="654">
        <v>119093.73000000001</v>
      </c>
    </row>
    <row r="771" spans="1:11" ht="14.4" customHeight="1" x14ac:dyDescent="0.3">
      <c r="A771" s="649" t="s">
        <v>573</v>
      </c>
      <c r="B771" s="650" t="s">
        <v>574</v>
      </c>
      <c r="C771" s="651" t="s">
        <v>590</v>
      </c>
      <c r="D771" s="652" t="s">
        <v>2520</v>
      </c>
      <c r="E771" s="651" t="s">
        <v>5236</v>
      </c>
      <c r="F771" s="652" t="s">
        <v>5237</v>
      </c>
      <c r="G771" s="651" t="s">
        <v>5030</v>
      </c>
      <c r="H771" s="651" t="s">
        <v>5031</v>
      </c>
      <c r="I771" s="653">
        <v>3006.31</v>
      </c>
      <c r="J771" s="653">
        <v>18</v>
      </c>
      <c r="K771" s="654">
        <v>54113.490000000005</v>
      </c>
    </row>
    <row r="772" spans="1:11" ht="14.4" customHeight="1" x14ac:dyDescent="0.3">
      <c r="A772" s="649" t="s">
        <v>573</v>
      </c>
      <c r="B772" s="650" t="s">
        <v>574</v>
      </c>
      <c r="C772" s="651" t="s">
        <v>590</v>
      </c>
      <c r="D772" s="652" t="s">
        <v>2520</v>
      </c>
      <c r="E772" s="651" t="s">
        <v>5236</v>
      </c>
      <c r="F772" s="652" t="s">
        <v>5237</v>
      </c>
      <c r="G772" s="651" t="s">
        <v>5032</v>
      </c>
      <c r="H772" s="651" t="s">
        <v>5033</v>
      </c>
      <c r="I772" s="653">
        <v>217.64</v>
      </c>
      <c r="J772" s="653">
        <v>360</v>
      </c>
      <c r="K772" s="654">
        <v>78351.37</v>
      </c>
    </row>
    <row r="773" spans="1:11" ht="14.4" customHeight="1" x14ac:dyDescent="0.3">
      <c r="A773" s="649" t="s">
        <v>573</v>
      </c>
      <c r="B773" s="650" t="s">
        <v>574</v>
      </c>
      <c r="C773" s="651" t="s">
        <v>590</v>
      </c>
      <c r="D773" s="652" t="s">
        <v>2520</v>
      </c>
      <c r="E773" s="651" t="s">
        <v>5236</v>
      </c>
      <c r="F773" s="652" t="s">
        <v>5237</v>
      </c>
      <c r="G773" s="651" t="s">
        <v>5034</v>
      </c>
      <c r="H773" s="651" t="s">
        <v>5035</v>
      </c>
      <c r="I773" s="653">
        <v>1.21</v>
      </c>
      <c r="J773" s="653">
        <v>1</v>
      </c>
      <c r="K773" s="654">
        <v>1.21</v>
      </c>
    </row>
    <row r="774" spans="1:11" ht="14.4" customHeight="1" x14ac:dyDescent="0.3">
      <c r="A774" s="649" t="s">
        <v>573</v>
      </c>
      <c r="B774" s="650" t="s">
        <v>574</v>
      </c>
      <c r="C774" s="651" t="s">
        <v>590</v>
      </c>
      <c r="D774" s="652" t="s">
        <v>2520</v>
      </c>
      <c r="E774" s="651" t="s">
        <v>5222</v>
      </c>
      <c r="F774" s="652" t="s">
        <v>5223</v>
      </c>
      <c r="G774" s="651" t="s">
        <v>4206</v>
      </c>
      <c r="H774" s="651" t="s">
        <v>4207</v>
      </c>
      <c r="I774" s="653">
        <v>8.17</v>
      </c>
      <c r="J774" s="653">
        <v>300</v>
      </c>
      <c r="K774" s="654">
        <v>2451</v>
      </c>
    </row>
    <row r="775" spans="1:11" ht="14.4" customHeight="1" x14ac:dyDescent="0.3">
      <c r="A775" s="649" t="s">
        <v>573</v>
      </c>
      <c r="B775" s="650" t="s">
        <v>574</v>
      </c>
      <c r="C775" s="651" t="s">
        <v>590</v>
      </c>
      <c r="D775" s="652" t="s">
        <v>2520</v>
      </c>
      <c r="E775" s="651" t="s">
        <v>5222</v>
      </c>
      <c r="F775" s="652" t="s">
        <v>5223</v>
      </c>
      <c r="G775" s="651" t="s">
        <v>4206</v>
      </c>
      <c r="H775" s="651" t="s">
        <v>4208</v>
      </c>
      <c r="I775" s="653">
        <v>8.17</v>
      </c>
      <c r="J775" s="653">
        <v>500</v>
      </c>
      <c r="K775" s="654">
        <v>4085</v>
      </c>
    </row>
    <row r="776" spans="1:11" ht="14.4" customHeight="1" x14ac:dyDescent="0.3">
      <c r="A776" s="649" t="s">
        <v>573</v>
      </c>
      <c r="B776" s="650" t="s">
        <v>574</v>
      </c>
      <c r="C776" s="651" t="s">
        <v>590</v>
      </c>
      <c r="D776" s="652" t="s">
        <v>2520</v>
      </c>
      <c r="E776" s="651" t="s">
        <v>5222</v>
      </c>
      <c r="F776" s="652" t="s">
        <v>5223</v>
      </c>
      <c r="G776" s="651" t="s">
        <v>4209</v>
      </c>
      <c r="H776" s="651" t="s">
        <v>4210</v>
      </c>
      <c r="I776" s="653">
        <v>170.09399999999999</v>
      </c>
      <c r="J776" s="653">
        <v>420</v>
      </c>
      <c r="K776" s="654">
        <v>73047.66</v>
      </c>
    </row>
    <row r="777" spans="1:11" ht="14.4" customHeight="1" x14ac:dyDescent="0.3">
      <c r="A777" s="649" t="s">
        <v>573</v>
      </c>
      <c r="B777" s="650" t="s">
        <v>574</v>
      </c>
      <c r="C777" s="651" t="s">
        <v>590</v>
      </c>
      <c r="D777" s="652" t="s">
        <v>2520</v>
      </c>
      <c r="E777" s="651" t="s">
        <v>5222</v>
      </c>
      <c r="F777" s="652" t="s">
        <v>5223</v>
      </c>
      <c r="G777" s="651" t="s">
        <v>4211</v>
      </c>
      <c r="H777" s="651" t="s">
        <v>4212</v>
      </c>
      <c r="I777" s="653">
        <v>12.703333333333333</v>
      </c>
      <c r="J777" s="653">
        <v>300</v>
      </c>
      <c r="K777" s="654">
        <v>3811</v>
      </c>
    </row>
    <row r="778" spans="1:11" ht="14.4" customHeight="1" x14ac:dyDescent="0.3">
      <c r="A778" s="649" t="s">
        <v>573</v>
      </c>
      <c r="B778" s="650" t="s">
        <v>574</v>
      </c>
      <c r="C778" s="651" t="s">
        <v>590</v>
      </c>
      <c r="D778" s="652" t="s">
        <v>2520</v>
      </c>
      <c r="E778" s="651" t="s">
        <v>5222</v>
      </c>
      <c r="F778" s="652" t="s">
        <v>5223</v>
      </c>
      <c r="G778" s="651" t="s">
        <v>5036</v>
      </c>
      <c r="H778" s="651" t="s">
        <v>5037</v>
      </c>
      <c r="I778" s="653">
        <v>793.93</v>
      </c>
      <c r="J778" s="653">
        <v>80</v>
      </c>
      <c r="K778" s="654">
        <v>63514.350000000006</v>
      </c>
    </row>
    <row r="779" spans="1:11" ht="14.4" customHeight="1" x14ac:dyDescent="0.3">
      <c r="A779" s="649" t="s">
        <v>573</v>
      </c>
      <c r="B779" s="650" t="s">
        <v>574</v>
      </c>
      <c r="C779" s="651" t="s">
        <v>590</v>
      </c>
      <c r="D779" s="652" t="s">
        <v>2520</v>
      </c>
      <c r="E779" s="651" t="s">
        <v>5222</v>
      </c>
      <c r="F779" s="652" t="s">
        <v>5223</v>
      </c>
      <c r="G779" s="651" t="s">
        <v>5036</v>
      </c>
      <c r="H779" s="651" t="s">
        <v>5038</v>
      </c>
      <c r="I779" s="653">
        <v>793.93</v>
      </c>
      <c r="J779" s="653">
        <v>120</v>
      </c>
      <c r="K779" s="654">
        <v>95271.510000000009</v>
      </c>
    </row>
    <row r="780" spans="1:11" ht="14.4" customHeight="1" x14ac:dyDescent="0.3">
      <c r="A780" s="649" t="s">
        <v>573</v>
      </c>
      <c r="B780" s="650" t="s">
        <v>574</v>
      </c>
      <c r="C780" s="651" t="s">
        <v>590</v>
      </c>
      <c r="D780" s="652" t="s">
        <v>2520</v>
      </c>
      <c r="E780" s="651" t="s">
        <v>5222</v>
      </c>
      <c r="F780" s="652" t="s">
        <v>5223</v>
      </c>
      <c r="G780" s="651" t="s">
        <v>5039</v>
      </c>
      <c r="H780" s="651" t="s">
        <v>5040</v>
      </c>
      <c r="I780" s="653">
        <v>658.24</v>
      </c>
      <c r="J780" s="653">
        <v>20</v>
      </c>
      <c r="K780" s="654">
        <v>13164.85</v>
      </c>
    </row>
    <row r="781" spans="1:11" ht="14.4" customHeight="1" x14ac:dyDescent="0.3">
      <c r="A781" s="649" t="s">
        <v>573</v>
      </c>
      <c r="B781" s="650" t="s">
        <v>574</v>
      </c>
      <c r="C781" s="651" t="s">
        <v>590</v>
      </c>
      <c r="D781" s="652" t="s">
        <v>2520</v>
      </c>
      <c r="E781" s="651" t="s">
        <v>5222</v>
      </c>
      <c r="F781" s="652" t="s">
        <v>5223</v>
      </c>
      <c r="G781" s="651" t="s">
        <v>5041</v>
      </c>
      <c r="H781" s="651" t="s">
        <v>5042</v>
      </c>
      <c r="I781" s="653">
        <v>60.5</v>
      </c>
      <c r="J781" s="653">
        <v>150</v>
      </c>
      <c r="K781" s="654">
        <v>9075</v>
      </c>
    </row>
    <row r="782" spans="1:11" ht="14.4" customHeight="1" x14ac:dyDescent="0.3">
      <c r="A782" s="649" t="s">
        <v>573</v>
      </c>
      <c r="B782" s="650" t="s">
        <v>574</v>
      </c>
      <c r="C782" s="651" t="s">
        <v>590</v>
      </c>
      <c r="D782" s="652" t="s">
        <v>2520</v>
      </c>
      <c r="E782" s="651" t="s">
        <v>5222</v>
      </c>
      <c r="F782" s="652" t="s">
        <v>5223</v>
      </c>
      <c r="G782" s="651" t="s">
        <v>5043</v>
      </c>
      <c r="H782" s="651" t="s">
        <v>5044</v>
      </c>
      <c r="I782" s="653">
        <v>1010.35</v>
      </c>
      <c r="J782" s="653">
        <v>10</v>
      </c>
      <c r="K782" s="654">
        <v>10103.5</v>
      </c>
    </row>
    <row r="783" spans="1:11" ht="14.4" customHeight="1" x14ac:dyDescent="0.3">
      <c r="A783" s="649" t="s">
        <v>573</v>
      </c>
      <c r="B783" s="650" t="s">
        <v>574</v>
      </c>
      <c r="C783" s="651" t="s">
        <v>590</v>
      </c>
      <c r="D783" s="652" t="s">
        <v>2520</v>
      </c>
      <c r="E783" s="651" t="s">
        <v>5222</v>
      </c>
      <c r="F783" s="652" t="s">
        <v>5223</v>
      </c>
      <c r="G783" s="651" t="s">
        <v>5045</v>
      </c>
      <c r="H783" s="651" t="s">
        <v>5046</v>
      </c>
      <c r="I783" s="653">
        <v>1010.35</v>
      </c>
      <c r="J783" s="653">
        <v>5</v>
      </c>
      <c r="K783" s="654">
        <v>5051.75</v>
      </c>
    </row>
    <row r="784" spans="1:11" ht="14.4" customHeight="1" x14ac:dyDescent="0.3">
      <c r="A784" s="649" t="s">
        <v>573</v>
      </c>
      <c r="B784" s="650" t="s">
        <v>574</v>
      </c>
      <c r="C784" s="651" t="s">
        <v>590</v>
      </c>
      <c r="D784" s="652" t="s">
        <v>2520</v>
      </c>
      <c r="E784" s="651" t="s">
        <v>5222</v>
      </c>
      <c r="F784" s="652" t="s">
        <v>5223</v>
      </c>
      <c r="G784" s="651" t="s">
        <v>5047</v>
      </c>
      <c r="H784" s="651" t="s">
        <v>5048</v>
      </c>
      <c r="I784" s="653">
        <v>5770.5249999999987</v>
      </c>
      <c r="J784" s="653">
        <v>19</v>
      </c>
      <c r="K784" s="654">
        <v>109639.93</v>
      </c>
    </row>
    <row r="785" spans="1:11" ht="14.4" customHeight="1" x14ac:dyDescent="0.3">
      <c r="A785" s="649" t="s">
        <v>573</v>
      </c>
      <c r="B785" s="650" t="s">
        <v>574</v>
      </c>
      <c r="C785" s="651" t="s">
        <v>590</v>
      </c>
      <c r="D785" s="652" t="s">
        <v>2520</v>
      </c>
      <c r="E785" s="651" t="s">
        <v>5222</v>
      </c>
      <c r="F785" s="652" t="s">
        <v>5223</v>
      </c>
      <c r="G785" s="651" t="s">
        <v>5049</v>
      </c>
      <c r="H785" s="651" t="s">
        <v>5050</v>
      </c>
      <c r="I785" s="653">
        <v>1652.86</v>
      </c>
      <c r="J785" s="653">
        <v>6</v>
      </c>
      <c r="K785" s="654">
        <v>9917.16</v>
      </c>
    </row>
    <row r="786" spans="1:11" ht="14.4" customHeight="1" x14ac:dyDescent="0.3">
      <c r="A786" s="649" t="s">
        <v>573</v>
      </c>
      <c r="B786" s="650" t="s">
        <v>574</v>
      </c>
      <c r="C786" s="651" t="s">
        <v>590</v>
      </c>
      <c r="D786" s="652" t="s">
        <v>2520</v>
      </c>
      <c r="E786" s="651" t="s">
        <v>5222</v>
      </c>
      <c r="F786" s="652" t="s">
        <v>5223</v>
      </c>
      <c r="G786" s="651" t="s">
        <v>5051</v>
      </c>
      <c r="H786" s="651" t="s">
        <v>5052</v>
      </c>
      <c r="I786" s="653">
        <v>1652.86</v>
      </c>
      <c r="J786" s="653">
        <v>5</v>
      </c>
      <c r="K786" s="654">
        <v>8264.2999999999993</v>
      </c>
    </row>
    <row r="787" spans="1:11" ht="14.4" customHeight="1" x14ac:dyDescent="0.3">
      <c r="A787" s="649" t="s">
        <v>573</v>
      </c>
      <c r="B787" s="650" t="s">
        <v>574</v>
      </c>
      <c r="C787" s="651" t="s">
        <v>590</v>
      </c>
      <c r="D787" s="652" t="s">
        <v>2520</v>
      </c>
      <c r="E787" s="651" t="s">
        <v>5222</v>
      </c>
      <c r="F787" s="652" t="s">
        <v>5223</v>
      </c>
      <c r="G787" s="651" t="s">
        <v>5053</v>
      </c>
      <c r="H787" s="651" t="s">
        <v>5054</v>
      </c>
      <c r="I787" s="653">
        <v>4800.68</v>
      </c>
      <c r="J787" s="653">
        <v>10</v>
      </c>
      <c r="K787" s="654">
        <v>48006.75</v>
      </c>
    </row>
    <row r="788" spans="1:11" ht="14.4" customHeight="1" x14ac:dyDescent="0.3">
      <c r="A788" s="649" t="s">
        <v>573</v>
      </c>
      <c r="B788" s="650" t="s">
        <v>574</v>
      </c>
      <c r="C788" s="651" t="s">
        <v>590</v>
      </c>
      <c r="D788" s="652" t="s">
        <v>2520</v>
      </c>
      <c r="E788" s="651" t="s">
        <v>5222</v>
      </c>
      <c r="F788" s="652" t="s">
        <v>5223</v>
      </c>
      <c r="G788" s="651" t="s">
        <v>5055</v>
      </c>
      <c r="H788" s="651" t="s">
        <v>5056</v>
      </c>
      <c r="I788" s="653">
        <v>2407.9</v>
      </c>
      <c r="J788" s="653">
        <v>1</v>
      </c>
      <c r="K788" s="654">
        <v>2407.9</v>
      </c>
    </row>
    <row r="789" spans="1:11" ht="14.4" customHeight="1" x14ac:dyDescent="0.3">
      <c r="A789" s="649" t="s">
        <v>573</v>
      </c>
      <c r="B789" s="650" t="s">
        <v>574</v>
      </c>
      <c r="C789" s="651" t="s">
        <v>590</v>
      </c>
      <c r="D789" s="652" t="s">
        <v>2520</v>
      </c>
      <c r="E789" s="651" t="s">
        <v>5238</v>
      </c>
      <c r="F789" s="652" t="s">
        <v>5239</v>
      </c>
      <c r="G789" s="651" t="s">
        <v>5057</v>
      </c>
      <c r="H789" s="651" t="s">
        <v>5058</v>
      </c>
      <c r="I789" s="653">
        <v>205.39</v>
      </c>
      <c r="J789" s="653">
        <v>12</v>
      </c>
      <c r="K789" s="654">
        <v>2464.67</v>
      </c>
    </row>
    <row r="790" spans="1:11" ht="14.4" customHeight="1" x14ac:dyDescent="0.3">
      <c r="A790" s="649" t="s">
        <v>573</v>
      </c>
      <c r="B790" s="650" t="s">
        <v>574</v>
      </c>
      <c r="C790" s="651" t="s">
        <v>590</v>
      </c>
      <c r="D790" s="652" t="s">
        <v>2520</v>
      </c>
      <c r="E790" s="651" t="s">
        <v>5238</v>
      </c>
      <c r="F790" s="652" t="s">
        <v>5239</v>
      </c>
      <c r="G790" s="651" t="s">
        <v>5059</v>
      </c>
      <c r="H790" s="651" t="s">
        <v>5060</v>
      </c>
      <c r="I790" s="653">
        <v>266.12</v>
      </c>
      <c r="J790" s="653">
        <v>24</v>
      </c>
      <c r="K790" s="654">
        <v>6386.79</v>
      </c>
    </row>
    <row r="791" spans="1:11" ht="14.4" customHeight="1" x14ac:dyDescent="0.3">
      <c r="A791" s="649" t="s">
        <v>573</v>
      </c>
      <c r="B791" s="650" t="s">
        <v>574</v>
      </c>
      <c r="C791" s="651" t="s">
        <v>590</v>
      </c>
      <c r="D791" s="652" t="s">
        <v>2520</v>
      </c>
      <c r="E791" s="651" t="s">
        <v>5238</v>
      </c>
      <c r="F791" s="652" t="s">
        <v>5239</v>
      </c>
      <c r="G791" s="651" t="s">
        <v>5061</v>
      </c>
      <c r="H791" s="651" t="s">
        <v>5062</v>
      </c>
      <c r="I791" s="653">
        <v>58.24</v>
      </c>
      <c r="J791" s="653">
        <v>540</v>
      </c>
      <c r="K791" s="654">
        <v>31447.440000000002</v>
      </c>
    </row>
    <row r="792" spans="1:11" ht="14.4" customHeight="1" x14ac:dyDescent="0.3">
      <c r="A792" s="649" t="s">
        <v>573</v>
      </c>
      <c r="B792" s="650" t="s">
        <v>574</v>
      </c>
      <c r="C792" s="651" t="s">
        <v>590</v>
      </c>
      <c r="D792" s="652" t="s">
        <v>2520</v>
      </c>
      <c r="E792" s="651" t="s">
        <v>5238</v>
      </c>
      <c r="F792" s="652" t="s">
        <v>5239</v>
      </c>
      <c r="G792" s="651" t="s">
        <v>5063</v>
      </c>
      <c r="H792" s="651" t="s">
        <v>5064</v>
      </c>
      <c r="I792" s="653">
        <v>205.36999999999998</v>
      </c>
      <c r="J792" s="653">
        <v>384</v>
      </c>
      <c r="K792" s="654">
        <v>78863.889999999985</v>
      </c>
    </row>
    <row r="793" spans="1:11" ht="14.4" customHeight="1" x14ac:dyDescent="0.3">
      <c r="A793" s="649" t="s">
        <v>573</v>
      </c>
      <c r="B793" s="650" t="s">
        <v>574</v>
      </c>
      <c r="C793" s="651" t="s">
        <v>590</v>
      </c>
      <c r="D793" s="652" t="s">
        <v>2520</v>
      </c>
      <c r="E793" s="651" t="s">
        <v>5238</v>
      </c>
      <c r="F793" s="652" t="s">
        <v>5239</v>
      </c>
      <c r="G793" s="651" t="s">
        <v>5065</v>
      </c>
      <c r="H793" s="651" t="s">
        <v>5066</v>
      </c>
      <c r="I793" s="653">
        <v>408.99000000000007</v>
      </c>
      <c r="J793" s="653">
        <v>648</v>
      </c>
      <c r="K793" s="654">
        <v>265027.5</v>
      </c>
    </row>
    <row r="794" spans="1:11" ht="14.4" customHeight="1" x14ac:dyDescent="0.3">
      <c r="A794" s="649" t="s">
        <v>573</v>
      </c>
      <c r="B794" s="650" t="s">
        <v>574</v>
      </c>
      <c r="C794" s="651" t="s">
        <v>590</v>
      </c>
      <c r="D794" s="652" t="s">
        <v>2520</v>
      </c>
      <c r="E794" s="651" t="s">
        <v>5238</v>
      </c>
      <c r="F794" s="652" t="s">
        <v>5239</v>
      </c>
      <c r="G794" s="651" t="s">
        <v>5067</v>
      </c>
      <c r="H794" s="651" t="s">
        <v>5068</v>
      </c>
      <c r="I794" s="653">
        <v>222.36000000000004</v>
      </c>
      <c r="J794" s="653">
        <v>324</v>
      </c>
      <c r="K794" s="654">
        <v>72044.19</v>
      </c>
    </row>
    <row r="795" spans="1:11" ht="14.4" customHeight="1" x14ac:dyDescent="0.3">
      <c r="A795" s="649" t="s">
        <v>573</v>
      </c>
      <c r="B795" s="650" t="s">
        <v>574</v>
      </c>
      <c r="C795" s="651" t="s">
        <v>590</v>
      </c>
      <c r="D795" s="652" t="s">
        <v>2520</v>
      </c>
      <c r="E795" s="651" t="s">
        <v>5238</v>
      </c>
      <c r="F795" s="652" t="s">
        <v>5239</v>
      </c>
      <c r="G795" s="651" t="s">
        <v>5069</v>
      </c>
      <c r="H795" s="651" t="s">
        <v>5070</v>
      </c>
      <c r="I795" s="653">
        <v>36.729999999999997</v>
      </c>
      <c r="J795" s="653">
        <v>180</v>
      </c>
      <c r="K795" s="654">
        <v>6611.87</v>
      </c>
    </row>
    <row r="796" spans="1:11" ht="14.4" customHeight="1" x14ac:dyDescent="0.3">
      <c r="A796" s="649" t="s">
        <v>573</v>
      </c>
      <c r="B796" s="650" t="s">
        <v>574</v>
      </c>
      <c r="C796" s="651" t="s">
        <v>590</v>
      </c>
      <c r="D796" s="652" t="s">
        <v>2520</v>
      </c>
      <c r="E796" s="651" t="s">
        <v>5238</v>
      </c>
      <c r="F796" s="652" t="s">
        <v>5239</v>
      </c>
      <c r="G796" s="651" t="s">
        <v>5071</v>
      </c>
      <c r="H796" s="651" t="s">
        <v>5072</v>
      </c>
      <c r="I796" s="653">
        <v>45.610000000000007</v>
      </c>
      <c r="J796" s="653">
        <v>504</v>
      </c>
      <c r="K796" s="654">
        <v>22985.989999999998</v>
      </c>
    </row>
    <row r="797" spans="1:11" ht="14.4" customHeight="1" x14ac:dyDescent="0.3">
      <c r="A797" s="649" t="s">
        <v>573</v>
      </c>
      <c r="B797" s="650" t="s">
        <v>574</v>
      </c>
      <c r="C797" s="651" t="s">
        <v>590</v>
      </c>
      <c r="D797" s="652" t="s">
        <v>2520</v>
      </c>
      <c r="E797" s="651" t="s">
        <v>5238</v>
      </c>
      <c r="F797" s="652" t="s">
        <v>5239</v>
      </c>
      <c r="G797" s="651" t="s">
        <v>5073</v>
      </c>
      <c r="H797" s="651" t="s">
        <v>5074</v>
      </c>
      <c r="I797" s="653">
        <v>48.78</v>
      </c>
      <c r="J797" s="653">
        <v>180</v>
      </c>
      <c r="K797" s="654">
        <v>8779.69</v>
      </c>
    </row>
    <row r="798" spans="1:11" ht="14.4" customHeight="1" x14ac:dyDescent="0.3">
      <c r="A798" s="649" t="s">
        <v>573</v>
      </c>
      <c r="B798" s="650" t="s">
        <v>574</v>
      </c>
      <c r="C798" s="651" t="s">
        <v>590</v>
      </c>
      <c r="D798" s="652" t="s">
        <v>2520</v>
      </c>
      <c r="E798" s="651" t="s">
        <v>5238</v>
      </c>
      <c r="F798" s="652" t="s">
        <v>5239</v>
      </c>
      <c r="G798" s="651" t="s">
        <v>5075</v>
      </c>
      <c r="H798" s="651" t="s">
        <v>5076</v>
      </c>
      <c r="I798" s="653">
        <v>245.97</v>
      </c>
      <c r="J798" s="653">
        <v>108</v>
      </c>
      <c r="K798" s="654">
        <v>26564.629999999997</v>
      </c>
    </row>
    <row r="799" spans="1:11" ht="14.4" customHeight="1" x14ac:dyDescent="0.3">
      <c r="A799" s="649" t="s">
        <v>573</v>
      </c>
      <c r="B799" s="650" t="s">
        <v>574</v>
      </c>
      <c r="C799" s="651" t="s">
        <v>590</v>
      </c>
      <c r="D799" s="652" t="s">
        <v>2520</v>
      </c>
      <c r="E799" s="651" t="s">
        <v>5238</v>
      </c>
      <c r="F799" s="652" t="s">
        <v>5239</v>
      </c>
      <c r="G799" s="651" t="s">
        <v>5077</v>
      </c>
      <c r="H799" s="651" t="s">
        <v>5078</v>
      </c>
      <c r="I799" s="653">
        <v>38.909999999999997</v>
      </c>
      <c r="J799" s="653">
        <v>36</v>
      </c>
      <c r="K799" s="654">
        <v>1400.7</v>
      </c>
    </row>
    <row r="800" spans="1:11" ht="14.4" customHeight="1" x14ac:dyDescent="0.3">
      <c r="A800" s="649" t="s">
        <v>573</v>
      </c>
      <c r="B800" s="650" t="s">
        <v>574</v>
      </c>
      <c r="C800" s="651" t="s">
        <v>590</v>
      </c>
      <c r="D800" s="652" t="s">
        <v>2520</v>
      </c>
      <c r="E800" s="651" t="s">
        <v>5238</v>
      </c>
      <c r="F800" s="652" t="s">
        <v>5239</v>
      </c>
      <c r="G800" s="651" t="s">
        <v>5079</v>
      </c>
      <c r="H800" s="651" t="s">
        <v>5080</v>
      </c>
      <c r="I800" s="653">
        <v>33.35</v>
      </c>
      <c r="J800" s="653">
        <v>648</v>
      </c>
      <c r="K800" s="654">
        <v>21610.799999999999</v>
      </c>
    </row>
    <row r="801" spans="1:11" ht="14.4" customHeight="1" x14ac:dyDescent="0.3">
      <c r="A801" s="649" t="s">
        <v>573</v>
      </c>
      <c r="B801" s="650" t="s">
        <v>574</v>
      </c>
      <c r="C801" s="651" t="s">
        <v>590</v>
      </c>
      <c r="D801" s="652" t="s">
        <v>2520</v>
      </c>
      <c r="E801" s="651" t="s">
        <v>5238</v>
      </c>
      <c r="F801" s="652" t="s">
        <v>5239</v>
      </c>
      <c r="G801" s="651" t="s">
        <v>5081</v>
      </c>
      <c r="H801" s="651" t="s">
        <v>5082</v>
      </c>
      <c r="I801" s="653">
        <v>67.850000000000009</v>
      </c>
      <c r="J801" s="653">
        <v>756</v>
      </c>
      <c r="K801" s="654">
        <v>51294.600000000006</v>
      </c>
    </row>
    <row r="802" spans="1:11" ht="14.4" customHeight="1" x14ac:dyDescent="0.3">
      <c r="A802" s="649" t="s">
        <v>573</v>
      </c>
      <c r="B802" s="650" t="s">
        <v>574</v>
      </c>
      <c r="C802" s="651" t="s">
        <v>590</v>
      </c>
      <c r="D802" s="652" t="s">
        <v>2520</v>
      </c>
      <c r="E802" s="651" t="s">
        <v>5238</v>
      </c>
      <c r="F802" s="652" t="s">
        <v>5239</v>
      </c>
      <c r="G802" s="651" t="s">
        <v>5083</v>
      </c>
      <c r="H802" s="651" t="s">
        <v>5084</v>
      </c>
      <c r="I802" s="653">
        <v>69</v>
      </c>
      <c r="J802" s="653">
        <v>216</v>
      </c>
      <c r="K802" s="654">
        <v>14904</v>
      </c>
    </row>
    <row r="803" spans="1:11" ht="14.4" customHeight="1" x14ac:dyDescent="0.3">
      <c r="A803" s="649" t="s">
        <v>573</v>
      </c>
      <c r="B803" s="650" t="s">
        <v>574</v>
      </c>
      <c r="C803" s="651" t="s">
        <v>590</v>
      </c>
      <c r="D803" s="652" t="s">
        <v>2520</v>
      </c>
      <c r="E803" s="651" t="s">
        <v>5238</v>
      </c>
      <c r="F803" s="652" t="s">
        <v>5239</v>
      </c>
      <c r="G803" s="651" t="s">
        <v>5085</v>
      </c>
      <c r="H803" s="651" t="s">
        <v>5086</v>
      </c>
      <c r="I803" s="653">
        <v>191.6</v>
      </c>
      <c r="J803" s="653">
        <v>156</v>
      </c>
      <c r="K803" s="654">
        <v>29889.119999999995</v>
      </c>
    </row>
    <row r="804" spans="1:11" ht="14.4" customHeight="1" x14ac:dyDescent="0.3">
      <c r="A804" s="649" t="s">
        <v>573</v>
      </c>
      <c r="B804" s="650" t="s">
        <v>574</v>
      </c>
      <c r="C804" s="651" t="s">
        <v>590</v>
      </c>
      <c r="D804" s="652" t="s">
        <v>2520</v>
      </c>
      <c r="E804" s="651" t="s">
        <v>5238</v>
      </c>
      <c r="F804" s="652" t="s">
        <v>5239</v>
      </c>
      <c r="G804" s="651" t="s">
        <v>5087</v>
      </c>
      <c r="H804" s="651" t="s">
        <v>5088</v>
      </c>
      <c r="I804" s="653">
        <v>357.95</v>
      </c>
      <c r="J804" s="653">
        <v>24</v>
      </c>
      <c r="K804" s="654">
        <v>8590.7999999999993</v>
      </c>
    </row>
    <row r="805" spans="1:11" ht="14.4" customHeight="1" x14ac:dyDescent="0.3">
      <c r="A805" s="649" t="s">
        <v>573</v>
      </c>
      <c r="B805" s="650" t="s">
        <v>574</v>
      </c>
      <c r="C805" s="651" t="s">
        <v>590</v>
      </c>
      <c r="D805" s="652" t="s">
        <v>2520</v>
      </c>
      <c r="E805" s="651" t="s">
        <v>5238</v>
      </c>
      <c r="F805" s="652" t="s">
        <v>5239</v>
      </c>
      <c r="G805" s="651" t="s">
        <v>5089</v>
      </c>
      <c r="H805" s="651" t="s">
        <v>5090</v>
      </c>
      <c r="I805" s="653">
        <v>39.229999999999997</v>
      </c>
      <c r="J805" s="653">
        <v>144</v>
      </c>
      <c r="K805" s="654">
        <v>5648.8</v>
      </c>
    </row>
    <row r="806" spans="1:11" ht="14.4" customHeight="1" x14ac:dyDescent="0.3">
      <c r="A806" s="649" t="s">
        <v>573</v>
      </c>
      <c r="B806" s="650" t="s">
        <v>574</v>
      </c>
      <c r="C806" s="651" t="s">
        <v>590</v>
      </c>
      <c r="D806" s="652" t="s">
        <v>2520</v>
      </c>
      <c r="E806" s="651" t="s">
        <v>5238</v>
      </c>
      <c r="F806" s="652" t="s">
        <v>5239</v>
      </c>
      <c r="G806" s="651" t="s">
        <v>5091</v>
      </c>
      <c r="H806" s="651" t="s">
        <v>5092</v>
      </c>
      <c r="I806" s="653">
        <v>479.92</v>
      </c>
      <c r="J806" s="653">
        <v>120</v>
      </c>
      <c r="K806" s="654">
        <v>57590.94</v>
      </c>
    </row>
    <row r="807" spans="1:11" ht="14.4" customHeight="1" x14ac:dyDescent="0.3">
      <c r="A807" s="649" t="s">
        <v>573</v>
      </c>
      <c r="B807" s="650" t="s">
        <v>574</v>
      </c>
      <c r="C807" s="651" t="s">
        <v>590</v>
      </c>
      <c r="D807" s="652" t="s">
        <v>2520</v>
      </c>
      <c r="E807" s="651" t="s">
        <v>5238</v>
      </c>
      <c r="F807" s="652" t="s">
        <v>5239</v>
      </c>
      <c r="G807" s="651" t="s">
        <v>5093</v>
      </c>
      <c r="H807" s="651" t="s">
        <v>5094</v>
      </c>
      <c r="I807" s="653">
        <v>245.97</v>
      </c>
      <c r="J807" s="653">
        <v>12</v>
      </c>
      <c r="K807" s="654">
        <v>2951.63</v>
      </c>
    </row>
    <row r="808" spans="1:11" ht="14.4" customHeight="1" x14ac:dyDescent="0.3">
      <c r="A808" s="649" t="s">
        <v>573</v>
      </c>
      <c r="B808" s="650" t="s">
        <v>574</v>
      </c>
      <c r="C808" s="651" t="s">
        <v>590</v>
      </c>
      <c r="D808" s="652" t="s">
        <v>2520</v>
      </c>
      <c r="E808" s="651" t="s">
        <v>5238</v>
      </c>
      <c r="F808" s="652" t="s">
        <v>5239</v>
      </c>
      <c r="G808" s="651" t="s">
        <v>5095</v>
      </c>
      <c r="H808" s="651" t="s">
        <v>5096</v>
      </c>
      <c r="I808" s="653">
        <v>408.99</v>
      </c>
      <c r="J808" s="653">
        <v>12</v>
      </c>
      <c r="K808" s="654">
        <v>4907.92</v>
      </c>
    </row>
    <row r="809" spans="1:11" ht="14.4" customHeight="1" x14ac:dyDescent="0.3">
      <c r="A809" s="649" t="s">
        <v>573</v>
      </c>
      <c r="B809" s="650" t="s">
        <v>574</v>
      </c>
      <c r="C809" s="651" t="s">
        <v>590</v>
      </c>
      <c r="D809" s="652" t="s">
        <v>2520</v>
      </c>
      <c r="E809" s="651" t="s">
        <v>5238</v>
      </c>
      <c r="F809" s="652" t="s">
        <v>5239</v>
      </c>
      <c r="G809" s="651" t="s">
        <v>5097</v>
      </c>
      <c r="H809" s="651" t="s">
        <v>5098</v>
      </c>
      <c r="I809" s="653">
        <v>175.14</v>
      </c>
      <c r="J809" s="653">
        <v>264</v>
      </c>
      <c r="K809" s="654">
        <v>46236.27</v>
      </c>
    </row>
    <row r="810" spans="1:11" ht="14.4" customHeight="1" x14ac:dyDescent="0.3">
      <c r="A810" s="649" t="s">
        <v>573</v>
      </c>
      <c r="B810" s="650" t="s">
        <v>574</v>
      </c>
      <c r="C810" s="651" t="s">
        <v>590</v>
      </c>
      <c r="D810" s="652" t="s">
        <v>2520</v>
      </c>
      <c r="E810" s="651" t="s">
        <v>5238</v>
      </c>
      <c r="F810" s="652" t="s">
        <v>5239</v>
      </c>
      <c r="G810" s="651" t="s">
        <v>5099</v>
      </c>
      <c r="H810" s="651" t="s">
        <v>5100</v>
      </c>
      <c r="I810" s="653">
        <v>81.52</v>
      </c>
      <c r="J810" s="653">
        <v>144</v>
      </c>
      <c r="K810" s="654">
        <v>11739.38</v>
      </c>
    </row>
    <row r="811" spans="1:11" ht="14.4" customHeight="1" x14ac:dyDescent="0.3">
      <c r="A811" s="649" t="s">
        <v>573</v>
      </c>
      <c r="B811" s="650" t="s">
        <v>574</v>
      </c>
      <c r="C811" s="651" t="s">
        <v>590</v>
      </c>
      <c r="D811" s="652" t="s">
        <v>2520</v>
      </c>
      <c r="E811" s="651" t="s">
        <v>5238</v>
      </c>
      <c r="F811" s="652" t="s">
        <v>5239</v>
      </c>
      <c r="G811" s="651" t="s">
        <v>5101</v>
      </c>
      <c r="H811" s="651" t="s">
        <v>5102</v>
      </c>
      <c r="I811" s="653">
        <v>245.97</v>
      </c>
      <c r="J811" s="653">
        <v>12</v>
      </c>
      <c r="K811" s="654">
        <v>2951.63</v>
      </c>
    </row>
    <row r="812" spans="1:11" ht="14.4" customHeight="1" x14ac:dyDescent="0.3">
      <c r="A812" s="649" t="s">
        <v>573</v>
      </c>
      <c r="B812" s="650" t="s">
        <v>574</v>
      </c>
      <c r="C812" s="651" t="s">
        <v>590</v>
      </c>
      <c r="D812" s="652" t="s">
        <v>2520</v>
      </c>
      <c r="E812" s="651" t="s">
        <v>5238</v>
      </c>
      <c r="F812" s="652" t="s">
        <v>5239</v>
      </c>
      <c r="G812" s="651" t="s">
        <v>5103</v>
      </c>
      <c r="H812" s="651" t="s">
        <v>5104</v>
      </c>
      <c r="I812" s="653">
        <v>161.16999999999999</v>
      </c>
      <c r="J812" s="653">
        <v>24</v>
      </c>
      <c r="K812" s="654">
        <v>3868.08</v>
      </c>
    </row>
    <row r="813" spans="1:11" ht="14.4" customHeight="1" x14ac:dyDescent="0.3">
      <c r="A813" s="649" t="s">
        <v>573</v>
      </c>
      <c r="B813" s="650" t="s">
        <v>574</v>
      </c>
      <c r="C813" s="651" t="s">
        <v>590</v>
      </c>
      <c r="D813" s="652" t="s">
        <v>2520</v>
      </c>
      <c r="E813" s="651" t="s">
        <v>5238</v>
      </c>
      <c r="F813" s="652" t="s">
        <v>5239</v>
      </c>
      <c r="G813" s="651" t="s">
        <v>5105</v>
      </c>
      <c r="H813" s="651" t="s">
        <v>5106</v>
      </c>
      <c r="I813" s="653">
        <v>52.9</v>
      </c>
      <c r="J813" s="653">
        <v>192</v>
      </c>
      <c r="K813" s="654">
        <v>10156.799999999999</v>
      </c>
    </row>
    <row r="814" spans="1:11" ht="14.4" customHeight="1" x14ac:dyDescent="0.3">
      <c r="A814" s="649" t="s">
        <v>573</v>
      </c>
      <c r="B814" s="650" t="s">
        <v>574</v>
      </c>
      <c r="C814" s="651" t="s">
        <v>590</v>
      </c>
      <c r="D814" s="652" t="s">
        <v>2520</v>
      </c>
      <c r="E814" s="651" t="s">
        <v>5238</v>
      </c>
      <c r="F814" s="652" t="s">
        <v>5239</v>
      </c>
      <c r="G814" s="651" t="s">
        <v>5107</v>
      </c>
      <c r="H814" s="651" t="s">
        <v>5108</v>
      </c>
      <c r="I814" s="653">
        <v>52.899999999999991</v>
      </c>
      <c r="J814" s="653">
        <v>744</v>
      </c>
      <c r="K814" s="654">
        <v>39357.599999999999</v>
      </c>
    </row>
    <row r="815" spans="1:11" ht="14.4" customHeight="1" x14ac:dyDescent="0.3">
      <c r="A815" s="649" t="s">
        <v>573</v>
      </c>
      <c r="B815" s="650" t="s">
        <v>574</v>
      </c>
      <c r="C815" s="651" t="s">
        <v>590</v>
      </c>
      <c r="D815" s="652" t="s">
        <v>2520</v>
      </c>
      <c r="E815" s="651" t="s">
        <v>5238</v>
      </c>
      <c r="F815" s="652" t="s">
        <v>5239</v>
      </c>
      <c r="G815" s="651" t="s">
        <v>5109</v>
      </c>
      <c r="H815" s="651" t="s">
        <v>5110</v>
      </c>
      <c r="I815" s="653">
        <v>65.55</v>
      </c>
      <c r="J815" s="653">
        <v>144</v>
      </c>
      <c r="K815" s="654">
        <v>9439.2000000000007</v>
      </c>
    </row>
    <row r="816" spans="1:11" ht="14.4" customHeight="1" x14ac:dyDescent="0.3">
      <c r="A816" s="649" t="s">
        <v>573</v>
      </c>
      <c r="B816" s="650" t="s">
        <v>574</v>
      </c>
      <c r="C816" s="651" t="s">
        <v>590</v>
      </c>
      <c r="D816" s="652" t="s">
        <v>2520</v>
      </c>
      <c r="E816" s="651" t="s">
        <v>5238</v>
      </c>
      <c r="F816" s="652" t="s">
        <v>5239</v>
      </c>
      <c r="G816" s="651" t="s">
        <v>5111</v>
      </c>
      <c r="H816" s="651" t="s">
        <v>5112</v>
      </c>
      <c r="I816" s="653">
        <v>263.54000000000002</v>
      </c>
      <c r="J816" s="653">
        <v>24</v>
      </c>
      <c r="K816" s="654">
        <v>6324.94</v>
      </c>
    </row>
    <row r="817" spans="1:11" ht="14.4" customHeight="1" x14ac:dyDescent="0.3">
      <c r="A817" s="649" t="s">
        <v>573</v>
      </c>
      <c r="B817" s="650" t="s">
        <v>574</v>
      </c>
      <c r="C817" s="651" t="s">
        <v>590</v>
      </c>
      <c r="D817" s="652" t="s">
        <v>2520</v>
      </c>
      <c r="E817" s="651" t="s">
        <v>5238</v>
      </c>
      <c r="F817" s="652" t="s">
        <v>5239</v>
      </c>
      <c r="G817" s="651" t="s">
        <v>5113</v>
      </c>
      <c r="H817" s="651" t="s">
        <v>5114</v>
      </c>
      <c r="I817" s="653">
        <v>289.25</v>
      </c>
      <c r="J817" s="653">
        <v>24</v>
      </c>
      <c r="K817" s="654">
        <v>6941.8899999999994</v>
      </c>
    </row>
    <row r="818" spans="1:11" ht="14.4" customHeight="1" x14ac:dyDescent="0.3">
      <c r="A818" s="649" t="s">
        <v>573</v>
      </c>
      <c r="B818" s="650" t="s">
        <v>574</v>
      </c>
      <c r="C818" s="651" t="s">
        <v>590</v>
      </c>
      <c r="D818" s="652" t="s">
        <v>2520</v>
      </c>
      <c r="E818" s="651" t="s">
        <v>5238</v>
      </c>
      <c r="F818" s="652" t="s">
        <v>5239</v>
      </c>
      <c r="G818" s="651" t="s">
        <v>5115</v>
      </c>
      <c r="H818" s="651" t="s">
        <v>5116</v>
      </c>
      <c r="I818" s="653">
        <v>79.55</v>
      </c>
      <c r="J818" s="653">
        <v>36</v>
      </c>
      <c r="K818" s="654">
        <v>2863.64</v>
      </c>
    </row>
    <row r="819" spans="1:11" ht="14.4" customHeight="1" x14ac:dyDescent="0.3">
      <c r="A819" s="649" t="s">
        <v>573</v>
      </c>
      <c r="B819" s="650" t="s">
        <v>574</v>
      </c>
      <c r="C819" s="651" t="s">
        <v>590</v>
      </c>
      <c r="D819" s="652" t="s">
        <v>2520</v>
      </c>
      <c r="E819" s="651" t="s">
        <v>5238</v>
      </c>
      <c r="F819" s="652" t="s">
        <v>5239</v>
      </c>
      <c r="G819" s="651" t="s">
        <v>5117</v>
      </c>
      <c r="H819" s="651" t="s">
        <v>5118</v>
      </c>
      <c r="I819" s="653">
        <v>195.17</v>
      </c>
      <c r="J819" s="653">
        <v>108</v>
      </c>
      <c r="K819" s="654">
        <v>21078.65</v>
      </c>
    </row>
    <row r="820" spans="1:11" ht="14.4" customHeight="1" x14ac:dyDescent="0.3">
      <c r="A820" s="649" t="s">
        <v>573</v>
      </c>
      <c r="B820" s="650" t="s">
        <v>574</v>
      </c>
      <c r="C820" s="651" t="s">
        <v>590</v>
      </c>
      <c r="D820" s="652" t="s">
        <v>2520</v>
      </c>
      <c r="E820" s="651" t="s">
        <v>5238</v>
      </c>
      <c r="F820" s="652" t="s">
        <v>5239</v>
      </c>
      <c r="G820" s="651" t="s">
        <v>5119</v>
      </c>
      <c r="H820" s="651" t="s">
        <v>5120</v>
      </c>
      <c r="I820" s="653">
        <v>34.85</v>
      </c>
      <c r="J820" s="653">
        <v>108</v>
      </c>
      <c r="K820" s="654">
        <v>3763.44</v>
      </c>
    </row>
    <row r="821" spans="1:11" ht="14.4" customHeight="1" x14ac:dyDescent="0.3">
      <c r="A821" s="649" t="s">
        <v>573</v>
      </c>
      <c r="B821" s="650" t="s">
        <v>574</v>
      </c>
      <c r="C821" s="651" t="s">
        <v>590</v>
      </c>
      <c r="D821" s="652" t="s">
        <v>2520</v>
      </c>
      <c r="E821" s="651" t="s">
        <v>5238</v>
      </c>
      <c r="F821" s="652" t="s">
        <v>5239</v>
      </c>
      <c r="G821" s="651" t="s">
        <v>5121</v>
      </c>
      <c r="H821" s="651" t="s">
        <v>5122</v>
      </c>
      <c r="I821" s="653">
        <v>43.37</v>
      </c>
      <c r="J821" s="653">
        <v>36</v>
      </c>
      <c r="K821" s="654">
        <v>1561.36</v>
      </c>
    </row>
    <row r="822" spans="1:11" ht="14.4" customHeight="1" x14ac:dyDescent="0.3">
      <c r="A822" s="649" t="s">
        <v>573</v>
      </c>
      <c r="B822" s="650" t="s">
        <v>574</v>
      </c>
      <c r="C822" s="651" t="s">
        <v>590</v>
      </c>
      <c r="D822" s="652" t="s">
        <v>2520</v>
      </c>
      <c r="E822" s="651" t="s">
        <v>5238</v>
      </c>
      <c r="F822" s="652" t="s">
        <v>5239</v>
      </c>
      <c r="G822" s="651" t="s">
        <v>5123</v>
      </c>
      <c r="H822" s="651" t="s">
        <v>5124</v>
      </c>
      <c r="I822" s="653">
        <v>111.19</v>
      </c>
      <c r="J822" s="653">
        <v>72</v>
      </c>
      <c r="K822" s="654">
        <v>8005.8</v>
      </c>
    </row>
    <row r="823" spans="1:11" ht="14.4" customHeight="1" x14ac:dyDescent="0.3">
      <c r="A823" s="649" t="s">
        <v>573</v>
      </c>
      <c r="B823" s="650" t="s">
        <v>574</v>
      </c>
      <c r="C823" s="651" t="s">
        <v>590</v>
      </c>
      <c r="D823" s="652" t="s">
        <v>2520</v>
      </c>
      <c r="E823" s="651" t="s">
        <v>5238</v>
      </c>
      <c r="F823" s="652" t="s">
        <v>5239</v>
      </c>
      <c r="G823" s="651" t="s">
        <v>5125</v>
      </c>
      <c r="H823" s="651" t="s">
        <v>5126</v>
      </c>
      <c r="I823" s="653">
        <v>52.899999999999991</v>
      </c>
      <c r="J823" s="653">
        <v>600</v>
      </c>
      <c r="K823" s="654">
        <v>31740</v>
      </c>
    </row>
    <row r="824" spans="1:11" ht="14.4" customHeight="1" x14ac:dyDescent="0.3">
      <c r="A824" s="649" t="s">
        <v>573</v>
      </c>
      <c r="B824" s="650" t="s">
        <v>574</v>
      </c>
      <c r="C824" s="651" t="s">
        <v>590</v>
      </c>
      <c r="D824" s="652" t="s">
        <v>2520</v>
      </c>
      <c r="E824" s="651" t="s">
        <v>5238</v>
      </c>
      <c r="F824" s="652" t="s">
        <v>5239</v>
      </c>
      <c r="G824" s="651" t="s">
        <v>5127</v>
      </c>
      <c r="H824" s="651" t="s">
        <v>5128</v>
      </c>
      <c r="I824" s="653">
        <v>1545.6</v>
      </c>
      <c r="J824" s="653">
        <v>12</v>
      </c>
      <c r="K824" s="654">
        <v>18547.2</v>
      </c>
    </row>
    <row r="825" spans="1:11" ht="14.4" customHeight="1" x14ac:dyDescent="0.3">
      <c r="A825" s="649" t="s">
        <v>573</v>
      </c>
      <c r="B825" s="650" t="s">
        <v>574</v>
      </c>
      <c r="C825" s="651" t="s">
        <v>590</v>
      </c>
      <c r="D825" s="652" t="s">
        <v>2520</v>
      </c>
      <c r="E825" s="651" t="s">
        <v>5238</v>
      </c>
      <c r="F825" s="652" t="s">
        <v>5239</v>
      </c>
      <c r="G825" s="651" t="s">
        <v>5129</v>
      </c>
      <c r="H825" s="651" t="s">
        <v>5130</v>
      </c>
      <c r="I825" s="653">
        <v>69</v>
      </c>
      <c r="J825" s="653">
        <v>72</v>
      </c>
      <c r="K825" s="654">
        <v>4968</v>
      </c>
    </row>
    <row r="826" spans="1:11" ht="14.4" customHeight="1" x14ac:dyDescent="0.3">
      <c r="A826" s="649" t="s">
        <v>573</v>
      </c>
      <c r="B826" s="650" t="s">
        <v>574</v>
      </c>
      <c r="C826" s="651" t="s">
        <v>590</v>
      </c>
      <c r="D826" s="652" t="s">
        <v>2520</v>
      </c>
      <c r="E826" s="651" t="s">
        <v>5238</v>
      </c>
      <c r="F826" s="652" t="s">
        <v>5239</v>
      </c>
      <c r="G826" s="651" t="s">
        <v>5131</v>
      </c>
      <c r="H826" s="651" t="s">
        <v>5132</v>
      </c>
      <c r="I826" s="653">
        <v>109.25</v>
      </c>
      <c r="J826" s="653">
        <v>24</v>
      </c>
      <c r="K826" s="654">
        <v>2622</v>
      </c>
    </row>
    <row r="827" spans="1:11" ht="14.4" customHeight="1" x14ac:dyDescent="0.3">
      <c r="A827" s="649" t="s">
        <v>573</v>
      </c>
      <c r="B827" s="650" t="s">
        <v>574</v>
      </c>
      <c r="C827" s="651" t="s">
        <v>590</v>
      </c>
      <c r="D827" s="652" t="s">
        <v>2520</v>
      </c>
      <c r="E827" s="651" t="s">
        <v>5238</v>
      </c>
      <c r="F827" s="652" t="s">
        <v>5239</v>
      </c>
      <c r="G827" s="651" t="s">
        <v>5133</v>
      </c>
      <c r="H827" s="651" t="s">
        <v>5134</v>
      </c>
      <c r="I827" s="653">
        <v>135.63</v>
      </c>
      <c r="J827" s="653">
        <v>36</v>
      </c>
      <c r="K827" s="654">
        <v>4882.83</v>
      </c>
    </row>
    <row r="828" spans="1:11" ht="14.4" customHeight="1" x14ac:dyDescent="0.3">
      <c r="A828" s="649" t="s">
        <v>573</v>
      </c>
      <c r="B828" s="650" t="s">
        <v>574</v>
      </c>
      <c r="C828" s="651" t="s">
        <v>590</v>
      </c>
      <c r="D828" s="652" t="s">
        <v>2520</v>
      </c>
      <c r="E828" s="651" t="s">
        <v>5238</v>
      </c>
      <c r="F828" s="652" t="s">
        <v>5239</v>
      </c>
      <c r="G828" s="651" t="s">
        <v>5135</v>
      </c>
      <c r="H828" s="651" t="s">
        <v>5136</v>
      </c>
      <c r="I828" s="653">
        <v>104.01</v>
      </c>
      <c r="J828" s="653">
        <v>36</v>
      </c>
      <c r="K828" s="654">
        <v>3744.4</v>
      </c>
    </row>
    <row r="829" spans="1:11" ht="14.4" customHeight="1" x14ac:dyDescent="0.3">
      <c r="A829" s="649" t="s">
        <v>573</v>
      </c>
      <c r="B829" s="650" t="s">
        <v>574</v>
      </c>
      <c r="C829" s="651" t="s">
        <v>590</v>
      </c>
      <c r="D829" s="652" t="s">
        <v>2520</v>
      </c>
      <c r="E829" s="651" t="s">
        <v>5238</v>
      </c>
      <c r="F829" s="652" t="s">
        <v>5239</v>
      </c>
      <c r="G829" s="651" t="s">
        <v>5137</v>
      </c>
      <c r="H829" s="651" t="s">
        <v>5138</v>
      </c>
      <c r="I829" s="653">
        <v>385.88</v>
      </c>
      <c r="J829" s="653">
        <v>24</v>
      </c>
      <c r="K829" s="654">
        <v>9261.02</v>
      </c>
    </row>
    <row r="830" spans="1:11" ht="14.4" customHeight="1" x14ac:dyDescent="0.3">
      <c r="A830" s="649" t="s">
        <v>573</v>
      </c>
      <c r="B830" s="650" t="s">
        <v>574</v>
      </c>
      <c r="C830" s="651" t="s">
        <v>590</v>
      </c>
      <c r="D830" s="652" t="s">
        <v>2520</v>
      </c>
      <c r="E830" s="651" t="s">
        <v>5238</v>
      </c>
      <c r="F830" s="652" t="s">
        <v>5239</v>
      </c>
      <c r="G830" s="651" t="s">
        <v>5139</v>
      </c>
      <c r="H830" s="651" t="s">
        <v>5140</v>
      </c>
      <c r="I830" s="653">
        <v>47.99</v>
      </c>
      <c r="J830" s="653">
        <v>36</v>
      </c>
      <c r="K830" s="654">
        <v>1727.53</v>
      </c>
    </row>
    <row r="831" spans="1:11" ht="14.4" customHeight="1" x14ac:dyDescent="0.3">
      <c r="A831" s="649" t="s">
        <v>573</v>
      </c>
      <c r="B831" s="650" t="s">
        <v>574</v>
      </c>
      <c r="C831" s="651" t="s">
        <v>590</v>
      </c>
      <c r="D831" s="652" t="s">
        <v>2520</v>
      </c>
      <c r="E831" s="651" t="s">
        <v>5238</v>
      </c>
      <c r="F831" s="652" t="s">
        <v>5239</v>
      </c>
      <c r="G831" s="651" t="s">
        <v>5141</v>
      </c>
      <c r="H831" s="651" t="s">
        <v>5142</v>
      </c>
      <c r="I831" s="653">
        <v>113.85</v>
      </c>
      <c r="J831" s="653">
        <v>24</v>
      </c>
      <c r="K831" s="654">
        <v>2732.4</v>
      </c>
    </row>
    <row r="832" spans="1:11" ht="14.4" customHeight="1" x14ac:dyDescent="0.3">
      <c r="A832" s="649" t="s">
        <v>573</v>
      </c>
      <c r="B832" s="650" t="s">
        <v>574</v>
      </c>
      <c r="C832" s="651" t="s">
        <v>590</v>
      </c>
      <c r="D832" s="652" t="s">
        <v>2520</v>
      </c>
      <c r="E832" s="651" t="s">
        <v>5238</v>
      </c>
      <c r="F832" s="652" t="s">
        <v>5239</v>
      </c>
      <c r="G832" s="651" t="s">
        <v>5143</v>
      </c>
      <c r="H832" s="651" t="s">
        <v>5144</v>
      </c>
      <c r="I832" s="653">
        <v>648.03</v>
      </c>
      <c r="J832" s="653">
        <v>12</v>
      </c>
      <c r="K832" s="654">
        <v>7776.32</v>
      </c>
    </row>
    <row r="833" spans="1:11" ht="14.4" customHeight="1" x14ac:dyDescent="0.3">
      <c r="A833" s="649" t="s">
        <v>573</v>
      </c>
      <c r="B833" s="650" t="s">
        <v>574</v>
      </c>
      <c r="C833" s="651" t="s">
        <v>590</v>
      </c>
      <c r="D833" s="652" t="s">
        <v>2520</v>
      </c>
      <c r="E833" s="651" t="s">
        <v>5238</v>
      </c>
      <c r="F833" s="652" t="s">
        <v>5239</v>
      </c>
      <c r="G833" s="651" t="s">
        <v>5145</v>
      </c>
      <c r="H833" s="651" t="s">
        <v>5146</v>
      </c>
      <c r="I833" s="653">
        <v>421.26</v>
      </c>
      <c r="J833" s="653">
        <v>48</v>
      </c>
      <c r="K833" s="654">
        <v>20220.68</v>
      </c>
    </row>
    <row r="834" spans="1:11" ht="14.4" customHeight="1" x14ac:dyDescent="0.3">
      <c r="A834" s="649" t="s">
        <v>573</v>
      </c>
      <c r="B834" s="650" t="s">
        <v>574</v>
      </c>
      <c r="C834" s="651" t="s">
        <v>590</v>
      </c>
      <c r="D834" s="652" t="s">
        <v>2520</v>
      </c>
      <c r="E834" s="651" t="s">
        <v>5238</v>
      </c>
      <c r="F834" s="652" t="s">
        <v>5239</v>
      </c>
      <c r="G834" s="651" t="s">
        <v>5147</v>
      </c>
      <c r="H834" s="651" t="s">
        <v>5148</v>
      </c>
      <c r="I834" s="653">
        <v>574.51</v>
      </c>
      <c r="J834" s="653">
        <v>12</v>
      </c>
      <c r="K834" s="654">
        <v>6894.16</v>
      </c>
    </row>
    <row r="835" spans="1:11" ht="14.4" customHeight="1" x14ac:dyDescent="0.3">
      <c r="A835" s="649" t="s">
        <v>573</v>
      </c>
      <c r="B835" s="650" t="s">
        <v>574</v>
      </c>
      <c r="C835" s="651" t="s">
        <v>590</v>
      </c>
      <c r="D835" s="652" t="s">
        <v>2520</v>
      </c>
      <c r="E835" s="651" t="s">
        <v>5238</v>
      </c>
      <c r="F835" s="652" t="s">
        <v>5239</v>
      </c>
      <c r="G835" s="651" t="s">
        <v>5149</v>
      </c>
      <c r="H835" s="651" t="s">
        <v>5150</v>
      </c>
      <c r="I835" s="653">
        <v>67.849999999999994</v>
      </c>
      <c r="J835" s="653">
        <v>72</v>
      </c>
      <c r="K835" s="654">
        <v>4885.2</v>
      </c>
    </row>
    <row r="836" spans="1:11" ht="14.4" customHeight="1" x14ac:dyDescent="0.3">
      <c r="A836" s="649" t="s">
        <v>573</v>
      </c>
      <c r="B836" s="650" t="s">
        <v>574</v>
      </c>
      <c r="C836" s="651" t="s">
        <v>590</v>
      </c>
      <c r="D836" s="652" t="s">
        <v>2520</v>
      </c>
      <c r="E836" s="651" t="s">
        <v>5238</v>
      </c>
      <c r="F836" s="652" t="s">
        <v>5239</v>
      </c>
      <c r="G836" s="651" t="s">
        <v>5151</v>
      </c>
      <c r="H836" s="651" t="s">
        <v>5152</v>
      </c>
      <c r="I836" s="653">
        <v>298.31</v>
      </c>
      <c r="J836" s="653">
        <v>24</v>
      </c>
      <c r="K836" s="654">
        <v>7159.37</v>
      </c>
    </row>
    <row r="837" spans="1:11" ht="14.4" customHeight="1" x14ac:dyDescent="0.3">
      <c r="A837" s="649" t="s">
        <v>573</v>
      </c>
      <c r="B837" s="650" t="s">
        <v>574</v>
      </c>
      <c r="C837" s="651" t="s">
        <v>590</v>
      </c>
      <c r="D837" s="652" t="s">
        <v>2520</v>
      </c>
      <c r="E837" s="651" t="s">
        <v>5224</v>
      </c>
      <c r="F837" s="652" t="s">
        <v>5225</v>
      </c>
      <c r="G837" s="651" t="s">
        <v>5153</v>
      </c>
      <c r="H837" s="651" t="s">
        <v>5154</v>
      </c>
      <c r="I837" s="653">
        <v>0.3</v>
      </c>
      <c r="J837" s="653">
        <v>200</v>
      </c>
      <c r="K837" s="654">
        <v>60</v>
      </c>
    </row>
    <row r="838" spans="1:11" ht="14.4" customHeight="1" x14ac:dyDescent="0.3">
      <c r="A838" s="649" t="s">
        <v>573</v>
      </c>
      <c r="B838" s="650" t="s">
        <v>574</v>
      </c>
      <c r="C838" s="651" t="s">
        <v>590</v>
      </c>
      <c r="D838" s="652" t="s">
        <v>2520</v>
      </c>
      <c r="E838" s="651" t="s">
        <v>5224</v>
      </c>
      <c r="F838" s="652" t="s">
        <v>5225</v>
      </c>
      <c r="G838" s="651" t="s">
        <v>5155</v>
      </c>
      <c r="H838" s="651" t="s">
        <v>5156</v>
      </c>
      <c r="I838" s="653">
        <v>10.99</v>
      </c>
      <c r="J838" s="653">
        <v>50</v>
      </c>
      <c r="K838" s="654">
        <v>549.34</v>
      </c>
    </row>
    <row r="839" spans="1:11" ht="14.4" customHeight="1" x14ac:dyDescent="0.3">
      <c r="A839" s="649" t="s">
        <v>573</v>
      </c>
      <c r="B839" s="650" t="s">
        <v>574</v>
      </c>
      <c r="C839" s="651" t="s">
        <v>590</v>
      </c>
      <c r="D839" s="652" t="s">
        <v>2520</v>
      </c>
      <c r="E839" s="651" t="s">
        <v>5224</v>
      </c>
      <c r="F839" s="652" t="s">
        <v>5225</v>
      </c>
      <c r="G839" s="651" t="s">
        <v>5157</v>
      </c>
      <c r="H839" s="651" t="s">
        <v>5158</v>
      </c>
      <c r="I839" s="653">
        <v>10.98</v>
      </c>
      <c r="J839" s="653">
        <v>50</v>
      </c>
      <c r="K839" s="654">
        <v>549</v>
      </c>
    </row>
    <row r="840" spans="1:11" ht="14.4" customHeight="1" x14ac:dyDescent="0.3">
      <c r="A840" s="649" t="s">
        <v>573</v>
      </c>
      <c r="B840" s="650" t="s">
        <v>574</v>
      </c>
      <c r="C840" s="651" t="s">
        <v>590</v>
      </c>
      <c r="D840" s="652" t="s">
        <v>2520</v>
      </c>
      <c r="E840" s="651" t="s">
        <v>5224</v>
      </c>
      <c r="F840" s="652" t="s">
        <v>5225</v>
      </c>
      <c r="G840" s="651" t="s">
        <v>4223</v>
      </c>
      <c r="H840" s="651" t="s">
        <v>4224</v>
      </c>
      <c r="I840" s="653">
        <v>0.33300000000000002</v>
      </c>
      <c r="J840" s="653">
        <v>7100</v>
      </c>
      <c r="K840" s="654">
        <v>2430</v>
      </c>
    </row>
    <row r="841" spans="1:11" ht="14.4" customHeight="1" x14ac:dyDescent="0.3">
      <c r="A841" s="649" t="s">
        <v>573</v>
      </c>
      <c r="B841" s="650" t="s">
        <v>574</v>
      </c>
      <c r="C841" s="651" t="s">
        <v>590</v>
      </c>
      <c r="D841" s="652" t="s">
        <v>2520</v>
      </c>
      <c r="E841" s="651" t="s">
        <v>5224</v>
      </c>
      <c r="F841" s="652" t="s">
        <v>5225</v>
      </c>
      <c r="G841" s="651" t="s">
        <v>5159</v>
      </c>
      <c r="H841" s="651" t="s">
        <v>5160</v>
      </c>
      <c r="I841" s="653">
        <v>10.99</v>
      </c>
      <c r="J841" s="653">
        <v>50</v>
      </c>
      <c r="K841" s="654">
        <v>549.29999999999995</v>
      </c>
    </row>
    <row r="842" spans="1:11" ht="14.4" customHeight="1" x14ac:dyDescent="0.3">
      <c r="A842" s="649" t="s">
        <v>573</v>
      </c>
      <c r="B842" s="650" t="s">
        <v>574</v>
      </c>
      <c r="C842" s="651" t="s">
        <v>590</v>
      </c>
      <c r="D842" s="652" t="s">
        <v>2520</v>
      </c>
      <c r="E842" s="651" t="s">
        <v>5224</v>
      </c>
      <c r="F842" s="652" t="s">
        <v>5225</v>
      </c>
      <c r="G842" s="651" t="s">
        <v>5161</v>
      </c>
      <c r="H842" s="651" t="s">
        <v>5162</v>
      </c>
      <c r="I842" s="653">
        <v>372.25</v>
      </c>
      <c r="J842" s="653">
        <v>4</v>
      </c>
      <c r="K842" s="654">
        <v>1489.02</v>
      </c>
    </row>
    <row r="843" spans="1:11" ht="14.4" customHeight="1" x14ac:dyDescent="0.3">
      <c r="A843" s="649" t="s">
        <v>573</v>
      </c>
      <c r="B843" s="650" t="s">
        <v>574</v>
      </c>
      <c r="C843" s="651" t="s">
        <v>590</v>
      </c>
      <c r="D843" s="652" t="s">
        <v>2520</v>
      </c>
      <c r="E843" s="651" t="s">
        <v>5224</v>
      </c>
      <c r="F843" s="652" t="s">
        <v>5225</v>
      </c>
      <c r="G843" s="651" t="s">
        <v>5163</v>
      </c>
      <c r="H843" s="651" t="s">
        <v>5164</v>
      </c>
      <c r="I843" s="653">
        <v>624.36</v>
      </c>
      <c r="J843" s="653">
        <v>190</v>
      </c>
      <c r="K843" s="654">
        <v>118628.40000000001</v>
      </c>
    </row>
    <row r="844" spans="1:11" ht="14.4" customHeight="1" x14ac:dyDescent="0.3">
      <c r="A844" s="649" t="s">
        <v>573</v>
      </c>
      <c r="B844" s="650" t="s">
        <v>574</v>
      </c>
      <c r="C844" s="651" t="s">
        <v>590</v>
      </c>
      <c r="D844" s="652" t="s">
        <v>2520</v>
      </c>
      <c r="E844" s="651" t="s">
        <v>5224</v>
      </c>
      <c r="F844" s="652" t="s">
        <v>5225</v>
      </c>
      <c r="G844" s="651" t="s">
        <v>5165</v>
      </c>
      <c r="H844" s="651" t="s">
        <v>5166</v>
      </c>
      <c r="I844" s="653">
        <v>13.21</v>
      </c>
      <c r="J844" s="653">
        <v>50</v>
      </c>
      <c r="K844" s="654">
        <v>660.7</v>
      </c>
    </row>
    <row r="845" spans="1:11" ht="14.4" customHeight="1" x14ac:dyDescent="0.3">
      <c r="A845" s="649" t="s">
        <v>573</v>
      </c>
      <c r="B845" s="650" t="s">
        <v>574</v>
      </c>
      <c r="C845" s="651" t="s">
        <v>590</v>
      </c>
      <c r="D845" s="652" t="s">
        <v>2520</v>
      </c>
      <c r="E845" s="651" t="s">
        <v>5226</v>
      </c>
      <c r="F845" s="652" t="s">
        <v>5227</v>
      </c>
      <c r="G845" s="651" t="s">
        <v>5167</v>
      </c>
      <c r="H845" s="651" t="s">
        <v>5168</v>
      </c>
      <c r="I845" s="653">
        <v>10.55</v>
      </c>
      <c r="J845" s="653">
        <v>200</v>
      </c>
      <c r="K845" s="654">
        <v>2110.25</v>
      </c>
    </row>
    <row r="846" spans="1:11" ht="14.4" customHeight="1" x14ac:dyDescent="0.3">
      <c r="A846" s="649" t="s">
        <v>573</v>
      </c>
      <c r="B846" s="650" t="s">
        <v>574</v>
      </c>
      <c r="C846" s="651" t="s">
        <v>590</v>
      </c>
      <c r="D846" s="652" t="s">
        <v>2520</v>
      </c>
      <c r="E846" s="651" t="s">
        <v>5226</v>
      </c>
      <c r="F846" s="652" t="s">
        <v>5227</v>
      </c>
      <c r="G846" s="651" t="s">
        <v>5169</v>
      </c>
      <c r="H846" s="651" t="s">
        <v>5170</v>
      </c>
      <c r="I846" s="653">
        <v>10.549999999999999</v>
      </c>
      <c r="J846" s="653">
        <v>360</v>
      </c>
      <c r="K846" s="654">
        <v>3798.49</v>
      </c>
    </row>
    <row r="847" spans="1:11" ht="14.4" customHeight="1" x14ac:dyDescent="0.3">
      <c r="A847" s="649" t="s">
        <v>573</v>
      </c>
      <c r="B847" s="650" t="s">
        <v>574</v>
      </c>
      <c r="C847" s="651" t="s">
        <v>590</v>
      </c>
      <c r="D847" s="652" t="s">
        <v>2520</v>
      </c>
      <c r="E847" s="651" t="s">
        <v>5226</v>
      </c>
      <c r="F847" s="652" t="s">
        <v>5227</v>
      </c>
      <c r="G847" s="651" t="s">
        <v>5171</v>
      </c>
      <c r="H847" s="651" t="s">
        <v>5172</v>
      </c>
      <c r="I847" s="653">
        <v>16.214000000000002</v>
      </c>
      <c r="J847" s="653">
        <v>200</v>
      </c>
      <c r="K847" s="654">
        <v>3243.2</v>
      </c>
    </row>
    <row r="848" spans="1:11" ht="14.4" customHeight="1" x14ac:dyDescent="0.3">
      <c r="A848" s="649" t="s">
        <v>573</v>
      </c>
      <c r="B848" s="650" t="s">
        <v>574</v>
      </c>
      <c r="C848" s="651" t="s">
        <v>590</v>
      </c>
      <c r="D848" s="652" t="s">
        <v>2520</v>
      </c>
      <c r="E848" s="651" t="s">
        <v>5226</v>
      </c>
      <c r="F848" s="652" t="s">
        <v>5227</v>
      </c>
      <c r="G848" s="651" t="s">
        <v>5173</v>
      </c>
      <c r="H848" s="651" t="s">
        <v>5174</v>
      </c>
      <c r="I848" s="653">
        <v>16.215</v>
      </c>
      <c r="J848" s="653">
        <v>230</v>
      </c>
      <c r="K848" s="654">
        <v>3729.5000000000005</v>
      </c>
    </row>
    <row r="849" spans="1:11" ht="14.4" customHeight="1" x14ac:dyDescent="0.3">
      <c r="A849" s="649" t="s">
        <v>573</v>
      </c>
      <c r="B849" s="650" t="s">
        <v>574</v>
      </c>
      <c r="C849" s="651" t="s">
        <v>590</v>
      </c>
      <c r="D849" s="652" t="s">
        <v>2520</v>
      </c>
      <c r="E849" s="651" t="s">
        <v>5226</v>
      </c>
      <c r="F849" s="652" t="s">
        <v>5227</v>
      </c>
      <c r="G849" s="651" t="s">
        <v>5175</v>
      </c>
      <c r="H849" s="651" t="s">
        <v>5176</v>
      </c>
      <c r="I849" s="653">
        <v>10.55</v>
      </c>
      <c r="J849" s="653">
        <v>360</v>
      </c>
      <c r="K849" s="654">
        <v>3798.44</v>
      </c>
    </row>
    <row r="850" spans="1:11" ht="14.4" customHeight="1" x14ac:dyDescent="0.3">
      <c r="A850" s="649" t="s">
        <v>573</v>
      </c>
      <c r="B850" s="650" t="s">
        <v>574</v>
      </c>
      <c r="C850" s="651" t="s">
        <v>590</v>
      </c>
      <c r="D850" s="652" t="s">
        <v>2520</v>
      </c>
      <c r="E850" s="651" t="s">
        <v>5226</v>
      </c>
      <c r="F850" s="652" t="s">
        <v>5227</v>
      </c>
      <c r="G850" s="651" t="s">
        <v>5177</v>
      </c>
      <c r="H850" s="651" t="s">
        <v>5178</v>
      </c>
      <c r="I850" s="653">
        <v>10.549999999999999</v>
      </c>
      <c r="J850" s="653">
        <v>440</v>
      </c>
      <c r="K850" s="654">
        <v>4642.4399999999996</v>
      </c>
    </row>
    <row r="851" spans="1:11" ht="14.4" customHeight="1" x14ac:dyDescent="0.3">
      <c r="A851" s="649" t="s">
        <v>573</v>
      </c>
      <c r="B851" s="650" t="s">
        <v>574</v>
      </c>
      <c r="C851" s="651" t="s">
        <v>590</v>
      </c>
      <c r="D851" s="652" t="s">
        <v>2520</v>
      </c>
      <c r="E851" s="651" t="s">
        <v>5226</v>
      </c>
      <c r="F851" s="652" t="s">
        <v>5227</v>
      </c>
      <c r="G851" s="651" t="s">
        <v>5177</v>
      </c>
      <c r="H851" s="651" t="s">
        <v>5179</v>
      </c>
      <c r="I851" s="653">
        <v>10.563333333333333</v>
      </c>
      <c r="J851" s="653">
        <v>560</v>
      </c>
      <c r="K851" s="654">
        <v>5918.08</v>
      </c>
    </row>
    <row r="852" spans="1:11" ht="14.4" customHeight="1" x14ac:dyDescent="0.3">
      <c r="A852" s="649" t="s">
        <v>573</v>
      </c>
      <c r="B852" s="650" t="s">
        <v>574</v>
      </c>
      <c r="C852" s="651" t="s">
        <v>590</v>
      </c>
      <c r="D852" s="652" t="s">
        <v>2520</v>
      </c>
      <c r="E852" s="651" t="s">
        <v>5226</v>
      </c>
      <c r="F852" s="652" t="s">
        <v>5227</v>
      </c>
      <c r="G852" s="651" t="s">
        <v>5180</v>
      </c>
      <c r="H852" s="651" t="s">
        <v>5181</v>
      </c>
      <c r="I852" s="653">
        <v>10.55</v>
      </c>
      <c r="J852" s="653">
        <v>240</v>
      </c>
      <c r="K852" s="654">
        <v>2532.52</v>
      </c>
    </row>
    <row r="853" spans="1:11" ht="14.4" customHeight="1" x14ac:dyDescent="0.3">
      <c r="A853" s="649" t="s">
        <v>573</v>
      </c>
      <c r="B853" s="650" t="s">
        <v>574</v>
      </c>
      <c r="C853" s="651" t="s">
        <v>590</v>
      </c>
      <c r="D853" s="652" t="s">
        <v>2520</v>
      </c>
      <c r="E853" s="651" t="s">
        <v>5226</v>
      </c>
      <c r="F853" s="652" t="s">
        <v>5227</v>
      </c>
      <c r="G853" s="651" t="s">
        <v>5180</v>
      </c>
      <c r="H853" s="651" t="s">
        <v>5182</v>
      </c>
      <c r="I853" s="653">
        <v>10.549999999999999</v>
      </c>
      <c r="J853" s="653">
        <v>400</v>
      </c>
      <c r="K853" s="654">
        <v>4220.62</v>
      </c>
    </row>
    <row r="854" spans="1:11" ht="14.4" customHeight="1" x14ac:dyDescent="0.3">
      <c r="A854" s="649" t="s">
        <v>573</v>
      </c>
      <c r="B854" s="650" t="s">
        <v>574</v>
      </c>
      <c r="C854" s="651" t="s">
        <v>590</v>
      </c>
      <c r="D854" s="652" t="s">
        <v>2520</v>
      </c>
      <c r="E854" s="651" t="s">
        <v>5226</v>
      </c>
      <c r="F854" s="652" t="s">
        <v>5227</v>
      </c>
      <c r="G854" s="651" t="s">
        <v>5183</v>
      </c>
      <c r="H854" s="651" t="s">
        <v>5184</v>
      </c>
      <c r="I854" s="653">
        <v>16.210000000000004</v>
      </c>
      <c r="J854" s="653">
        <v>175</v>
      </c>
      <c r="K854" s="654">
        <v>2837.45</v>
      </c>
    </row>
    <row r="855" spans="1:11" ht="14.4" customHeight="1" x14ac:dyDescent="0.3">
      <c r="A855" s="649" t="s">
        <v>573</v>
      </c>
      <c r="B855" s="650" t="s">
        <v>574</v>
      </c>
      <c r="C855" s="651" t="s">
        <v>590</v>
      </c>
      <c r="D855" s="652" t="s">
        <v>2520</v>
      </c>
      <c r="E855" s="651" t="s">
        <v>5226</v>
      </c>
      <c r="F855" s="652" t="s">
        <v>5227</v>
      </c>
      <c r="G855" s="651" t="s">
        <v>5185</v>
      </c>
      <c r="H855" s="651" t="s">
        <v>5186</v>
      </c>
      <c r="I855" s="653">
        <v>16.21</v>
      </c>
      <c r="J855" s="653">
        <v>100</v>
      </c>
      <c r="K855" s="654">
        <v>1621.3000000000002</v>
      </c>
    </row>
    <row r="856" spans="1:11" ht="14.4" customHeight="1" x14ac:dyDescent="0.3">
      <c r="A856" s="649" t="s">
        <v>573</v>
      </c>
      <c r="B856" s="650" t="s">
        <v>574</v>
      </c>
      <c r="C856" s="651" t="s">
        <v>590</v>
      </c>
      <c r="D856" s="652" t="s">
        <v>2520</v>
      </c>
      <c r="E856" s="651" t="s">
        <v>5226</v>
      </c>
      <c r="F856" s="652" t="s">
        <v>5227</v>
      </c>
      <c r="G856" s="651" t="s">
        <v>4236</v>
      </c>
      <c r="H856" s="651" t="s">
        <v>4237</v>
      </c>
      <c r="I856" s="653">
        <v>0.77200000000000002</v>
      </c>
      <c r="J856" s="653">
        <v>1600</v>
      </c>
      <c r="K856" s="654">
        <v>1234</v>
      </c>
    </row>
    <row r="857" spans="1:11" ht="14.4" customHeight="1" x14ac:dyDescent="0.3">
      <c r="A857" s="649" t="s">
        <v>573</v>
      </c>
      <c r="B857" s="650" t="s">
        <v>574</v>
      </c>
      <c r="C857" s="651" t="s">
        <v>590</v>
      </c>
      <c r="D857" s="652" t="s">
        <v>2520</v>
      </c>
      <c r="E857" s="651" t="s">
        <v>5226</v>
      </c>
      <c r="F857" s="652" t="s">
        <v>5227</v>
      </c>
      <c r="G857" s="651" t="s">
        <v>4238</v>
      </c>
      <c r="H857" s="651" t="s">
        <v>4239</v>
      </c>
      <c r="I857" s="653">
        <v>0.77166666666666683</v>
      </c>
      <c r="J857" s="653">
        <v>3900</v>
      </c>
      <c r="K857" s="654">
        <v>3005</v>
      </c>
    </row>
    <row r="858" spans="1:11" ht="14.4" customHeight="1" x14ac:dyDescent="0.3">
      <c r="A858" s="649" t="s">
        <v>573</v>
      </c>
      <c r="B858" s="650" t="s">
        <v>574</v>
      </c>
      <c r="C858" s="651" t="s">
        <v>590</v>
      </c>
      <c r="D858" s="652" t="s">
        <v>2520</v>
      </c>
      <c r="E858" s="651" t="s">
        <v>5226</v>
      </c>
      <c r="F858" s="652" t="s">
        <v>5227</v>
      </c>
      <c r="G858" s="651" t="s">
        <v>4240</v>
      </c>
      <c r="H858" s="651" t="s">
        <v>4241</v>
      </c>
      <c r="I858" s="653">
        <v>0.77250000000000008</v>
      </c>
      <c r="J858" s="653">
        <v>1800</v>
      </c>
      <c r="K858" s="654">
        <v>1390</v>
      </c>
    </row>
    <row r="859" spans="1:11" ht="14.4" customHeight="1" x14ac:dyDescent="0.3">
      <c r="A859" s="649" t="s">
        <v>573</v>
      </c>
      <c r="B859" s="650" t="s">
        <v>574</v>
      </c>
      <c r="C859" s="651" t="s">
        <v>590</v>
      </c>
      <c r="D859" s="652" t="s">
        <v>2520</v>
      </c>
      <c r="E859" s="651" t="s">
        <v>5226</v>
      </c>
      <c r="F859" s="652" t="s">
        <v>5227</v>
      </c>
      <c r="G859" s="651" t="s">
        <v>4242</v>
      </c>
      <c r="H859" s="651" t="s">
        <v>4243</v>
      </c>
      <c r="I859" s="653">
        <v>0.71</v>
      </c>
      <c r="J859" s="653">
        <v>3400</v>
      </c>
      <c r="K859" s="654">
        <v>2414</v>
      </c>
    </row>
    <row r="860" spans="1:11" ht="14.4" customHeight="1" x14ac:dyDescent="0.3">
      <c r="A860" s="649" t="s">
        <v>573</v>
      </c>
      <c r="B860" s="650" t="s">
        <v>574</v>
      </c>
      <c r="C860" s="651" t="s">
        <v>590</v>
      </c>
      <c r="D860" s="652" t="s">
        <v>2520</v>
      </c>
      <c r="E860" s="651" t="s">
        <v>5226</v>
      </c>
      <c r="F860" s="652" t="s">
        <v>5227</v>
      </c>
      <c r="G860" s="651" t="s">
        <v>5187</v>
      </c>
      <c r="H860" s="651" t="s">
        <v>5188</v>
      </c>
      <c r="I860" s="653">
        <v>0.71</v>
      </c>
      <c r="J860" s="653">
        <v>180</v>
      </c>
      <c r="K860" s="654">
        <v>127.8</v>
      </c>
    </row>
    <row r="861" spans="1:11" ht="14.4" customHeight="1" x14ac:dyDescent="0.3">
      <c r="A861" s="649" t="s">
        <v>573</v>
      </c>
      <c r="B861" s="650" t="s">
        <v>574</v>
      </c>
      <c r="C861" s="651" t="s">
        <v>590</v>
      </c>
      <c r="D861" s="652" t="s">
        <v>2520</v>
      </c>
      <c r="E861" s="651" t="s">
        <v>5226</v>
      </c>
      <c r="F861" s="652" t="s">
        <v>5227</v>
      </c>
      <c r="G861" s="651" t="s">
        <v>4244</v>
      </c>
      <c r="H861" s="651" t="s">
        <v>4245</v>
      </c>
      <c r="I861" s="653">
        <v>0.71</v>
      </c>
      <c r="J861" s="653">
        <v>1600</v>
      </c>
      <c r="K861" s="654">
        <v>1136</v>
      </c>
    </row>
    <row r="862" spans="1:11" ht="14.4" customHeight="1" x14ac:dyDescent="0.3">
      <c r="A862" s="649" t="s">
        <v>573</v>
      </c>
      <c r="B862" s="650" t="s">
        <v>574</v>
      </c>
      <c r="C862" s="651" t="s">
        <v>590</v>
      </c>
      <c r="D862" s="652" t="s">
        <v>2520</v>
      </c>
      <c r="E862" s="651" t="s">
        <v>5226</v>
      </c>
      <c r="F862" s="652" t="s">
        <v>5227</v>
      </c>
      <c r="G862" s="651" t="s">
        <v>4246</v>
      </c>
      <c r="H862" s="651" t="s">
        <v>4247</v>
      </c>
      <c r="I862" s="653">
        <v>0.71</v>
      </c>
      <c r="J862" s="653">
        <v>1400</v>
      </c>
      <c r="K862" s="654">
        <v>994</v>
      </c>
    </row>
    <row r="863" spans="1:11" ht="14.4" customHeight="1" x14ac:dyDescent="0.3">
      <c r="A863" s="649" t="s">
        <v>573</v>
      </c>
      <c r="B863" s="650" t="s">
        <v>574</v>
      </c>
      <c r="C863" s="651" t="s">
        <v>590</v>
      </c>
      <c r="D863" s="652" t="s">
        <v>2520</v>
      </c>
      <c r="E863" s="651" t="s">
        <v>5228</v>
      </c>
      <c r="F863" s="652" t="s">
        <v>5229</v>
      </c>
      <c r="G863" s="651" t="s">
        <v>4254</v>
      </c>
      <c r="H863" s="651" t="s">
        <v>4255</v>
      </c>
      <c r="I863" s="653">
        <v>152.46</v>
      </c>
      <c r="J863" s="653">
        <v>15</v>
      </c>
      <c r="K863" s="654">
        <v>2286.9</v>
      </c>
    </row>
    <row r="864" spans="1:11" ht="14.4" customHeight="1" x14ac:dyDescent="0.3">
      <c r="A864" s="649" t="s">
        <v>573</v>
      </c>
      <c r="B864" s="650" t="s">
        <v>574</v>
      </c>
      <c r="C864" s="651" t="s">
        <v>590</v>
      </c>
      <c r="D864" s="652" t="s">
        <v>2520</v>
      </c>
      <c r="E864" s="651" t="s">
        <v>5228</v>
      </c>
      <c r="F864" s="652" t="s">
        <v>5229</v>
      </c>
      <c r="G864" s="651" t="s">
        <v>4588</v>
      </c>
      <c r="H864" s="651" t="s">
        <v>4589</v>
      </c>
      <c r="I864" s="653">
        <v>3153.07</v>
      </c>
      <c r="J864" s="653">
        <v>2</v>
      </c>
      <c r="K864" s="654">
        <v>6306.15</v>
      </c>
    </row>
    <row r="865" spans="1:11" ht="14.4" customHeight="1" x14ac:dyDescent="0.3">
      <c r="A865" s="649" t="s">
        <v>573</v>
      </c>
      <c r="B865" s="650" t="s">
        <v>574</v>
      </c>
      <c r="C865" s="651" t="s">
        <v>590</v>
      </c>
      <c r="D865" s="652" t="s">
        <v>2520</v>
      </c>
      <c r="E865" s="651" t="s">
        <v>5228</v>
      </c>
      <c r="F865" s="652" t="s">
        <v>5229</v>
      </c>
      <c r="G865" s="651" t="s">
        <v>4596</v>
      </c>
      <c r="H865" s="651" t="s">
        <v>4597</v>
      </c>
      <c r="I865" s="653">
        <v>2847.31</v>
      </c>
      <c r="J865" s="653">
        <v>2</v>
      </c>
      <c r="K865" s="654">
        <v>5694.62</v>
      </c>
    </row>
    <row r="866" spans="1:11" ht="14.4" customHeight="1" x14ac:dyDescent="0.3">
      <c r="A866" s="649" t="s">
        <v>573</v>
      </c>
      <c r="B866" s="650" t="s">
        <v>574</v>
      </c>
      <c r="C866" s="651" t="s">
        <v>590</v>
      </c>
      <c r="D866" s="652" t="s">
        <v>2520</v>
      </c>
      <c r="E866" s="651" t="s">
        <v>5228</v>
      </c>
      <c r="F866" s="652" t="s">
        <v>5229</v>
      </c>
      <c r="G866" s="651" t="s">
        <v>4598</v>
      </c>
      <c r="H866" s="651" t="s">
        <v>4599</v>
      </c>
      <c r="I866" s="653">
        <v>4203.72</v>
      </c>
      <c r="J866" s="653">
        <v>1</v>
      </c>
      <c r="K866" s="654">
        <v>4203.72</v>
      </c>
    </row>
    <row r="867" spans="1:11" ht="14.4" customHeight="1" x14ac:dyDescent="0.3">
      <c r="A867" s="649" t="s">
        <v>573</v>
      </c>
      <c r="B867" s="650" t="s">
        <v>574</v>
      </c>
      <c r="C867" s="651" t="s">
        <v>590</v>
      </c>
      <c r="D867" s="652" t="s">
        <v>2520</v>
      </c>
      <c r="E867" s="651" t="s">
        <v>5228</v>
      </c>
      <c r="F867" s="652" t="s">
        <v>5229</v>
      </c>
      <c r="G867" s="651" t="s">
        <v>4606</v>
      </c>
      <c r="H867" s="651" t="s">
        <v>4607</v>
      </c>
      <c r="I867" s="653">
        <v>266.69</v>
      </c>
      <c r="J867" s="653">
        <v>4</v>
      </c>
      <c r="K867" s="654">
        <v>1066.74</v>
      </c>
    </row>
    <row r="868" spans="1:11" ht="14.4" customHeight="1" x14ac:dyDescent="0.3">
      <c r="A868" s="649" t="s">
        <v>573</v>
      </c>
      <c r="B868" s="650" t="s">
        <v>574</v>
      </c>
      <c r="C868" s="651" t="s">
        <v>590</v>
      </c>
      <c r="D868" s="652" t="s">
        <v>2520</v>
      </c>
      <c r="E868" s="651" t="s">
        <v>5228</v>
      </c>
      <c r="F868" s="652" t="s">
        <v>5229</v>
      </c>
      <c r="G868" s="651" t="s">
        <v>4626</v>
      </c>
      <c r="H868" s="651" t="s">
        <v>4627</v>
      </c>
      <c r="I868" s="653">
        <v>332.75</v>
      </c>
      <c r="J868" s="653">
        <v>2</v>
      </c>
      <c r="K868" s="654">
        <v>665.5</v>
      </c>
    </row>
    <row r="869" spans="1:11" ht="14.4" customHeight="1" x14ac:dyDescent="0.3">
      <c r="A869" s="649" t="s">
        <v>573</v>
      </c>
      <c r="B869" s="650" t="s">
        <v>574</v>
      </c>
      <c r="C869" s="651" t="s">
        <v>590</v>
      </c>
      <c r="D869" s="652" t="s">
        <v>2520</v>
      </c>
      <c r="E869" s="651" t="s">
        <v>5240</v>
      </c>
      <c r="F869" s="652" t="s">
        <v>5241</v>
      </c>
      <c r="G869" s="651" t="s">
        <v>5189</v>
      </c>
      <c r="H869" s="651" t="s">
        <v>5190</v>
      </c>
      <c r="I869" s="653">
        <v>64.8</v>
      </c>
      <c r="J869" s="653">
        <v>216</v>
      </c>
      <c r="K869" s="654">
        <v>13997.34</v>
      </c>
    </row>
    <row r="870" spans="1:11" ht="14.4" customHeight="1" x14ac:dyDescent="0.3">
      <c r="A870" s="649" t="s">
        <v>573</v>
      </c>
      <c r="B870" s="650" t="s">
        <v>574</v>
      </c>
      <c r="C870" s="651" t="s">
        <v>590</v>
      </c>
      <c r="D870" s="652" t="s">
        <v>2520</v>
      </c>
      <c r="E870" s="651" t="s">
        <v>5240</v>
      </c>
      <c r="F870" s="652" t="s">
        <v>5241</v>
      </c>
      <c r="G870" s="651" t="s">
        <v>5191</v>
      </c>
      <c r="H870" s="651" t="s">
        <v>5192</v>
      </c>
      <c r="I870" s="653">
        <v>9423</v>
      </c>
      <c r="J870" s="653">
        <v>3</v>
      </c>
      <c r="K870" s="654">
        <v>28269</v>
      </c>
    </row>
    <row r="871" spans="1:11" ht="14.4" customHeight="1" x14ac:dyDescent="0.3">
      <c r="A871" s="649" t="s">
        <v>573</v>
      </c>
      <c r="B871" s="650" t="s">
        <v>574</v>
      </c>
      <c r="C871" s="651" t="s">
        <v>590</v>
      </c>
      <c r="D871" s="652" t="s">
        <v>2520</v>
      </c>
      <c r="E871" s="651" t="s">
        <v>5240</v>
      </c>
      <c r="F871" s="652" t="s">
        <v>5241</v>
      </c>
      <c r="G871" s="651" t="s">
        <v>5191</v>
      </c>
      <c r="H871" s="651" t="s">
        <v>5193</v>
      </c>
      <c r="I871" s="653">
        <v>9423</v>
      </c>
      <c r="J871" s="653">
        <v>4</v>
      </c>
      <c r="K871" s="654">
        <v>37692</v>
      </c>
    </row>
    <row r="872" spans="1:11" ht="14.4" customHeight="1" x14ac:dyDescent="0.3">
      <c r="A872" s="649" t="s">
        <v>573</v>
      </c>
      <c r="B872" s="650" t="s">
        <v>574</v>
      </c>
      <c r="C872" s="651" t="s">
        <v>590</v>
      </c>
      <c r="D872" s="652" t="s">
        <v>2520</v>
      </c>
      <c r="E872" s="651" t="s">
        <v>5240</v>
      </c>
      <c r="F872" s="652" t="s">
        <v>5241</v>
      </c>
      <c r="G872" s="651" t="s">
        <v>5194</v>
      </c>
      <c r="H872" s="651" t="s">
        <v>5195</v>
      </c>
      <c r="I872" s="653">
        <v>6989.94</v>
      </c>
      <c r="J872" s="653">
        <v>2</v>
      </c>
      <c r="K872" s="654">
        <v>13979.88</v>
      </c>
    </row>
    <row r="873" spans="1:11" ht="14.4" customHeight="1" x14ac:dyDescent="0.3">
      <c r="A873" s="649" t="s">
        <v>573</v>
      </c>
      <c r="B873" s="650" t="s">
        <v>574</v>
      </c>
      <c r="C873" s="651" t="s">
        <v>590</v>
      </c>
      <c r="D873" s="652" t="s">
        <v>2520</v>
      </c>
      <c r="E873" s="651" t="s">
        <v>5240</v>
      </c>
      <c r="F873" s="652" t="s">
        <v>5241</v>
      </c>
      <c r="G873" s="651" t="s">
        <v>5194</v>
      </c>
      <c r="H873" s="651" t="s">
        <v>5196</v>
      </c>
      <c r="I873" s="653">
        <v>6989.94</v>
      </c>
      <c r="J873" s="653">
        <v>4</v>
      </c>
      <c r="K873" s="654">
        <v>27959.759999999998</v>
      </c>
    </row>
    <row r="874" spans="1:11" ht="14.4" customHeight="1" x14ac:dyDescent="0.3">
      <c r="A874" s="649" t="s">
        <v>573</v>
      </c>
      <c r="B874" s="650" t="s">
        <v>574</v>
      </c>
      <c r="C874" s="651" t="s">
        <v>590</v>
      </c>
      <c r="D874" s="652" t="s">
        <v>2520</v>
      </c>
      <c r="E874" s="651" t="s">
        <v>5240</v>
      </c>
      <c r="F874" s="652" t="s">
        <v>5241</v>
      </c>
      <c r="G874" s="651" t="s">
        <v>5197</v>
      </c>
      <c r="H874" s="651" t="s">
        <v>5198</v>
      </c>
      <c r="I874" s="653">
        <v>27014.5</v>
      </c>
      <c r="J874" s="653">
        <v>1</v>
      </c>
      <c r="K874" s="654">
        <v>27014.5</v>
      </c>
    </row>
    <row r="875" spans="1:11" ht="14.4" customHeight="1" x14ac:dyDescent="0.3">
      <c r="A875" s="649" t="s">
        <v>573</v>
      </c>
      <c r="B875" s="650" t="s">
        <v>574</v>
      </c>
      <c r="C875" s="651" t="s">
        <v>590</v>
      </c>
      <c r="D875" s="652" t="s">
        <v>2520</v>
      </c>
      <c r="E875" s="651" t="s">
        <v>5240</v>
      </c>
      <c r="F875" s="652" t="s">
        <v>5241</v>
      </c>
      <c r="G875" s="651" t="s">
        <v>5199</v>
      </c>
      <c r="H875" s="651" t="s">
        <v>5200</v>
      </c>
      <c r="I875" s="653">
        <v>9851.3799999999992</v>
      </c>
      <c r="J875" s="653">
        <v>3</v>
      </c>
      <c r="K875" s="654">
        <v>29554.14</v>
      </c>
    </row>
    <row r="876" spans="1:11" ht="14.4" customHeight="1" x14ac:dyDescent="0.3">
      <c r="A876" s="649" t="s">
        <v>573</v>
      </c>
      <c r="B876" s="650" t="s">
        <v>574</v>
      </c>
      <c r="C876" s="651" t="s">
        <v>590</v>
      </c>
      <c r="D876" s="652" t="s">
        <v>2520</v>
      </c>
      <c r="E876" s="651" t="s">
        <v>5240</v>
      </c>
      <c r="F876" s="652" t="s">
        <v>5241</v>
      </c>
      <c r="G876" s="651" t="s">
        <v>5201</v>
      </c>
      <c r="H876" s="651" t="s">
        <v>5202</v>
      </c>
      <c r="I876" s="653">
        <v>9851.39</v>
      </c>
      <c r="J876" s="653">
        <v>2</v>
      </c>
      <c r="K876" s="654">
        <v>19702.78</v>
      </c>
    </row>
    <row r="877" spans="1:11" ht="14.4" customHeight="1" x14ac:dyDescent="0.3">
      <c r="A877" s="649" t="s">
        <v>573</v>
      </c>
      <c r="B877" s="650" t="s">
        <v>574</v>
      </c>
      <c r="C877" s="651" t="s">
        <v>590</v>
      </c>
      <c r="D877" s="652" t="s">
        <v>2520</v>
      </c>
      <c r="E877" s="651" t="s">
        <v>5240</v>
      </c>
      <c r="F877" s="652" t="s">
        <v>5241</v>
      </c>
      <c r="G877" s="651" t="s">
        <v>5203</v>
      </c>
      <c r="H877" s="651" t="s">
        <v>5204</v>
      </c>
      <c r="I877" s="653">
        <v>9851.39</v>
      </c>
      <c r="J877" s="653">
        <v>2</v>
      </c>
      <c r="K877" s="654">
        <v>19702.78</v>
      </c>
    </row>
    <row r="878" spans="1:11" ht="14.4" customHeight="1" x14ac:dyDescent="0.3">
      <c r="A878" s="649" t="s">
        <v>573</v>
      </c>
      <c r="B878" s="650" t="s">
        <v>574</v>
      </c>
      <c r="C878" s="651" t="s">
        <v>590</v>
      </c>
      <c r="D878" s="652" t="s">
        <v>2520</v>
      </c>
      <c r="E878" s="651" t="s">
        <v>5240</v>
      </c>
      <c r="F878" s="652" t="s">
        <v>5241</v>
      </c>
      <c r="G878" s="651" t="s">
        <v>5205</v>
      </c>
      <c r="H878" s="651" t="s">
        <v>5206</v>
      </c>
      <c r="I878" s="653">
        <v>9766</v>
      </c>
      <c r="J878" s="653">
        <v>1</v>
      </c>
      <c r="K878" s="654">
        <v>9766</v>
      </c>
    </row>
    <row r="879" spans="1:11" ht="14.4" customHeight="1" x14ac:dyDescent="0.3">
      <c r="A879" s="649" t="s">
        <v>573</v>
      </c>
      <c r="B879" s="650" t="s">
        <v>574</v>
      </c>
      <c r="C879" s="651" t="s">
        <v>590</v>
      </c>
      <c r="D879" s="652" t="s">
        <v>2520</v>
      </c>
      <c r="E879" s="651" t="s">
        <v>5240</v>
      </c>
      <c r="F879" s="652" t="s">
        <v>5241</v>
      </c>
      <c r="G879" s="651" t="s">
        <v>5205</v>
      </c>
      <c r="H879" s="651" t="s">
        <v>5207</v>
      </c>
      <c r="I879" s="653">
        <v>9765.99</v>
      </c>
      <c r="J879" s="653">
        <v>2</v>
      </c>
      <c r="K879" s="654">
        <v>19531.98</v>
      </c>
    </row>
    <row r="880" spans="1:11" ht="14.4" customHeight="1" x14ac:dyDescent="0.3">
      <c r="A880" s="649" t="s">
        <v>573</v>
      </c>
      <c r="B880" s="650" t="s">
        <v>574</v>
      </c>
      <c r="C880" s="651" t="s">
        <v>590</v>
      </c>
      <c r="D880" s="652" t="s">
        <v>2520</v>
      </c>
      <c r="E880" s="651" t="s">
        <v>5240</v>
      </c>
      <c r="F880" s="652" t="s">
        <v>5241</v>
      </c>
      <c r="G880" s="651" t="s">
        <v>5208</v>
      </c>
      <c r="H880" s="651" t="s">
        <v>5209</v>
      </c>
      <c r="I880" s="653">
        <v>9851.4</v>
      </c>
      <c r="J880" s="653">
        <v>1</v>
      </c>
      <c r="K880" s="654">
        <v>9851.4</v>
      </c>
    </row>
    <row r="881" spans="1:11" ht="14.4" customHeight="1" x14ac:dyDescent="0.3">
      <c r="A881" s="649" t="s">
        <v>573</v>
      </c>
      <c r="B881" s="650" t="s">
        <v>574</v>
      </c>
      <c r="C881" s="651" t="s">
        <v>590</v>
      </c>
      <c r="D881" s="652" t="s">
        <v>2520</v>
      </c>
      <c r="E881" s="651" t="s">
        <v>5240</v>
      </c>
      <c r="F881" s="652" t="s">
        <v>5241</v>
      </c>
      <c r="G881" s="651" t="s">
        <v>5210</v>
      </c>
      <c r="H881" s="651" t="s">
        <v>5211</v>
      </c>
      <c r="I881" s="653">
        <v>9851.39</v>
      </c>
      <c r="J881" s="653">
        <v>1</v>
      </c>
      <c r="K881" s="654">
        <v>9851.39</v>
      </c>
    </row>
    <row r="882" spans="1:11" ht="14.4" customHeight="1" x14ac:dyDescent="0.3">
      <c r="A882" s="649" t="s">
        <v>573</v>
      </c>
      <c r="B882" s="650" t="s">
        <v>574</v>
      </c>
      <c r="C882" s="651" t="s">
        <v>590</v>
      </c>
      <c r="D882" s="652" t="s">
        <v>2520</v>
      </c>
      <c r="E882" s="651" t="s">
        <v>5240</v>
      </c>
      <c r="F882" s="652" t="s">
        <v>5241</v>
      </c>
      <c r="G882" s="651" t="s">
        <v>5212</v>
      </c>
      <c r="H882" s="651" t="s">
        <v>5213</v>
      </c>
      <c r="I882" s="653">
        <v>9851.39</v>
      </c>
      <c r="J882" s="653">
        <v>1</v>
      </c>
      <c r="K882" s="654">
        <v>9851.39</v>
      </c>
    </row>
    <row r="883" spans="1:11" ht="14.4" customHeight="1" x14ac:dyDescent="0.3">
      <c r="A883" s="649" t="s">
        <v>573</v>
      </c>
      <c r="B883" s="650" t="s">
        <v>574</v>
      </c>
      <c r="C883" s="651" t="s">
        <v>590</v>
      </c>
      <c r="D883" s="652" t="s">
        <v>2520</v>
      </c>
      <c r="E883" s="651" t="s">
        <v>5240</v>
      </c>
      <c r="F883" s="652" t="s">
        <v>5241</v>
      </c>
      <c r="G883" s="651" t="s">
        <v>5214</v>
      </c>
      <c r="H883" s="651" t="s">
        <v>5215</v>
      </c>
      <c r="I883" s="653">
        <v>16500</v>
      </c>
      <c r="J883" s="653">
        <v>1</v>
      </c>
      <c r="K883" s="654">
        <v>16500</v>
      </c>
    </row>
    <row r="884" spans="1:11" ht="14.4" customHeight="1" x14ac:dyDescent="0.3">
      <c r="A884" s="649" t="s">
        <v>573</v>
      </c>
      <c r="B884" s="650" t="s">
        <v>574</v>
      </c>
      <c r="C884" s="651" t="s">
        <v>590</v>
      </c>
      <c r="D884" s="652" t="s">
        <v>2520</v>
      </c>
      <c r="E884" s="651" t="s">
        <v>5240</v>
      </c>
      <c r="F884" s="652" t="s">
        <v>5241</v>
      </c>
      <c r="G884" s="651" t="s">
        <v>5216</v>
      </c>
      <c r="H884" s="651" t="s">
        <v>5217</v>
      </c>
      <c r="I884" s="653">
        <v>9851.39</v>
      </c>
      <c r="J884" s="653">
        <v>2</v>
      </c>
      <c r="K884" s="654">
        <v>19702.78</v>
      </c>
    </row>
    <row r="885" spans="1:11" ht="14.4" customHeight="1" x14ac:dyDescent="0.3">
      <c r="A885" s="649" t="s">
        <v>573</v>
      </c>
      <c r="B885" s="650" t="s">
        <v>574</v>
      </c>
      <c r="C885" s="651" t="s">
        <v>3907</v>
      </c>
      <c r="D885" s="652" t="s">
        <v>5242</v>
      </c>
      <c r="E885" s="651" t="s">
        <v>5220</v>
      </c>
      <c r="F885" s="652" t="s">
        <v>5221</v>
      </c>
      <c r="G885" s="651" t="s">
        <v>4877</v>
      </c>
      <c r="H885" s="651" t="s">
        <v>4878</v>
      </c>
      <c r="I885" s="653">
        <v>14290.1</v>
      </c>
      <c r="J885" s="653">
        <v>2</v>
      </c>
      <c r="K885" s="654">
        <v>28580.2</v>
      </c>
    </row>
    <row r="886" spans="1:11" ht="14.4" customHeight="1" x14ac:dyDescent="0.3">
      <c r="A886" s="649" t="s">
        <v>573</v>
      </c>
      <c r="B886" s="650" t="s">
        <v>574</v>
      </c>
      <c r="C886" s="651" t="s">
        <v>3907</v>
      </c>
      <c r="D886" s="652" t="s">
        <v>5242</v>
      </c>
      <c r="E886" s="651" t="s">
        <v>5220</v>
      </c>
      <c r="F886" s="652" t="s">
        <v>5221</v>
      </c>
      <c r="G886" s="651" t="s">
        <v>4879</v>
      </c>
      <c r="H886" s="651" t="s">
        <v>4880</v>
      </c>
      <c r="I886" s="653">
        <v>11794.48</v>
      </c>
      <c r="J886" s="653">
        <v>1</v>
      </c>
      <c r="K886" s="654">
        <v>11794.48</v>
      </c>
    </row>
    <row r="887" spans="1:11" ht="14.4" customHeight="1" x14ac:dyDescent="0.3">
      <c r="A887" s="649" t="s">
        <v>573</v>
      </c>
      <c r="B887" s="650" t="s">
        <v>574</v>
      </c>
      <c r="C887" s="651" t="s">
        <v>3907</v>
      </c>
      <c r="D887" s="652" t="s">
        <v>5242</v>
      </c>
      <c r="E887" s="651" t="s">
        <v>5220</v>
      </c>
      <c r="F887" s="652" t="s">
        <v>5221</v>
      </c>
      <c r="G887" s="651" t="s">
        <v>4887</v>
      </c>
      <c r="H887" s="651" t="s">
        <v>4888</v>
      </c>
      <c r="I887" s="653">
        <v>11794.48</v>
      </c>
      <c r="J887" s="653">
        <v>2</v>
      </c>
      <c r="K887" s="654">
        <v>23588.959999999999</v>
      </c>
    </row>
    <row r="888" spans="1:11" ht="14.4" customHeight="1" x14ac:dyDescent="0.3">
      <c r="A888" s="649" t="s">
        <v>573</v>
      </c>
      <c r="B888" s="650" t="s">
        <v>574</v>
      </c>
      <c r="C888" s="651" t="s">
        <v>3907</v>
      </c>
      <c r="D888" s="652" t="s">
        <v>5242</v>
      </c>
      <c r="E888" s="651" t="s">
        <v>5220</v>
      </c>
      <c r="F888" s="652" t="s">
        <v>5221</v>
      </c>
      <c r="G888" s="651" t="s">
        <v>4897</v>
      </c>
      <c r="H888" s="651" t="s">
        <v>4898</v>
      </c>
      <c r="I888" s="653">
        <v>46537.340000000004</v>
      </c>
      <c r="J888" s="653">
        <v>2</v>
      </c>
      <c r="K888" s="654">
        <v>93074.680000000008</v>
      </c>
    </row>
    <row r="889" spans="1:11" ht="14.4" customHeight="1" x14ac:dyDescent="0.3">
      <c r="A889" s="649" t="s">
        <v>573</v>
      </c>
      <c r="B889" s="650" t="s">
        <v>574</v>
      </c>
      <c r="C889" s="651" t="s">
        <v>3907</v>
      </c>
      <c r="D889" s="652" t="s">
        <v>5242</v>
      </c>
      <c r="E889" s="651" t="s">
        <v>5220</v>
      </c>
      <c r="F889" s="652" t="s">
        <v>5221</v>
      </c>
      <c r="G889" s="651" t="s">
        <v>4901</v>
      </c>
      <c r="H889" s="651" t="s">
        <v>4902</v>
      </c>
      <c r="I889" s="653">
        <v>14290.1</v>
      </c>
      <c r="J889" s="653">
        <v>1</v>
      </c>
      <c r="K889" s="654">
        <v>14290.1</v>
      </c>
    </row>
    <row r="890" spans="1:11" ht="14.4" customHeight="1" thickBot="1" x14ac:dyDescent="0.35">
      <c r="A890" s="655" t="s">
        <v>573</v>
      </c>
      <c r="B890" s="656" t="s">
        <v>574</v>
      </c>
      <c r="C890" s="657" t="s">
        <v>3907</v>
      </c>
      <c r="D890" s="658" t="s">
        <v>5242</v>
      </c>
      <c r="E890" s="657" t="s">
        <v>5220</v>
      </c>
      <c r="F890" s="658" t="s">
        <v>5221</v>
      </c>
      <c r="G890" s="657" t="s">
        <v>4915</v>
      </c>
      <c r="H890" s="657" t="s">
        <v>4916</v>
      </c>
      <c r="I890" s="659">
        <v>11794.48</v>
      </c>
      <c r="J890" s="659">
        <v>1</v>
      </c>
      <c r="K890" s="660">
        <v>11794.48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</row>
    <row r="2" spans="1:34" ht="15" thickBot="1" x14ac:dyDescent="0.35">
      <c r="A2" s="383" t="s">
        <v>332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1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51">
        <v>930</v>
      </c>
      <c r="AH3" s="766"/>
    </row>
    <row r="4" spans="1:34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52" t="s">
        <v>275</v>
      </c>
      <c r="AH4" s="766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53"/>
      <c r="AH5" s="766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95.8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19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61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4.4000000000000004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2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6.3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1</v>
      </c>
      <c r="AG6" s="754">
        <f xml:space="preserve">
TRUNC(IF($A$4&lt;=12,SUMIFS('ON Data'!AM:AM,'ON Data'!$D:$D,$A$4,'ON Data'!$E:$E,1),SUMIFS('ON Data'!AM:AM,'ON Data'!$E:$E,1)/'ON Data'!$D$3),1)</f>
        <v>2</v>
      </c>
      <c r="AH6" s="766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54"/>
      <c r="AH7" s="766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54"/>
      <c r="AH8" s="766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55"/>
      <c r="AH9" s="766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56"/>
      <c r="AH10" s="766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96250.819999999992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21160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59582.509999999995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4342.5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2162.25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5640.0599999999995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1131.5</v>
      </c>
      <c r="AG11" s="757">
        <f xml:space="preserve">
IF($A$4&lt;=12,SUMIFS('ON Data'!AM:AM,'ON Data'!$D:$D,$A$4,'ON Data'!$E:$E,2),SUMIFS('ON Data'!AM:AM,'ON Data'!$E:$E,2))</f>
        <v>2232</v>
      </c>
      <c r="AH11" s="766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149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144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5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57">
        <f xml:space="preserve">
IF($A$4&lt;=12,SUMIFS('ON Data'!AM:AM,'ON Data'!$D:$D,$A$4,'ON Data'!$E:$E,3),SUMIFS('ON Data'!AM:AM,'ON Data'!$E:$E,3))</f>
        <v>0</v>
      </c>
      <c r="AH12" s="766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2605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319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2061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20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34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171</v>
      </c>
      <c r="AG13" s="757">
        <f xml:space="preserve">
IF($A$4&lt;=12,SUMIFS('ON Data'!AM:AM,'ON Data'!$D:$D,$A$4,'ON Data'!$E:$E,4),SUMIFS('ON Data'!AM:AM,'ON Data'!$E:$E,4))</f>
        <v>0</v>
      </c>
      <c r="AH13" s="766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58">
        <f xml:space="preserve">
IF($A$4&lt;=12,SUMIFS('ON Data'!AM:AM,'ON Data'!$D:$D,$A$4,'ON Data'!$E:$E,5),SUMIFS('ON Data'!AM:AM,'ON Data'!$E:$E,5))</f>
        <v>0</v>
      </c>
      <c r="AH14" s="766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59"/>
      <c r="AH15" s="766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57851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38969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9882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9000</v>
      </c>
      <c r="AG16" s="757">
        <f xml:space="preserve">
IF($A$4&lt;=12,SUMIFS('ON Data'!AM:AM,'ON Data'!$D:$D,$A$4,'ON Data'!$E:$E,7),SUMIFS('ON Data'!AM:AM,'ON Data'!$E:$E,7))</f>
        <v>0</v>
      </c>
      <c r="AH16" s="766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57">
        <f xml:space="preserve">
IF($A$4&lt;=12,SUMIFS('ON Data'!AM:AM,'ON Data'!$D:$D,$A$4,'ON Data'!$E:$E,8),SUMIFS('ON Data'!AM:AM,'ON Data'!$E:$E,8))</f>
        <v>0</v>
      </c>
      <c r="AH17" s="766"/>
    </row>
    <row r="18" spans="1:34" x14ac:dyDescent="0.3">
      <c r="A18" s="395" t="s">
        <v>265</v>
      </c>
      <c r="B18" s="410">
        <f xml:space="preserve">
B19-B16-B17</f>
        <v>2276000</v>
      </c>
      <c r="C18" s="411">
        <f t="shared" ref="C18" si="0" xml:space="preserve">
C19-C16-C17</f>
        <v>0</v>
      </c>
      <c r="D18" s="412">
        <f t="shared" ref="D18:AG18" si="1" xml:space="preserve">
D19-D16-D17</f>
        <v>1431281</v>
      </c>
      <c r="E18" s="412">
        <f t="shared" si="1"/>
        <v>0</v>
      </c>
      <c r="F18" s="412">
        <f t="shared" si="1"/>
        <v>724367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27031</v>
      </c>
      <c r="Y18" s="412">
        <f t="shared" si="1"/>
        <v>0</v>
      </c>
      <c r="Z18" s="412">
        <f t="shared" si="1"/>
        <v>18154</v>
      </c>
      <c r="AA18" s="412">
        <f t="shared" si="1"/>
        <v>0</v>
      </c>
      <c r="AB18" s="412">
        <f t="shared" si="1"/>
        <v>0</v>
      </c>
      <c r="AC18" s="412">
        <f t="shared" si="1"/>
        <v>46449</v>
      </c>
      <c r="AD18" s="412">
        <f t="shared" si="1"/>
        <v>0</v>
      </c>
      <c r="AE18" s="412">
        <f t="shared" si="1"/>
        <v>0</v>
      </c>
      <c r="AF18" s="412">
        <f t="shared" si="1"/>
        <v>9533</v>
      </c>
      <c r="AG18" s="757">
        <f t="shared" si="1"/>
        <v>19185</v>
      </c>
      <c r="AH18" s="766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2333851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1470250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734249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27031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18154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46449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18533</v>
      </c>
      <c r="AG19" s="760">
        <f xml:space="preserve">
IF($A$4&lt;=12,SUMIFS('ON Data'!AM:AM,'ON Data'!$D:$D,$A$4,'ON Data'!$E:$E,9),SUMIFS('ON Data'!AM:AM,'ON Data'!$E:$E,9))</f>
        <v>19185</v>
      </c>
      <c r="AH19" s="766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28910667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13778742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12928324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570187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291232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688202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322549</v>
      </c>
      <c r="AG20" s="761">
        <f xml:space="preserve">
IF($A$4&lt;=12,SUMIFS('ON Data'!AM:AM,'ON Data'!$D:$D,$A$4,'ON Data'!$E:$E,6),SUMIFS('ON Data'!AM:AM,'ON Data'!$E:$E,6))</f>
        <v>331431</v>
      </c>
      <c r="AH20" s="766"/>
    </row>
    <row r="21" spans="1:34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757"/>
      <c r="AH21" s="766"/>
    </row>
    <row r="22" spans="1:34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757"/>
      <c r="AH22" s="766"/>
    </row>
    <row r="23" spans="1:34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758"/>
      <c r="AH23" s="766"/>
    </row>
    <row r="24" spans="1:34" x14ac:dyDescent="0.3">
      <c r="A24" s="392" t="s">
        <v>267</v>
      </c>
      <c r="B24" s="439" t="s">
        <v>3</v>
      </c>
      <c r="C24" s="767" t="s">
        <v>278</v>
      </c>
      <c r="D24" s="742"/>
      <c r="E24" s="743"/>
      <c r="F24" s="743" t="s">
        <v>279</v>
      </c>
      <c r="G24" s="743"/>
      <c r="H24" s="743"/>
      <c r="I24" s="743"/>
      <c r="J24" s="743"/>
      <c r="K24" s="743"/>
      <c r="L24" s="743"/>
      <c r="M24" s="743"/>
      <c r="N24" s="743"/>
      <c r="O24" s="743"/>
      <c r="P24" s="743"/>
      <c r="Q24" s="743"/>
      <c r="R24" s="743"/>
      <c r="S24" s="743"/>
      <c r="T24" s="743"/>
      <c r="U24" s="743"/>
      <c r="V24" s="743"/>
      <c r="W24" s="743"/>
      <c r="X24" s="743"/>
      <c r="Y24" s="743"/>
      <c r="Z24" s="743"/>
      <c r="AA24" s="743"/>
      <c r="AB24" s="743"/>
      <c r="AC24" s="743"/>
      <c r="AD24" s="743"/>
      <c r="AE24" s="743"/>
      <c r="AF24" s="743"/>
      <c r="AG24" s="762" t="s">
        <v>280</v>
      </c>
      <c r="AH24" s="766"/>
    </row>
    <row r="25" spans="1:34" x14ac:dyDescent="0.3">
      <c r="A25" s="393" t="s">
        <v>94</v>
      </c>
      <c r="B25" s="410">
        <f xml:space="preserve">
SUM(C25:AG25)</f>
        <v>56474</v>
      </c>
      <c r="C25" s="768">
        <f xml:space="preserve">
IF($A$4&lt;=12,SUMIFS('ON Data'!H:H,'ON Data'!$D:$D,$A$4,'ON Data'!$E:$E,10),SUMIFS('ON Data'!H:H,'ON Data'!$E:$E,10))</f>
        <v>2500</v>
      </c>
      <c r="D25" s="744"/>
      <c r="E25" s="745"/>
      <c r="F25" s="745">
        <f xml:space="preserve">
IF($A$4&lt;=12,SUMIFS('ON Data'!K:K,'ON Data'!$D:$D,$A$4,'ON Data'!$E:$E,10),SUMIFS('ON Data'!K:K,'ON Data'!$E:$E,10))</f>
        <v>53974</v>
      </c>
      <c r="G25" s="745"/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5"/>
      <c r="T25" s="745"/>
      <c r="U25" s="745"/>
      <c r="V25" s="745"/>
      <c r="W25" s="745"/>
      <c r="X25" s="745"/>
      <c r="Y25" s="745"/>
      <c r="Z25" s="745"/>
      <c r="AA25" s="745"/>
      <c r="AB25" s="745"/>
      <c r="AC25" s="745"/>
      <c r="AD25" s="745"/>
      <c r="AE25" s="745"/>
      <c r="AF25" s="745"/>
      <c r="AG25" s="763">
        <f xml:space="preserve">
IF($A$4&lt;=12,SUMIFS('ON Data'!AM:AM,'ON Data'!$D:$D,$A$4,'ON Data'!$E:$E,10),SUMIFS('ON Data'!AM:AM,'ON Data'!$E:$E,10))</f>
        <v>0</v>
      </c>
      <c r="AH25" s="766"/>
    </row>
    <row r="26" spans="1:34" x14ac:dyDescent="0.3">
      <c r="A26" s="399" t="s">
        <v>277</v>
      </c>
      <c r="B26" s="419">
        <f xml:space="preserve">
SUM(C26:AG26)</f>
        <v>56476</v>
      </c>
      <c r="C26" s="768">
        <f xml:space="preserve">
IF($A$4&lt;=12,SUMIFS('ON Data'!H:H,'ON Data'!$D:$D,$A$4,'ON Data'!$E:$E,11),SUMIFS('ON Data'!H:H,'ON Data'!$E:$E,11))</f>
        <v>41309.333333333336</v>
      </c>
      <c r="D26" s="744"/>
      <c r="E26" s="745"/>
      <c r="F26" s="746">
        <f xml:space="preserve">
IF($A$4&lt;=12,SUMIFS('ON Data'!K:K,'ON Data'!$D:$D,$A$4,'ON Data'!$E:$E,11),SUMIFS('ON Data'!K:K,'ON Data'!$E:$E,11))</f>
        <v>15166.666666666664</v>
      </c>
      <c r="G26" s="746"/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746"/>
      <c r="U26" s="746"/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63">
        <f xml:space="preserve">
IF($A$4&lt;=12,SUMIFS('ON Data'!AM:AM,'ON Data'!$D:$D,$A$4,'ON Data'!$E:$E,11),SUMIFS('ON Data'!AM:AM,'ON Data'!$E:$E,11))</f>
        <v>0</v>
      </c>
      <c r="AH26" s="766"/>
    </row>
    <row r="27" spans="1:34" x14ac:dyDescent="0.3">
      <c r="A27" s="399" t="s">
        <v>96</v>
      </c>
      <c r="B27" s="440">
        <f xml:space="preserve">
IF(B26=0,0,B25/B26)</f>
        <v>0.99996458672710531</v>
      </c>
      <c r="C27" s="769">
        <f xml:space="preserve">
IF(C26=0,0,C25/C26)</f>
        <v>6.0519011038667608E-2</v>
      </c>
      <c r="D27" s="747"/>
      <c r="E27" s="748"/>
      <c r="F27" s="748">
        <f xml:space="preserve">
IF(F26=0,0,F25/F26)</f>
        <v>3.5587252747252753</v>
      </c>
      <c r="G27" s="748"/>
      <c r="H27" s="748"/>
      <c r="I27" s="748"/>
      <c r="J27" s="748"/>
      <c r="K27" s="748"/>
      <c r="L27" s="748"/>
      <c r="M27" s="748"/>
      <c r="N27" s="748"/>
      <c r="O27" s="748"/>
      <c r="P27" s="748"/>
      <c r="Q27" s="748"/>
      <c r="R27" s="748"/>
      <c r="S27" s="748"/>
      <c r="T27" s="748"/>
      <c r="U27" s="748"/>
      <c r="V27" s="748"/>
      <c r="W27" s="748"/>
      <c r="X27" s="748"/>
      <c r="Y27" s="748"/>
      <c r="Z27" s="748"/>
      <c r="AA27" s="748"/>
      <c r="AB27" s="748"/>
      <c r="AC27" s="748"/>
      <c r="AD27" s="748"/>
      <c r="AE27" s="748"/>
      <c r="AF27" s="748"/>
      <c r="AG27" s="764">
        <f xml:space="preserve">
IF(AG26=0,0,AG25/AG26)</f>
        <v>0</v>
      </c>
      <c r="AH27" s="766"/>
    </row>
    <row r="28" spans="1:34" ht="15" thickBot="1" x14ac:dyDescent="0.35">
      <c r="A28" s="399" t="s">
        <v>276</v>
      </c>
      <c r="B28" s="419">
        <f xml:space="preserve">
SUM(C28:AG28)</f>
        <v>2</v>
      </c>
      <c r="C28" s="770">
        <f xml:space="preserve">
C26-C25</f>
        <v>38809.333333333336</v>
      </c>
      <c r="D28" s="749"/>
      <c r="E28" s="750"/>
      <c r="F28" s="750">
        <f xml:space="preserve">
F26-F25</f>
        <v>-38807.333333333336</v>
      </c>
      <c r="G28" s="750"/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  <c r="S28" s="750"/>
      <c r="T28" s="750"/>
      <c r="U28" s="750"/>
      <c r="V28" s="750"/>
      <c r="W28" s="750"/>
      <c r="X28" s="750"/>
      <c r="Y28" s="750"/>
      <c r="Z28" s="750"/>
      <c r="AA28" s="750"/>
      <c r="AB28" s="750"/>
      <c r="AC28" s="750"/>
      <c r="AD28" s="750"/>
      <c r="AE28" s="750"/>
      <c r="AF28" s="750"/>
      <c r="AG28" s="765">
        <f xml:space="preserve">
AG26-AG25</f>
        <v>0</v>
      </c>
      <c r="AH28" s="766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332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79757.164183868081</v>
      </c>
      <c r="D4" s="287">
        <f ca="1">IF(ISERROR(VLOOKUP("Náklady celkem",INDIRECT("HI!$A:$G"),5,0)),0,VLOOKUP("Náklady celkem",INDIRECT("HI!$A:$G"),5,0))</f>
        <v>81180.829480000059</v>
      </c>
      <c r="E4" s="288">
        <f ca="1">IF(C4=0,0,D4/C4)</f>
        <v>1.0178499989399064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4616.9873684609456</v>
      </c>
      <c r="D7" s="295">
        <f>IF(ISERROR(HI!E5),"",HI!E5)</f>
        <v>4464.2874000000029</v>
      </c>
      <c r="E7" s="292">
        <f t="shared" ref="E7:E15" si="0">IF(C7=0,0,D7/C7)</f>
        <v>0.96692649204456349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0.93605777742201213</v>
      </c>
      <c r="E8" s="292">
        <f t="shared" si="0"/>
        <v>1.0400641971355691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0.20088439671509792</v>
      </c>
      <c r="E9" s="292">
        <f>IF(C9=0,0,D9/C9)</f>
        <v>0.66961465571699308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0.47725844845092102</v>
      </c>
      <c r="E11" s="292">
        <f t="shared" si="0"/>
        <v>0.79543074741820174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0.92129124442673316</v>
      </c>
      <c r="E12" s="292">
        <f t="shared" si="0"/>
        <v>1.1516140555334164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20999.961309602983</v>
      </c>
      <c r="D15" s="295">
        <f>IF(ISERROR(HI!E6),"",HI!E6)</f>
        <v>20787.699370000013</v>
      </c>
      <c r="E15" s="292">
        <f t="shared" si="0"/>
        <v>0.9898922699678544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38862.833333333336</v>
      </c>
      <c r="D16" s="291">
        <f ca="1">IF(ISERROR(VLOOKUP("Osobní náklady (Kč) *",INDIRECT("HI!$A:$G"),5,0)),0,VLOOKUP("Osobní náklady (Kč) *",INDIRECT("HI!$A:$G"),5,0))</f>
        <v>39015.802930000027</v>
      </c>
      <c r="E16" s="292">
        <f ca="1">IF(C16=0,0,D16/C16)</f>
        <v>1.0039361411288428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140095.9</v>
      </c>
      <c r="D18" s="311">
        <f ca="1">IF(ISERROR(VLOOKUP("Výnosy celkem",INDIRECT("HI!$A:$G"),5,0)),0,VLOOKUP("Výnosy celkem",INDIRECT("HI!$A:$G"),5,0))</f>
        <v>147323.57200000001</v>
      </c>
      <c r="E18" s="312">
        <f t="shared" ref="E18:E28" ca="1" si="1">IF(C18=0,0,D18/C18)</f>
        <v>1.051590888812592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677.83</v>
      </c>
      <c r="D19" s="291">
        <f ca="1">IF(ISERROR(VLOOKUP("Ambulance *",INDIRECT("HI!$A:$G"),5,0)),0,VLOOKUP("Ambulance *",INDIRECT("HI!$A:$G"),5,0))</f>
        <v>731.27200000000005</v>
      </c>
      <c r="E19" s="292">
        <f t="shared" ca="1" si="1"/>
        <v>1.0788427776876208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1.0788427776876208</v>
      </c>
      <c r="E20" s="292">
        <f t="shared" si="1"/>
        <v>1.0788427776876208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1.0270140069038258</v>
      </c>
      <c r="E21" s="292">
        <f t="shared" si="1"/>
        <v>1.2082517728280304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139418.07</v>
      </c>
      <c r="D22" s="291">
        <f ca="1">IF(ISERROR(VLOOKUP("Hospitalizace *",INDIRECT("HI!$A:$G"),5,0)),0,VLOOKUP("Hospitalizace *",INDIRECT("HI!$A:$G"),5,0))</f>
        <v>146592.30000000002</v>
      </c>
      <c r="E22" s="292">
        <f ca="1">IF(C22=0,0,D22/C22)</f>
        <v>1.0514583941665525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1.0514583941665525</v>
      </c>
      <c r="E23" s="292">
        <f t="shared" si="1"/>
        <v>1.0514583941665525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1.0340382229272087</v>
      </c>
      <c r="E24" s="292">
        <f t="shared" si="1"/>
        <v>1.0340382229272087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1.5485490574911343</v>
      </c>
      <c r="E25" s="292">
        <f t="shared" si="1"/>
        <v>1.5485490574911343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1.096244131455399</v>
      </c>
      <c r="E26" s="292">
        <f t="shared" si="1"/>
        <v>1.1539411910056832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0.95965118645587921</v>
      </c>
      <c r="E27" s="292">
        <f t="shared" si="1"/>
        <v>0.95965118645587921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0.88833222690016533</v>
      </c>
      <c r="E28" s="292">
        <f t="shared" si="1"/>
        <v>0.93508655463175305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9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5244</v>
      </c>
    </row>
    <row r="2" spans="1:40" x14ac:dyDescent="0.3">
      <c r="A2" s="383" t="s">
        <v>332</v>
      </c>
    </row>
    <row r="3" spans="1:40" x14ac:dyDescent="0.3">
      <c r="A3" s="379" t="s">
        <v>241</v>
      </c>
      <c r="B3" s="404">
        <v>2014</v>
      </c>
      <c r="D3" s="380">
        <f>MAX(D5:D1048576)</f>
        <v>7</v>
      </c>
      <c r="F3" s="380">
        <f>SUMIF($E5:$E1048576,"&lt;10",F5:F1048576)</f>
        <v>31402044.82</v>
      </c>
      <c r="G3" s="380">
        <f t="shared" ref="G3:AN3" si="0">SUMIF($E5:$E1048576,"&lt;10",G5:G1048576)</f>
        <v>0</v>
      </c>
      <c r="H3" s="380">
        <f t="shared" si="0"/>
        <v>15309573</v>
      </c>
      <c r="I3" s="380">
        <f t="shared" si="0"/>
        <v>0</v>
      </c>
      <c r="J3" s="380">
        <f t="shared" si="0"/>
        <v>0</v>
      </c>
      <c r="K3" s="380">
        <f t="shared" si="0"/>
        <v>13734670.01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601611.5</v>
      </c>
      <c r="AD3" s="380">
        <f t="shared" si="0"/>
        <v>0</v>
      </c>
      <c r="AE3" s="380">
        <f t="shared" si="0"/>
        <v>311562.25</v>
      </c>
      <c r="AF3" s="380">
        <f t="shared" si="0"/>
        <v>0</v>
      </c>
      <c r="AG3" s="380">
        <f t="shared" si="0"/>
        <v>0</v>
      </c>
      <c r="AH3" s="380">
        <f t="shared" si="0"/>
        <v>740374.56</v>
      </c>
      <c r="AI3" s="380">
        <f t="shared" si="0"/>
        <v>0</v>
      </c>
      <c r="AJ3" s="380">
        <f t="shared" si="0"/>
        <v>0</v>
      </c>
      <c r="AK3" s="380">
        <f t="shared" si="0"/>
        <v>351391.5</v>
      </c>
      <c r="AL3" s="380">
        <f t="shared" si="0"/>
        <v>0</v>
      </c>
      <c r="AM3" s="380">
        <f t="shared" si="0"/>
        <v>352862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50</v>
      </c>
      <c r="D5" s="379">
        <v>1</v>
      </c>
      <c r="E5" s="379">
        <v>1</v>
      </c>
      <c r="F5" s="379">
        <v>96</v>
      </c>
      <c r="G5" s="379">
        <v>0</v>
      </c>
      <c r="H5" s="379">
        <v>19</v>
      </c>
      <c r="I5" s="379">
        <v>0</v>
      </c>
      <c r="J5" s="379">
        <v>0</v>
      </c>
      <c r="K5" s="379">
        <v>62.25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4</v>
      </c>
      <c r="AD5" s="379">
        <v>0</v>
      </c>
      <c r="AE5" s="379">
        <v>2</v>
      </c>
      <c r="AF5" s="379">
        <v>0</v>
      </c>
      <c r="AG5" s="379">
        <v>0</v>
      </c>
      <c r="AH5" s="379">
        <v>5.75</v>
      </c>
      <c r="AI5" s="379">
        <v>0</v>
      </c>
      <c r="AJ5" s="379">
        <v>0</v>
      </c>
      <c r="AK5" s="379">
        <v>1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50</v>
      </c>
      <c r="D6" s="379">
        <v>1</v>
      </c>
      <c r="E6" s="379">
        <v>2</v>
      </c>
      <c r="F6" s="379">
        <v>15502.06</v>
      </c>
      <c r="G6" s="379">
        <v>0</v>
      </c>
      <c r="H6" s="379">
        <v>3312</v>
      </c>
      <c r="I6" s="379">
        <v>0</v>
      </c>
      <c r="J6" s="379">
        <v>0</v>
      </c>
      <c r="K6" s="379">
        <v>9723.75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690</v>
      </c>
      <c r="AD6" s="379">
        <v>0</v>
      </c>
      <c r="AE6" s="379">
        <v>310</v>
      </c>
      <c r="AF6" s="379">
        <v>0</v>
      </c>
      <c r="AG6" s="379">
        <v>0</v>
      </c>
      <c r="AH6" s="379">
        <v>951.31</v>
      </c>
      <c r="AI6" s="379">
        <v>0</v>
      </c>
      <c r="AJ6" s="379">
        <v>0</v>
      </c>
      <c r="AK6" s="379">
        <v>155</v>
      </c>
      <c r="AL6" s="379">
        <v>0</v>
      </c>
      <c r="AM6" s="379">
        <v>360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50</v>
      </c>
      <c r="D7" s="379">
        <v>1</v>
      </c>
      <c r="E7" s="379">
        <v>3</v>
      </c>
      <c r="F7" s="379">
        <v>7</v>
      </c>
      <c r="G7" s="379">
        <v>0</v>
      </c>
      <c r="H7" s="379">
        <v>0</v>
      </c>
      <c r="I7" s="379">
        <v>0</v>
      </c>
      <c r="J7" s="379">
        <v>0</v>
      </c>
      <c r="K7" s="379">
        <v>2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5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50</v>
      </c>
      <c r="D8" s="379">
        <v>1</v>
      </c>
      <c r="E8" s="379">
        <v>4</v>
      </c>
      <c r="F8" s="379">
        <v>366</v>
      </c>
      <c r="G8" s="379">
        <v>0</v>
      </c>
      <c r="H8" s="379">
        <v>48</v>
      </c>
      <c r="I8" s="379">
        <v>0</v>
      </c>
      <c r="J8" s="379">
        <v>0</v>
      </c>
      <c r="K8" s="379">
        <v>271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47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50</v>
      </c>
      <c r="D9" s="379">
        <v>1</v>
      </c>
      <c r="E9" s="379">
        <v>6</v>
      </c>
      <c r="F9" s="379">
        <v>4042691</v>
      </c>
      <c r="G9" s="379">
        <v>0</v>
      </c>
      <c r="H9" s="379">
        <v>1962896</v>
      </c>
      <c r="I9" s="379">
        <v>0</v>
      </c>
      <c r="J9" s="379">
        <v>0</v>
      </c>
      <c r="K9" s="379">
        <v>1776636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70284</v>
      </c>
      <c r="AD9" s="379">
        <v>0</v>
      </c>
      <c r="AE9" s="379">
        <v>38984</v>
      </c>
      <c r="AF9" s="379">
        <v>0</v>
      </c>
      <c r="AG9" s="379">
        <v>0</v>
      </c>
      <c r="AH9" s="379">
        <v>98237</v>
      </c>
      <c r="AI9" s="379">
        <v>0</v>
      </c>
      <c r="AJ9" s="379">
        <v>0</v>
      </c>
      <c r="AK9" s="379">
        <v>51316</v>
      </c>
      <c r="AL9" s="379">
        <v>0</v>
      </c>
      <c r="AM9" s="379">
        <v>44338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50</v>
      </c>
      <c r="D10" s="379">
        <v>1</v>
      </c>
      <c r="E10" s="379">
        <v>9</v>
      </c>
      <c r="F10" s="379">
        <v>215300</v>
      </c>
      <c r="G10" s="379">
        <v>0</v>
      </c>
      <c r="H10" s="379">
        <v>200000</v>
      </c>
      <c r="I10" s="379">
        <v>0</v>
      </c>
      <c r="J10" s="379">
        <v>0</v>
      </c>
      <c r="K10" s="379">
        <v>13500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1800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50</v>
      </c>
      <c r="D11" s="379">
        <v>1</v>
      </c>
      <c r="E11" s="379">
        <v>10</v>
      </c>
      <c r="F11" s="379">
        <v>9000</v>
      </c>
      <c r="G11" s="379">
        <v>0</v>
      </c>
      <c r="H11" s="379">
        <v>0</v>
      </c>
      <c r="I11" s="379">
        <v>0</v>
      </c>
      <c r="J11" s="379">
        <v>0</v>
      </c>
      <c r="K11" s="379">
        <v>9000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50</v>
      </c>
      <c r="D12" s="379">
        <v>1</v>
      </c>
      <c r="E12" s="379">
        <v>11</v>
      </c>
      <c r="F12" s="379">
        <v>8068</v>
      </c>
      <c r="G12" s="379">
        <v>0</v>
      </c>
      <c r="H12" s="379">
        <v>5901.333333333333</v>
      </c>
      <c r="I12" s="379">
        <v>0</v>
      </c>
      <c r="J12" s="379">
        <v>0</v>
      </c>
      <c r="K12" s="379">
        <v>2166.6666666666665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50</v>
      </c>
      <c r="D13" s="379">
        <v>2</v>
      </c>
      <c r="E13" s="379">
        <v>1</v>
      </c>
      <c r="F13" s="379">
        <v>95.25</v>
      </c>
      <c r="G13" s="379">
        <v>0</v>
      </c>
      <c r="H13" s="379">
        <v>19</v>
      </c>
      <c r="I13" s="379">
        <v>0</v>
      </c>
      <c r="J13" s="379">
        <v>0</v>
      </c>
      <c r="K13" s="379">
        <v>61.5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4</v>
      </c>
      <c r="AD13" s="379">
        <v>0</v>
      </c>
      <c r="AE13" s="379">
        <v>2</v>
      </c>
      <c r="AF13" s="379">
        <v>0</v>
      </c>
      <c r="AG13" s="379">
        <v>0</v>
      </c>
      <c r="AH13" s="379">
        <v>5.75</v>
      </c>
      <c r="AI13" s="379">
        <v>0</v>
      </c>
      <c r="AJ13" s="379">
        <v>0</v>
      </c>
      <c r="AK13" s="379">
        <v>1</v>
      </c>
      <c r="AL13" s="379">
        <v>0</v>
      </c>
      <c r="AM13" s="379">
        <v>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50</v>
      </c>
      <c r="D14" s="379">
        <v>2</v>
      </c>
      <c r="E14" s="379">
        <v>2</v>
      </c>
      <c r="F14" s="379">
        <v>12635.25</v>
      </c>
      <c r="G14" s="379">
        <v>0</v>
      </c>
      <c r="H14" s="379">
        <v>2808</v>
      </c>
      <c r="I14" s="379">
        <v>0</v>
      </c>
      <c r="J14" s="379">
        <v>0</v>
      </c>
      <c r="K14" s="379">
        <v>7915.5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600</v>
      </c>
      <c r="AD14" s="379">
        <v>0</v>
      </c>
      <c r="AE14" s="379">
        <v>310</v>
      </c>
      <c r="AF14" s="379">
        <v>0</v>
      </c>
      <c r="AG14" s="379">
        <v>0</v>
      </c>
      <c r="AH14" s="379">
        <v>534.75</v>
      </c>
      <c r="AI14" s="379">
        <v>0</v>
      </c>
      <c r="AJ14" s="379">
        <v>0</v>
      </c>
      <c r="AK14" s="379">
        <v>155</v>
      </c>
      <c r="AL14" s="379">
        <v>0</v>
      </c>
      <c r="AM14" s="379">
        <v>312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50</v>
      </c>
      <c r="D15" s="379">
        <v>2</v>
      </c>
      <c r="E15" s="379">
        <v>3</v>
      </c>
      <c r="F15" s="379">
        <v>25</v>
      </c>
      <c r="G15" s="379">
        <v>0</v>
      </c>
      <c r="H15" s="379">
        <v>0</v>
      </c>
      <c r="I15" s="379">
        <v>0</v>
      </c>
      <c r="J15" s="379">
        <v>0</v>
      </c>
      <c r="K15" s="379">
        <v>25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50</v>
      </c>
      <c r="D16" s="379">
        <v>2</v>
      </c>
      <c r="E16" s="379">
        <v>4</v>
      </c>
      <c r="F16" s="379">
        <v>342</v>
      </c>
      <c r="G16" s="379">
        <v>0</v>
      </c>
      <c r="H16" s="379">
        <v>38</v>
      </c>
      <c r="I16" s="379">
        <v>0</v>
      </c>
      <c r="J16" s="379">
        <v>0</v>
      </c>
      <c r="K16" s="379">
        <v>288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10</v>
      </c>
      <c r="AI16" s="379">
        <v>0</v>
      </c>
      <c r="AJ16" s="379">
        <v>0</v>
      </c>
      <c r="AK16" s="379">
        <v>6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50</v>
      </c>
      <c r="D17" s="379">
        <v>2</v>
      </c>
      <c r="E17" s="379">
        <v>6</v>
      </c>
      <c r="F17" s="379">
        <v>3770325</v>
      </c>
      <c r="G17" s="379">
        <v>0</v>
      </c>
      <c r="H17" s="379">
        <v>1749395</v>
      </c>
      <c r="I17" s="379">
        <v>0</v>
      </c>
      <c r="J17" s="379">
        <v>0</v>
      </c>
      <c r="K17" s="379">
        <v>1740252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70649</v>
      </c>
      <c r="AD17" s="379">
        <v>0</v>
      </c>
      <c r="AE17" s="379">
        <v>40570</v>
      </c>
      <c r="AF17" s="379">
        <v>0</v>
      </c>
      <c r="AG17" s="379">
        <v>0</v>
      </c>
      <c r="AH17" s="379">
        <v>85630</v>
      </c>
      <c r="AI17" s="379">
        <v>0</v>
      </c>
      <c r="AJ17" s="379">
        <v>0</v>
      </c>
      <c r="AK17" s="379">
        <v>39628</v>
      </c>
      <c r="AL17" s="379">
        <v>0</v>
      </c>
      <c r="AM17" s="379">
        <v>44201</v>
      </c>
      <c r="AN17" s="379">
        <v>0</v>
      </c>
    </row>
    <row r="18" spans="3:40" x14ac:dyDescent="0.3">
      <c r="C18" s="379">
        <v>50</v>
      </c>
      <c r="D18" s="379">
        <v>2</v>
      </c>
      <c r="E18" s="379">
        <v>9</v>
      </c>
      <c r="F18" s="379">
        <v>14616</v>
      </c>
      <c r="G18" s="379">
        <v>0</v>
      </c>
      <c r="H18" s="379">
        <v>0</v>
      </c>
      <c r="I18" s="379">
        <v>0</v>
      </c>
      <c r="J18" s="379">
        <v>0</v>
      </c>
      <c r="K18" s="379">
        <v>8716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900</v>
      </c>
      <c r="AD18" s="379">
        <v>0</v>
      </c>
      <c r="AE18" s="379">
        <v>2000</v>
      </c>
      <c r="AF18" s="379">
        <v>0</v>
      </c>
      <c r="AG18" s="379">
        <v>0</v>
      </c>
      <c r="AH18" s="379">
        <v>3000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50</v>
      </c>
      <c r="D19" s="379">
        <v>2</v>
      </c>
      <c r="E19" s="379">
        <v>10</v>
      </c>
      <c r="F19" s="379">
        <v>12360</v>
      </c>
      <c r="G19" s="379">
        <v>0</v>
      </c>
      <c r="H19" s="379">
        <v>2400</v>
      </c>
      <c r="I19" s="379">
        <v>0</v>
      </c>
      <c r="J19" s="379">
        <v>0</v>
      </c>
      <c r="K19" s="379">
        <v>9960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50</v>
      </c>
      <c r="D20" s="379">
        <v>2</v>
      </c>
      <c r="E20" s="379">
        <v>11</v>
      </c>
      <c r="F20" s="379">
        <v>8068</v>
      </c>
      <c r="G20" s="379">
        <v>0</v>
      </c>
      <c r="H20" s="379">
        <v>5901.333333333333</v>
      </c>
      <c r="I20" s="379">
        <v>0</v>
      </c>
      <c r="J20" s="379">
        <v>0</v>
      </c>
      <c r="K20" s="379">
        <v>2166.6666666666665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50</v>
      </c>
      <c r="D21" s="379">
        <v>3</v>
      </c>
      <c r="E21" s="379">
        <v>1</v>
      </c>
      <c r="F21" s="379">
        <v>95.5</v>
      </c>
      <c r="G21" s="379">
        <v>0</v>
      </c>
      <c r="H21" s="379">
        <v>19</v>
      </c>
      <c r="I21" s="379">
        <v>0</v>
      </c>
      <c r="J21" s="379">
        <v>0</v>
      </c>
      <c r="K21" s="379">
        <v>60.75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4</v>
      </c>
      <c r="AD21" s="379">
        <v>0</v>
      </c>
      <c r="AE21" s="379">
        <v>2</v>
      </c>
      <c r="AF21" s="379">
        <v>0</v>
      </c>
      <c r="AG21" s="379">
        <v>0</v>
      </c>
      <c r="AH21" s="379">
        <v>6.75</v>
      </c>
      <c r="AI21" s="379">
        <v>0</v>
      </c>
      <c r="AJ21" s="379">
        <v>0</v>
      </c>
      <c r="AK21" s="379">
        <v>1</v>
      </c>
      <c r="AL21" s="379">
        <v>0</v>
      </c>
      <c r="AM21" s="379">
        <v>2</v>
      </c>
      <c r="AN21" s="379">
        <v>0</v>
      </c>
    </row>
    <row r="22" spans="3:40" x14ac:dyDescent="0.3">
      <c r="C22" s="379">
        <v>50</v>
      </c>
      <c r="D22" s="379">
        <v>3</v>
      </c>
      <c r="E22" s="379">
        <v>2</v>
      </c>
      <c r="F22" s="379">
        <v>14211.38</v>
      </c>
      <c r="G22" s="379">
        <v>0</v>
      </c>
      <c r="H22" s="379">
        <v>3128</v>
      </c>
      <c r="I22" s="379">
        <v>0</v>
      </c>
      <c r="J22" s="379">
        <v>0</v>
      </c>
      <c r="K22" s="379">
        <v>8752.1299999999992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592.5</v>
      </c>
      <c r="AD22" s="379">
        <v>0</v>
      </c>
      <c r="AE22" s="379">
        <v>302.25</v>
      </c>
      <c r="AF22" s="379">
        <v>0</v>
      </c>
      <c r="AG22" s="379">
        <v>0</v>
      </c>
      <c r="AH22" s="379">
        <v>937.75</v>
      </c>
      <c r="AI22" s="379">
        <v>0</v>
      </c>
      <c r="AJ22" s="379">
        <v>0</v>
      </c>
      <c r="AK22" s="379">
        <v>162.75</v>
      </c>
      <c r="AL22" s="379">
        <v>0</v>
      </c>
      <c r="AM22" s="379">
        <v>336</v>
      </c>
      <c r="AN22" s="379">
        <v>0</v>
      </c>
    </row>
    <row r="23" spans="3:40" x14ac:dyDescent="0.3">
      <c r="C23" s="379">
        <v>50</v>
      </c>
      <c r="D23" s="379">
        <v>3</v>
      </c>
      <c r="E23" s="379">
        <v>3</v>
      </c>
      <c r="F23" s="379">
        <v>30</v>
      </c>
      <c r="G23" s="379">
        <v>0</v>
      </c>
      <c r="H23" s="379">
        <v>0</v>
      </c>
      <c r="I23" s="379">
        <v>0</v>
      </c>
      <c r="J23" s="379">
        <v>0</v>
      </c>
      <c r="K23" s="379">
        <v>30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50</v>
      </c>
      <c r="D24" s="379">
        <v>3</v>
      </c>
      <c r="E24" s="379">
        <v>4</v>
      </c>
      <c r="F24" s="379">
        <v>373</v>
      </c>
      <c r="G24" s="379">
        <v>0</v>
      </c>
      <c r="H24" s="379">
        <v>39</v>
      </c>
      <c r="I24" s="379">
        <v>0</v>
      </c>
      <c r="J24" s="379">
        <v>0</v>
      </c>
      <c r="K24" s="379">
        <v>315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19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50</v>
      </c>
      <c r="D25" s="379">
        <v>3</v>
      </c>
      <c r="E25" s="379">
        <v>6</v>
      </c>
      <c r="F25" s="379">
        <v>3900863</v>
      </c>
      <c r="G25" s="379">
        <v>0</v>
      </c>
      <c r="H25" s="379">
        <v>1821235</v>
      </c>
      <c r="I25" s="379">
        <v>0</v>
      </c>
      <c r="J25" s="379">
        <v>0</v>
      </c>
      <c r="K25" s="379">
        <v>1781890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71520</v>
      </c>
      <c r="AD25" s="379">
        <v>0</v>
      </c>
      <c r="AE25" s="379">
        <v>38450</v>
      </c>
      <c r="AF25" s="379">
        <v>0</v>
      </c>
      <c r="AG25" s="379">
        <v>0</v>
      </c>
      <c r="AH25" s="379">
        <v>100748</v>
      </c>
      <c r="AI25" s="379">
        <v>0</v>
      </c>
      <c r="AJ25" s="379">
        <v>0</v>
      </c>
      <c r="AK25" s="379">
        <v>42830</v>
      </c>
      <c r="AL25" s="379">
        <v>0</v>
      </c>
      <c r="AM25" s="379">
        <v>44190</v>
      </c>
      <c r="AN25" s="379">
        <v>0</v>
      </c>
    </row>
    <row r="26" spans="3:40" x14ac:dyDescent="0.3">
      <c r="C26" s="379">
        <v>50</v>
      </c>
      <c r="D26" s="379">
        <v>3</v>
      </c>
      <c r="E26" s="379">
        <v>9</v>
      </c>
      <c r="F26" s="379">
        <v>80867</v>
      </c>
      <c r="G26" s="379">
        <v>0</v>
      </c>
      <c r="H26" s="379">
        <v>49801</v>
      </c>
      <c r="I26" s="379">
        <v>0</v>
      </c>
      <c r="J26" s="379">
        <v>0</v>
      </c>
      <c r="K26" s="379">
        <v>31066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</row>
    <row r="27" spans="3:40" x14ac:dyDescent="0.3">
      <c r="C27" s="379">
        <v>50</v>
      </c>
      <c r="D27" s="379">
        <v>3</v>
      </c>
      <c r="E27" s="379">
        <v>10</v>
      </c>
      <c r="F27" s="379">
        <v>16200</v>
      </c>
      <c r="G27" s="379">
        <v>0</v>
      </c>
      <c r="H27" s="379">
        <v>100</v>
      </c>
      <c r="I27" s="379">
        <v>0</v>
      </c>
      <c r="J27" s="379">
        <v>0</v>
      </c>
      <c r="K27" s="379">
        <v>16100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50</v>
      </c>
      <c r="D28" s="379">
        <v>3</v>
      </c>
      <c r="E28" s="379">
        <v>11</v>
      </c>
      <c r="F28" s="379">
        <v>8068</v>
      </c>
      <c r="G28" s="379">
        <v>0</v>
      </c>
      <c r="H28" s="379">
        <v>5901.333333333333</v>
      </c>
      <c r="I28" s="379">
        <v>0</v>
      </c>
      <c r="J28" s="379">
        <v>0</v>
      </c>
      <c r="K28" s="379">
        <v>2166.6666666666665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50</v>
      </c>
      <c r="D29" s="379">
        <v>4</v>
      </c>
      <c r="E29" s="379">
        <v>1</v>
      </c>
      <c r="F29" s="379">
        <v>98</v>
      </c>
      <c r="G29" s="379">
        <v>0</v>
      </c>
      <c r="H29" s="379">
        <v>19</v>
      </c>
      <c r="I29" s="379">
        <v>0</v>
      </c>
      <c r="J29" s="379">
        <v>0</v>
      </c>
      <c r="K29" s="379">
        <v>63.25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4</v>
      </c>
      <c r="AD29" s="379">
        <v>0</v>
      </c>
      <c r="AE29" s="379">
        <v>2</v>
      </c>
      <c r="AF29" s="379">
        <v>0</v>
      </c>
      <c r="AG29" s="379">
        <v>0</v>
      </c>
      <c r="AH29" s="379">
        <v>6.75</v>
      </c>
      <c r="AI29" s="379">
        <v>0</v>
      </c>
      <c r="AJ29" s="379">
        <v>0</v>
      </c>
      <c r="AK29" s="379">
        <v>1</v>
      </c>
      <c r="AL29" s="379">
        <v>0</v>
      </c>
      <c r="AM29" s="379">
        <v>2</v>
      </c>
      <c r="AN29" s="379">
        <v>0</v>
      </c>
    </row>
    <row r="30" spans="3:40" x14ac:dyDescent="0.3">
      <c r="C30" s="379">
        <v>50</v>
      </c>
      <c r="D30" s="379">
        <v>4</v>
      </c>
      <c r="E30" s="379">
        <v>2</v>
      </c>
      <c r="F30" s="379">
        <v>14717</v>
      </c>
      <c r="G30" s="379">
        <v>0</v>
      </c>
      <c r="H30" s="379">
        <v>3216</v>
      </c>
      <c r="I30" s="379">
        <v>0</v>
      </c>
      <c r="J30" s="379">
        <v>0</v>
      </c>
      <c r="K30" s="379">
        <v>9169.75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585</v>
      </c>
      <c r="AD30" s="379">
        <v>0</v>
      </c>
      <c r="AE30" s="379">
        <v>341</v>
      </c>
      <c r="AF30" s="379">
        <v>0</v>
      </c>
      <c r="AG30" s="379">
        <v>0</v>
      </c>
      <c r="AH30" s="379">
        <v>914.5</v>
      </c>
      <c r="AI30" s="379">
        <v>0</v>
      </c>
      <c r="AJ30" s="379">
        <v>0</v>
      </c>
      <c r="AK30" s="379">
        <v>162.75</v>
      </c>
      <c r="AL30" s="379">
        <v>0</v>
      </c>
      <c r="AM30" s="379">
        <v>328</v>
      </c>
      <c r="AN30" s="379">
        <v>0</v>
      </c>
    </row>
    <row r="31" spans="3:40" x14ac:dyDescent="0.3">
      <c r="C31" s="379">
        <v>50</v>
      </c>
      <c r="D31" s="379">
        <v>4</v>
      </c>
      <c r="E31" s="379">
        <v>4</v>
      </c>
      <c r="F31" s="379">
        <v>411</v>
      </c>
      <c r="G31" s="379">
        <v>0</v>
      </c>
      <c r="H31" s="379">
        <v>39</v>
      </c>
      <c r="I31" s="379">
        <v>0</v>
      </c>
      <c r="J31" s="379">
        <v>0</v>
      </c>
      <c r="K31" s="379">
        <v>305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20</v>
      </c>
      <c r="AD31" s="379">
        <v>0</v>
      </c>
      <c r="AE31" s="379">
        <v>0</v>
      </c>
      <c r="AF31" s="379">
        <v>0</v>
      </c>
      <c r="AG31" s="379">
        <v>0</v>
      </c>
      <c r="AH31" s="379">
        <v>24</v>
      </c>
      <c r="AI31" s="379">
        <v>0</v>
      </c>
      <c r="AJ31" s="379">
        <v>0</v>
      </c>
      <c r="AK31" s="379">
        <v>23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50</v>
      </c>
      <c r="D32" s="379">
        <v>4</v>
      </c>
      <c r="E32" s="379">
        <v>6</v>
      </c>
      <c r="F32" s="379">
        <v>3846176</v>
      </c>
      <c r="G32" s="379">
        <v>0</v>
      </c>
      <c r="H32" s="379">
        <v>1780713</v>
      </c>
      <c r="I32" s="379">
        <v>0</v>
      </c>
      <c r="J32" s="379">
        <v>0</v>
      </c>
      <c r="K32" s="379">
        <v>1772188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70240</v>
      </c>
      <c r="AD32" s="379">
        <v>0</v>
      </c>
      <c r="AE32" s="379">
        <v>39001</v>
      </c>
      <c r="AF32" s="379">
        <v>0</v>
      </c>
      <c r="AG32" s="379">
        <v>0</v>
      </c>
      <c r="AH32" s="379">
        <v>96283</v>
      </c>
      <c r="AI32" s="379">
        <v>0</v>
      </c>
      <c r="AJ32" s="379">
        <v>0</v>
      </c>
      <c r="AK32" s="379">
        <v>43221</v>
      </c>
      <c r="AL32" s="379">
        <v>0</v>
      </c>
      <c r="AM32" s="379">
        <v>44530</v>
      </c>
      <c r="AN32" s="379">
        <v>0</v>
      </c>
    </row>
    <row r="33" spans="3:40" x14ac:dyDescent="0.3">
      <c r="C33" s="379">
        <v>50</v>
      </c>
      <c r="D33" s="379">
        <v>4</v>
      </c>
      <c r="E33" s="379">
        <v>9</v>
      </c>
      <c r="F33" s="379">
        <v>20983</v>
      </c>
      <c r="G33" s="379">
        <v>0</v>
      </c>
      <c r="H33" s="379">
        <v>0</v>
      </c>
      <c r="I33" s="379">
        <v>0</v>
      </c>
      <c r="J33" s="379">
        <v>0</v>
      </c>
      <c r="K33" s="379">
        <v>20983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50</v>
      </c>
      <c r="D34" s="379">
        <v>4</v>
      </c>
      <c r="E34" s="379">
        <v>11</v>
      </c>
      <c r="F34" s="379">
        <v>8068</v>
      </c>
      <c r="G34" s="379">
        <v>0</v>
      </c>
      <c r="H34" s="379">
        <v>5901.333333333333</v>
      </c>
      <c r="I34" s="379">
        <v>0</v>
      </c>
      <c r="J34" s="379">
        <v>0</v>
      </c>
      <c r="K34" s="379">
        <v>2166.6666666666665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0</v>
      </c>
      <c r="AJ34" s="379">
        <v>0</v>
      </c>
      <c r="AK34" s="379">
        <v>0</v>
      </c>
      <c r="AL34" s="379">
        <v>0</v>
      </c>
      <c r="AM34" s="379">
        <v>0</v>
      </c>
      <c r="AN34" s="379">
        <v>0</v>
      </c>
    </row>
    <row r="35" spans="3:40" x14ac:dyDescent="0.3">
      <c r="C35" s="379">
        <v>50</v>
      </c>
      <c r="D35" s="379">
        <v>5</v>
      </c>
      <c r="E35" s="379">
        <v>1</v>
      </c>
      <c r="F35" s="379">
        <v>98</v>
      </c>
      <c r="G35" s="379">
        <v>0</v>
      </c>
      <c r="H35" s="379">
        <v>19</v>
      </c>
      <c r="I35" s="379">
        <v>0</v>
      </c>
      <c r="J35" s="379">
        <v>0</v>
      </c>
      <c r="K35" s="379">
        <v>61.25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6</v>
      </c>
      <c r="AD35" s="379">
        <v>0</v>
      </c>
      <c r="AE35" s="379">
        <v>2</v>
      </c>
      <c r="AF35" s="379">
        <v>0</v>
      </c>
      <c r="AG35" s="379">
        <v>0</v>
      </c>
      <c r="AH35" s="379">
        <v>6.75</v>
      </c>
      <c r="AI35" s="379">
        <v>0</v>
      </c>
      <c r="AJ35" s="379">
        <v>0</v>
      </c>
      <c r="AK35" s="379">
        <v>1</v>
      </c>
      <c r="AL35" s="379">
        <v>0</v>
      </c>
      <c r="AM35" s="379">
        <v>2</v>
      </c>
      <c r="AN35" s="379">
        <v>0</v>
      </c>
    </row>
    <row r="36" spans="3:40" x14ac:dyDescent="0.3">
      <c r="C36" s="379">
        <v>50</v>
      </c>
      <c r="D36" s="379">
        <v>5</v>
      </c>
      <c r="E36" s="379">
        <v>2</v>
      </c>
      <c r="F36" s="379">
        <v>13907.13</v>
      </c>
      <c r="G36" s="379">
        <v>0</v>
      </c>
      <c r="H36" s="379">
        <v>3168</v>
      </c>
      <c r="I36" s="379">
        <v>0</v>
      </c>
      <c r="J36" s="379">
        <v>0</v>
      </c>
      <c r="K36" s="379">
        <v>8402.6299999999992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660</v>
      </c>
      <c r="AD36" s="379">
        <v>0</v>
      </c>
      <c r="AE36" s="379">
        <v>341</v>
      </c>
      <c r="AF36" s="379">
        <v>0</v>
      </c>
      <c r="AG36" s="379">
        <v>0</v>
      </c>
      <c r="AH36" s="379">
        <v>852.5</v>
      </c>
      <c r="AI36" s="379">
        <v>0</v>
      </c>
      <c r="AJ36" s="379">
        <v>0</v>
      </c>
      <c r="AK36" s="379">
        <v>155</v>
      </c>
      <c r="AL36" s="379">
        <v>0</v>
      </c>
      <c r="AM36" s="379">
        <v>328</v>
      </c>
      <c r="AN36" s="379">
        <v>0</v>
      </c>
    </row>
    <row r="37" spans="3:40" x14ac:dyDescent="0.3">
      <c r="C37" s="379">
        <v>50</v>
      </c>
      <c r="D37" s="379">
        <v>5</v>
      </c>
      <c r="E37" s="379">
        <v>3</v>
      </c>
      <c r="F37" s="379">
        <v>41</v>
      </c>
      <c r="G37" s="379">
        <v>0</v>
      </c>
      <c r="H37" s="379">
        <v>0</v>
      </c>
      <c r="I37" s="379">
        <v>0</v>
      </c>
      <c r="J37" s="379">
        <v>0</v>
      </c>
      <c r="K37" s="379">
        <v>41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</row>
    <row r="38" spans="3:40" x14ac:dyDescent="0.3">
      <c r="C38" s="379">
        <v>50</v>
      </c>
      <c r="D38" s="379">
        <v>5</v>
      </c>
      <c r="E38" s="379">
        <v>4</v>
      </c>
      <c r="F38" s="379">
        <v>396</v>
      </c>
      <c r="G38" s="379">
        <v>0</v>
      </c>
      <c r="H38" s="379">
        <v>53</v>
      </c>
      <c r="I38" s="379">
        <v>0</v>
      </c>
      <c r="J38" s="379">
        <v>0</v>
      </c>
      <c r="K38" s="379">
        <v>310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33</v>
      </c>
      <c r="AL38" s="379">
        <v>0</v>
      </c>
      <c r="AM38" s="379">
        <v>0</v>
      </c>
      <c r="AN38" s="379">
        <v>0</v>
      </c>
    </row>
    <row r="39" spans="3:40" x14ac:dyDescent="0.3">
      <c r="C39" s="379">
        <v>50</v>
      </c>
      <c r="D39" s="379">
        <v>5</v>
      </c>
      <c r="E39" s="379">
        <v>6</v>
      </c>
      <c r="F39" s="379">
        <v>3934659</v>
      </c>
      <c r="G39" s="379">
        <v>0</v>
      </c>
      <c r="H39" s="379">
        <v>1784302</v>
      </c>
      <c r="I39" s="379">
        <v>0</v>
      </c>
      <c r="J39" s="379">
        <v>0</v>
      </c>
      <c r="K39" s="379">
        <v>1824905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99349</v>
      </c>
      <c r="AD39" s="379">
        <v>0</v>
      </c>
      <c r="AE39" s="379">
        <v>40725</v>
      </c>
      <c r="AF39" s="379">
        <v>0</v>
      </c>
      <c r="AG39" s="379">
        <v>0</v>
      </c>
      <c r="AH39" s="379">
        <v>94410</v>
      </c>
      <c r="AI39" s="379">
        <v>0</v>
      </c>
      <c r="AJ39" s="379">
        <v>0</v>
      </c>
      <c r="AK39" s="379">
        <v>46438</v>
      </c>
      <c r="AL39" s="379">
        <v>0</v>
      </c>
      <c r="AM39" s="379">
        <v>44530</v>
      </c>
      <c r="AN39" s="379">
        <v>0</v>
      </c>
    </row>
    <row r="40" spans="3:40" x14ac:dyDescent="0.3">
      <c r="C40" s="379">
        <v>50</v>
      </c>
      <c r="D40" s="379">
        <v>5</v>
      </c>
      <c r="E40" s="379">
        <v>7</v>
      </c>
      <c r="F40" s="379">
        <v>57851</v>
      </c>
      <c r="G40" s="379">
        <v>0</v>
      </c>
      <c r="H40" s="379">
        <v>38969</v>
      </c>
      <c r="I40" s="379">
        <v>0</v>
      </c>
      <c r="J40" s="379">
        <v>0</v>
      </c>
      <c r="K40" s="379">
        <v>9882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9000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50</v>
      </c>
      <c r="D41" s="379">
        <v>5</v>
      </c>
      <c r="E41" s="379">
        <v>9</v>
      </c>
      <c r="F41" s="379">
        <v>96169</v>
      </c>
      <c r="G41" s="379">
        <v>0</v>
      </c>
      <c r="H41" s="379">
        <v>38969</v>
      </c>
      <c r="I41" s="379">
        <v>0</v>
      </c>
      <c r="J41" s="379">
        <v>0</v>
      </c>
      <c r="K41" s="379">
        <v>39198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2100</v>
      </c>
      <c r="AD41" s="379">
        <v>0</v>
      </c>
      <c r="AE41" s="379">
        <v>1450</v>
      </c>
      <c r="AF41" s="379">
        <v>0</v>
      </c>
      <c r="AG41" s="379">
        <v>0</v>
      </c>
      <c r="AH41" s="379">
        <v>5452</v>
      </c>
      <c r="AI41" s="379">
        <v>0</v>
      </c>
      <c r="AJ41" s="379">
        <v>0</v>
      </c>
      <c r="AK41" s="379">
        <v>9000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50</v>
      </c>
      <c r="D42" s="379">
        <v>5</v>
      </c>
      <c r="E42" s="379">
        <v>10</v>
      </c>
      <c r="F42" s="379">
        <v>3400</v>
      </c>
      <c r="G42" s="379">
        <v>0</v>
      </c>
      <c r="H42" s="379">
        <v>0</v>
      </c>
      <c r="I42" s="379">
        <v>0</v>
      </c>
      <c r="J42" s="379">
        <v>0</v>
      </c>
      <c r="K42" s="379">
        <v>3400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0</v>
      </c>
      <c r="AI42" s="379">
        <v>0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</row>
    <row r="43" spans="3:40" x14ac:dyDescent="0.3">
      <c r="C43" s="379">
        <v>50</v>
      </c>
      <c r="D43" s="379">
        <v>5</v>
      </c>
      <c r="E43" s="379">
        <v>11</v>
      </c>
      <c r="F43" s="379">
        <v>8068</v>
      </c>
      <c r="G43" s="379">
        <v>0</v>
      </c>
      <c r="H43" s="379">
        <v>5901.333333333333</v>
      </c>
      <c r="I43" s="379">
        <v>0</v>
      </c>
      <c r="J43" s="379">
        <v>0</v>
      </c>
      <c r="K43" s="379">
        <v>2166.6666666666665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50</v>
      </c>
      <c r="D44" s="379">
        <v>6</v>
      </c>
      <c r="E44" s="379">
        <v>1</v>
      </c>
      <c r="F44" s="379">
        <v>95</v>
      </c>
      <c r="G44" s="379">
        <v>0</v>
      </c>
      <c r="H44" s="379">
        <v>19</v>
      </c>
      <c r="I44" s="379">
        <v>0</v>
      </c>
      <c r="J44" s="379">
        <v>0</v>
      </c>
      <c r="K44" s="379">
        <v>59.25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5</v>
      </c>
      <c r="AD44" s="379">
        <v>0</v>
      </c>
      <c r="AE44" s="379">
        <v>2</v>
      </c>
      <c r="AF44" s="379">
        <v>0</v>
      </c>
      <c r="AG44" s="379">
        <v>0</v>
      </c>
      <c r="AH44" s="379">
        <v>6.75</v>
      </c>
      <c r="AI44" s="379">
        <v>0</v>
      </c>
      <c r="AJ44" s="379">
        <v>0</v>
      </c>
      <c r="AK44" s="379">
        <v>1</v>
      </c>
      <c r="AL44" s="379">
        <v>0</v>
      </c>
      <c r="AM44" s="379">
        <v>2</v>
      </c>
      <c r="AN44" s="379">
        <v>0</v>
      </c>
    </row>
    <row r="45" spans="3:40" x14ac:dyDescent="0.3">
      <c r="C45" s="379">
        <v>50</v>
      </c>
      <c r="D45" s="379">
        <v>6</v>
      </c>
      <c r="E45" s="379">
        <v>2</v>
      </c>
      <c r="F45" s="379">
        <v>12794.5</v>
      </c>
      <c r="G45" s="379">
        <v>0</v>
      </c>
      <c r="H45" s="379">
        <v>2992</v>
      </c>
      <c r="I45" s="379">
        <v>0</v>
      </c>
      <c r="J45" s="379">
        <v>0</v>
      </c>
      <c r="K45" s="379">
        <v>7550.25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630</v>
      </c>
      <c r="AD45" s="379">
        <v>0</v>
      </c>
      <c r="AE45" s="379">
        <v>317.75</v>
      </c>
      <c r="AF45" s="379">
        <v>0</v>
      </c>
      <c r="AG45" s="379">
        <v>0</v>
      </c>
      <c r="AH45" s="379">
        <v>813.75</v>
      </c>
      <c r="AI45" s="379">
        <v>0</v>
      </c>
      <c r="AJ45" s="379">
        <v>0</v>
      </c>
      <c r="AK45" s="379">
        <v>162.75</v>
      </c>
      <c r="AL45" s="379">
        <v>0</v>
      </c>
      <c r="AM45" s="379">
        <v>328</v>
      </c>
      <c r="AN45" s="379">
        <v>0</v>
      </c>
    </row>
    <row r="46" spans="3:40" x14ac:dyDescent="0.3">
      <c r="C46" s="379">
        <v>50</v>
      </c>
      <c r="D46" s="379">
        <v>6</v>
      </c>
      <c r="E46" s="379">
        <v>3</v>
      </c>
      <c r="F46" s="379">
        <v>42</v>
      </c>
      <c r="G46" s="379">
        <v>0</v>
      </c>
      <c r="H46" s="379">
        <v>0</v>
      </c>
      <c r="I46" s="379">
        <v>0</v>
      </c>
      <c r="J46" s="379">
        <v>0</v>
      </c>
      <c r="K46" s="379">
        <v>42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50</v>
      </c>
      <c r="D47" s="379">
        <v>6</v>
      </c>
      <c r="E47" s="379">
        <v>4</v>
      </c>
      <c r="F47" s="379">
        <v>415</v>
      </c>
      <c r="G47" s="379">
        <v>0</v>
      </c>
      <c r="H47" s="379">
        <v>34</v>
      </c>
      <c r="I47" s="379">
        <v>0</v>
      </c>
      <c r="J47" s="379">
        <v>0</v>
      </c>
      <c r="K47" s="379">
        <v>347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34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50</v>
      </c>
      <c r="D48" s="379">
        <v>6</v>
      </c>
      <c r="E48" s="379">
        <v>6</v>
      </c>
      <c r="F48" s="379">
        <v>3777529</v>
      </c>
      <c r="G48" s="379">
        <v>0</v>
      </c>
      <c r="H48" s="379">
        <v>1776977</v>
      </c>
      <c r="I48" s="379">
        <v>0</v>
      </c>
      <c r="J48" s="379">
        <v>0</v>
      </c>
      <c r="K48" s="379">
        <v>1688326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89457</v>
      </c>
      <c r="AD48" s="379">
        <v>0</v>
      </c>
      <c r="AE48" s="379">
        <v>38652</v>
      </c>
      <c r="AF48" s="379">
        <v>0</v>
      </c>
      <c r="AG48" s="379">
        <v>0</v>
      </c>
      <c r="AH48" s="379">
        <v>91335</v>
      </c>
      <c r="AI48" s="379">
        <v>0</v>
      </c>
      <c r="AJ48" s="379">
        <v>0</v>
      </c>
      <c r="AK48" s="379">
        <v>47958</v>
      </c>
      <c r="AL48" s="379">
        <v>0</v>
      </c>
      <c r="AM48" s="379">
        <v>44824</v>
      </c>
      <c r="AN48" s="379">
        <v>0</v>
      </c>
    </row>
    <row r="49" spans="3:40" x14ac:dyDescent="0.3">
      <c r="C49" s="379">
        <v>50</v>
      </c>
      <c r="D49" s="379">
        <v>6</v>
      </c>
      <c r="E49" s="379">
        <v>9</v>
      </c>
      <c r="F49" s="379">
        <v>46743</v>
      </c>
      <c r="G49" s="379">
        <v>0</v>
      </c>
      <c r="H49" s="379">
        <v>8075</v>
      </c>
      <c r="I49" s="379">
        <v>0</v>
      </c>
      <c r="J49" s="379">
        <v>0</v>
      </c>
      <c r="K49" s="379">
        <v>28966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3000</v>
      </c>
      <c r="AD49" s="379">
        <v>0</v>
      </c>
      <c r="AE49" s="379">
        <v>1250</v>
      </c>
      <c r="AF49" s="379">
        <v>0</v>
      </c>
      <c r="AG49" s="379">
        <v>0</v>
      </c>
      <c r="AH49" s="379">
        <v>5452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50</v>
      </c>
      <c r="D50" s="379">
        <v>6</v>
      </c>
      <c r="E50" s="379">
        <v>10</v>
      </c>
      <c r="F50" s="379">
        <v>760</v>
      </c>
      <c r="G50" s="379">
        <v>0</v>
      </c>
      <c r="H50" s="379">
        <v>0</v>
      </c>
      <c r="I50" s="379">
        <v>0</v>
      </c>
      <c r="J50" s="379">
        <v>0</v>
      </c>
      <c r="K50" s="379">
        <v>760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0</v>
      </c>
      <c r="AI50" s="379">
        <v>0</v>
      </c>
      <c r="AJ50" s="379">
        <v>0</v>
      </c>
      <c r="AK50" s="379">
        <v>0</v>
      </c>
      <c r="AL50" s="379">
        <v>0</v>
      </c>
      <c r="AM50" s="379">
        <v>0</v>
      </c>
      <c r="AN50" s="379">
        <v>0</v>
      </c>
    </row>
    <row r="51" spans="3:40" x14ac:dyDescent="0.3">
      <c r="C51" s="379">
        <v>50</v>
      </c>
      <c r="D51" s="379">
        <v>6</v>
      </c>
      <c r="E51" s="379">
        <v>11</v>
      </c>
      <c r="F51" s="379">
        <v>8068</v>
      </c>
      <c r="G51" s="379">
        <v>0</v>
      </c>
      <c r="H51" s="379">
        <v>5901.333333333333</v>
      </c>
      <c r="I51" s="379">
        <v>0</v>
      </c>
      <c r="J51" s="379">
        <v>0</v>
      </c>
      <c r="K51" s="379">
        <v>2166.6666666666665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50</v>
      </c>
      <c r="D52" s="379">
        <v>7</v>
      </c>
      <c r="E52" s="379">
        <v>1</v>
      </c>
      <c r="F52" s="379">
        <v>93.25</v>
      </c>
      <c r="G52" s="379">
        <v>0</v>
      </c>
      <c r="H52" s="379">
        <v>19</v>
      </c>
      <c r="I52" s="379">
        <v>0</v>
      </c>
      <c r="J52" s="379">
        <v>0</v>
      </c>
      <c r="K52" s="379">
        <v>59.25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4</v>
      </c>
      <c r="AD52" s="379">
        <v>0</v>
      </c>
      <c r="AE52" s="379">
        <v>2</v>
      </c>
      <c r="AF52" s="379">
        <v>0</v>
      </c>
      <c r="AG52" s="379">
        <v>0</v>
      </c>
      <c r="AH52" s="379">
        <v>6</v>
      </c>
      <c r="AI52" s="379">
        <v>0</v>
      </c>
      <c r="AJ52" s="379">
        <v>0</v>
      </c>
      <c r="AK52" s="379">
        <v>1</v>
      </c>
      <c r="AL52" s="379">
        <v>0</v>
      </c>
      <c r="AM52" s="379">
        <v>2</v>
      </c>
      <c r="AN52" s="379">
        <v>0</v>
      </c>
    </row>
    <row r="53" spans="3:40" x14ac:dyDescent="0.3">
      <c r="C53" s="379">
        <v>50</v>
      </c>
      <c r="D53" s="379">
        <v>7</v>
      </c>
      <c r="E53" s="379">
        <v>2</v>
      </c>
      <c r="F53" s="379">
        <v>12483.5</v>
      </c>
      <c r="G53" s="379">
        <v>0</v>
      </c>
      <c r="H53" s="379">
        <v>2536</v>
      </c>
      <c r="I53" s="379">
        <v>0</v>
      </c>
      <c r="J53" s="379">
        <v>0</v>
      </c>
      <c r="K53" s="379">
        <v>8068.5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585</v>
      </c>
      <c r="AD53" s="379">
        <v>0</v>
      </c>
      <c r="AE53" s="379">
        <v>240.25</v>
      </c>
      <c r="AF53" s="379">
        <v>0</v>
      </c>
      <c r="AG53" s="379">
        <v>0</v>
      </c>
      <c r="AH53" s="379">
        <v>635.5</v>
      </c>
      <c r="AI53" s="379">
        <v>0</v>
      </c>
      <c r="AJ53" s="379">
        <v>0</v>
      </c>
      <c r="AK53" s="379">
        <v>178.25</v>
      </c>
      <c r="AL53" s="379">
        <v>0</v>
      </c>
      <c r="AM53" s="379">
        <v>240</v>
      </c>
      <c r="AN53" s="379">
        <v>0</v>
      </c>
    </row>
    <row r="54" spans="3:40" x14ac:dyDescent="0.3">
      <c r="C54" s="379">
        <v>50</v>
      </c>
      <c r="D54" s="379">
        <v>7</v>
      </c>
      <c r="E54" s="379">
        <v>3</v>
      </c>
      <c r="F54" s="379">
        <v>4</v>
      </c>
      <c r="G54" s="379">
        <v>0</v>
      </c>
      <c r="H54" s="379">
        <v>0</v>
      </c>
      <c r="I54" s="379">
        <v>0</v>
      </c>
      <c r="J54" s="379">
        <v>0</v>
      </c>
      <c r="K54" s="379">
        <v>4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0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0</v>
      </c>
      <c r="AF54" s="379">
        <v>0</v>
      </c>
      <c r="AG54" s="379">
        <v>0</v>
      </c>
      <c r="AH54" s="379">
        <v>0</v>
      </c>
      <c r="AI54" s="379">
        <v>0</v>
      </c>
      <c r="AJ54" s="379">
        <v>0</v>
      </c>
      <c r="AK54" s="379">
        <v>0</v>
      </c>
      <c r="AL54" s="379">
        <v>0</v>
      </c>
      <c r="AM54" s="379">
        <v>0</v>
      </c>
      <c r="AN54" s="379">
        <v>0</v>
      </c>
    </row>
    <row r="55" spans="3:40" x14ac:dyDescent="0.3">
      <c r="C55" s="379">
        <v>50</v>
      </c>
      <c r="D55" s="379">
        <v>7</v>
      </c>
      <c r="E55" s="379">
        <v>4</v>
      </c>
      <c r="F55" s="379">
        <v>302</v>
      </c>
      <c r="G55" s="379">
        <v>0</v>
      </c>
      <c r="H55" s="379">
        <v>68</v>
      </c>
      <c r="I55" s="379">
        <v>0</v>
      </c>
      <c r="J55" s="379">
        <v>0</v>
      </c>
      <c r="K55" s="379">
        <v>225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9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50</v>
      </c>
      <c r="D56" s="379">
        <v>7</v>
      </c>
      <c r="E56" s="379">
        <v>6</v>
      </c>
      <c r="F56" s="379">
        <v>5638424</v>
      </c>
      <c r="G56" s="379">
        <v>0</v>
      </c>
      <c r="H56" s="379">
        <v>2903224</v>
      </c>
      <c r="I56" s="379">
        <v>0</v>
      </c>
      <c r="J56" s="379">
        <v>0</v>
      </c>
      <c r="K56" s="379">
        <v>2344127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98688</v>
      </c>
      <c r="AD56" s="379">
        <v>0</v>
      </c>
      <c r="AE56" s="379">
        <v>54850</v>
      </c>
      <c r="AF56" s="379">
        <v>0</v>
      </c>
      <c r="AG56" s="379">
        <v>0</v>
      </c>
      <c r="AH56" s="379">
        <v>121559</v>
      </c>
      <c r="AI56" s="379">
        <v>0</v>
      </c>
      <c r="AJ56" s="379">
        <v>0</v>
      </c>
      <c r="AK56" s="379">
        <v>51158</v>
      </c>
      <c r="AL56" s="379">
        <v>0</v>
      </c>
      <c r="AM56" s="379">
        <v>64818</v>
      </c>
      <c r="AN56" s="379">
        <v>0</v>
      </c>
    </row>
    <row r="57" spans="3:40" x14ac:dyDescent="0.3">
      <c r="C57" s="379">
        <v>50</v>
      </c>
      <c r="D57" s="379">
        <v>7</v>
      </c>
      <c r="E57" s="379">
        <v>9</v>
      </c>
      <c r="F57" s="379">
        <v>1859173</v>
      </c>
      <c r="G57" s="379">
        <v>0</v>
      </c>
      <c r="H57" s="379">
        <v>1173405</v>
      </c>
      <c r="I57" s="379">
        <v>0</v>
      </c>
      <c r="J57" s="379">
        <v>0</v>
      </c>
      <c r="K57" s="379">
        <v>591820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21031</v>
      </c>
      <c r="AD57" s="379">
        <v>0</v>
      </c>
      <c r="AE57" s="379">
        <v>13454</v>
      </c>
      <c r="AF57" s="379">
        <v>0</v>
      </c>
      <c r="AG57" s="379">
        <v>0</v>
      </c>
      <c r="AH57" s="379">
        <v>30745</v>
      </c>
      <c r="AI57" s="379">
        <v>0</v>
      </c>
      <c r="AJ57" s="379">
        <v>0</v>
      </c>
      <c r="AK57" s="379">
        <v>9533</v>
      </c>
      <c r="AL57" s="379">
        <v>0</v>
      </c>
      <c r="AM57" s="379">
        <v>19185</v>
      </c>
      <c r="AN57" s="379">
        <v>0</v>
      </c>
    </row>
    <row r="58" spans="3:40" x14ac:dyDescent="0.3">
      <c r="C58" s="379">
        <v>50</v>
      </c>
      <c r="D58" s="379">
        <v>7</v>
      </c>
      <c r="E58" s="379">
        <v>10</v>
      </c>
      <c r="F58" s="379">
        <v>14754</v>
      </c>
      <c r="G58" s="379">
        <v>0</v>
      </c>
      <c r="H58" s="379">
        <v>0</v>
      </c>
      <c r="I58" s="379">
        <v>0</v>
      </c>
      <c r="J58" s="379">
        <v>0</v>
      </c>
      <c r="K58" s="379">
        <v>14754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0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0</v>
      </c>
      <c r="AF58" s="379">
        <v>0</v>
      </c>
      <c r="AG58" s="379">
        <v>0</v>
      </c>
      <c r="AH58" s="379">
        <v>0</v>
      </c>
      <c r="AI58" s="379">
        <v>0</v>
      </c>
      <c r="AJ58" s="379">
        <v>0</v>
      </c>
      <c r="AK58" s="379">
        <v>0</v>
      </c>
      <c r="AL58" s="379">
        <v>0</v>
      </c>
      <c r="AM58" s="379">
        <v>0</v>
      </c>
      <c r="AN58" s="379">
        <v>0</v>
      </c>
    </row>
    <row r="59" spans="3:40" x14ac:dyDescent="0.3">
      <c r="C59" s="379">
        <v>50</v>
      </c>
      <c r="D59" s="379">
        <v>7</v>
      </c>
      <c r="E59" s="379">
        <v>11</v>
      </c>
      <c r="F59" s="379">
        <v>8068</v>
      </c>
      <c r="G59" s="379">
        <v>0</v>
      </c>
      <c r="H59" s="379">
        <v>5901.333333333333</v>
      </c>
      <c r="I59" s="379">
        <v>0</v>
      </c>
      <c r="J59" s="379">
        <v>0</v>
      </c>
      <c r="K59" s="379">
        <v>2166.6666666666665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0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0</v>
      </c>
      <c r="AF59" s="379">
        <v>0</v>
      </c>
      <c r="AG59" s="379">
        <v>0</v>
      </c>
      <c r="AH59" s="379">
        <v>0</v>
      </c>
      <c r="AI59" s="379">
        <v>0</v>
      </c>
      <c r="AJ59" s="379">
        <v>0</v>
      </c>
      <c r="AK59" s="379">
        <v>0</v>
      </c>
      <c r="AL59" s="379">
        <v>0</v>
      </c>
      <c r="AM59" s="379">
        <v>0</v>
      </c>
      <c r="AN59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5250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677830</v>
      </c>
      <c r="C3" s="352">
        <f t="shared" ref="C3:R3" si="0">SUBTOTAL(9,C6:C1048576)</f>
        <v>1</v>
      </c>
      <c r="D3" s="352">
        <f t="shared" si="0"/>
        <v>701914</v>
      </c>
      <c r="E3" s="352">
        <f t="shared" si="0"/>
        <v>0.34490949058023396</v>
      </c>
      <c r="F3" s="352">
        <f t="shared" si="0"/>
        <v>731272</v>
      </c>
      <c r="G3" s="353">
        <f>IF(B3&lt;&gt;0,F3/B3,"")</f>
        <v>1.0788427776876208</v>
      </c>
      <c r="H3" s="354">
        <f t="shared" si="0"/>
        <v>0</v>
      </c>
      <c r="I3" s="352">
        <f t="shared" si="0"/>
        <v>0</v>
      </c>
      <c r="J3" s="352">
        <f t="shared" si="0"/>
        <v>0</v>
      </c>
      <c r="K3" s="352">
        <f t="shared" si="0"/>
        <v>0</v>
      </c>
      <c r="L3" s="352">
        <f t="shared" si="0"/>
        <v>0</v>
      </c>
      <c r="M3" s="355" t="str">
        <f>IF(H3&lt;&gt;0,L3/H3,"")</f>
        <v/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x14ac:dyDescent="0.3">
      <c r="A6" s="737" t="s">
        <v>5245</v>
      </c>
      <c r="B6" s="775"/>
      <c r="C6" s="723"/>
      <c r="D6" s="775">
        <v>468124</v>
      </c>
      <c r="E6" s="723"/>
      <c r="F6" s="775">
        <v>704066</v>
      </c>
      <c r="G6" s="728"/>
      <c r="H6" s="775"/>
      <c r="I6" s="723"/>
      <c r="J6" s="775"/>
      <c r="K6" s="723"/>
      <c r="L6" s="775"/>
      <c r="M6" s="728"/>
      <c r="N6" s="775"/>
      <c r="O6" s="723"/>
      <c r="P6" s="775"/>
      <c r="Q6" s="723"/>
      <c r="R6" s="775"/>
      <c r="S6" s="235"/>
    </row>
    <row r="7" spans="1:19" ht="14.4" customHeight="1" thickBot="1" x14ac:dyDescent="0.35">
      <c r="A7" s="777" t="s">
        <v>5246</v>
      </c>
      <c r="B7" s="776">
        <v>677830</v>
      </c>
      <c r="C7" s="656">
        <v>1</v>
      </c>
      <c r="D7" s="776">
        <v>233790</v>
      </c>
      <c r="E7" s="656">
        <v>0.34490949058023396</v>
      </c>
      <c r="F7" s="776">
        <v>27206</v>
      </c>
      <c r="G7" s="667">
        <v>4.0136907484177448E-2</v>
      </c>
      <c r="H7" s="776"/>
      <c r="I7" s="656"/>
      <c r="J7" s="776"/>
      <c r="K7" s="656"/>
      <c r="L7" s="776"/>
      <c r="M7" s="667"/>
      <c r="N7" s="776"/>
      <c r="O7" s="656"/>
      <c r="P7" s="776"/>
      <c r="Q7" s="656"/>
      <c r="R7" s="776"/>
      <c r="S7" s="690"/>
    </row>
    <row r="8" spans="1:19" ht="14.4" customHeight="1" x14ac:dyDescent="0.3">
      <c r="A8" s="778" t="s">
        <v>5247</v>
      </c>
    </row>
    <row r="9" spans="1:19" ht="14.4" customHeight="1" x14ac:dyDescent="0.3">
      <c r="A9" s="779" t="s">
        <v>5248</v>
      </c>
    </row>
    <row r="10" spans="1:19" ht="14.4" customHeight="1" x14ac:dyDescent="0.3">
      <c r="A10" s="778" t="s">
        <v>5249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5324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332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1867</v>
      </c>
      <c r="F3" s="212">
        <f t="shared" si="0"/>
        <v>677830</v>
      </c>
      <c r="G3" s="78"/>
      <c r="H3" s="78"/>
      <c r="I3" s="212">
        <f t="shared" si="0"/>
        <v>1781</v>
      </c>
      <c r="J3" s="212">
        <f t="shared" si="0"/>
        <v>701914</v>
      </c>
      <c r="K3" s="78"/>
      <c r="L3" s="78"/>
      <c r="M3" s="212">
        <f t="shared" si="0"/>
        <v>1885</v>
      </c>
      <c r="N3" s="212">
        <f t="shared" si="0"/>
        <v>731272</v>
      </c>
      <c r="O3" s="79">
        <f>IF(F3=0,0,N3/F3)</f>
        <v>1.0788427776876208</v>
      </c>
      <c r="P3" s="213">
        <f>IF(M3=0,0,N3/M3)</f>
        <v>387.94270557029176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80"/>
      <c r="B5" s="781"/>
      <c r="C5" s="782"/>
      <c r="D5" s="783"/>
      <c r="E5" s="784" t="s">
        <v>91</v>
      </c>
      <c r="F5" s="785" t="s">
        <v>14</v>
      </c>
      <c r="G5" s="786"/>
      <c r="H5" s="786"/>
      <c r="I5" s="784" t="s">
        <v>91</v>
      </c>
      <c r="J5" s="785" t="s">
        <v>14</v>
      </c>
      <c r="K5" s="786"/>
      <c r="L5" s="786"/>
      <c r="M5" s="784" t="s">
        <v>91</v>
      </c>
      <c r="N5" s="785" t="s">
        <v>14</v>
      </c>
      <c r="O5" s="787"/>
      <c r="P5" s="788"/>
    </row>
    <row r="6" spans="1:16" ht="14.4" customHeight="1" x14ac:dyDescent="0.3">
      <c r="A6" s="722" t="s">
        <v>5251</v>
      </c>
      <c r="B6" s="723" t="s">
        <v>5252</v>
      </c>
      <c r="C6" s="723" t="s">
        <v>5253</v>
      </c>
      <c r="D6" s="723" t="s">
        <v>5254</v>
      </c>
      <c r="E6" s="229"/>
      <c r="F6" s="229"/>
      <c r="G6" s="723"/>
      <c r="H6" s="723"/>
      <c r="I6" s="229">
        <v>76</v>
      </c>
      <c r="J6" s="229">
        <v>2584</v>
      </c>
      <c r="K6" s="723"/>
      <c r="L6" s="723">
        <v>34</v>
      </c>
      <c r="M6" s="229">
        <v>154</v>
      </c>
      <c r="N6" s="229">
        <v>5317</v>
      </c>
      <c r="O6" s="728"/>
      <c r="P6" s="736">
        <v>34.525974025974023</v>
      </c>
    </row>
    <row r="7" spans="1:16" ht="14.4" customHeight="1" x14ac:dyDescent="0.3">
      <c r="A7" s="649" t="s">
        <v>5251</v>
      </c>
      <c r="B7" s="650" t="s">
        <v>5252</v>
      </c>
      <c r="C7" s="650" t="s">
        <v>5255</v>
      </c>
      <c r="D7" s="650" t="s">
        <v>5256</v>
      </c>
      <c r="E7" s="653"/>
      <c r="F7" s="653"/>
      <c r="G7" s="650"/>
      <c r="H7" s="650"/>
      <c r="I7" s="653">
        <v>5</v>
      </c>
      <c r="J7" s="653">
        <v>3225</v>
      </c>
      <c r="K7" s="650"/>
      <c r="L7" s="650">
        <v>645</v>
      </c>
      <c r="M7" s="653">
        <v>3</v>
      </c>
      <c r="N7" s="653">
        <v>1941</v>
      </c>
      <c r="O7" s="666"/>
      <c r="P7" s="654">
        <v>647</v>
      </c>
    </row>
    <row r="8" spans="1:16" ht="14.4" customHeight="1" x14ac:dyDescent="0.3">
      <c r="A8" s="649" t="s">
        <v>5251</v>
      </c>
      <c r="B8" s="650" t="s">
        <v>5252</v>
      </c>
      <c r="C8" s="650" t="s">
        <v>5257</v>
      </c>
      <c r="D8" s="650" t="s">
        <v>5258</v>
      </c>
      <c r="E8" s="653"/>
      <c r="F8" s="653"/>
      <c r="G8" s="650"/>
      <c r="H8" s="650"/>
      <c r="I8" s="653">
        <v>4</v>
      </c>
      <c r="J8" s="653">
        <v>396</v>
      </c>
      <c r="K8" s="650"/>
      <c r="L8" s="650">
        <v>99</v>
      </c>
      <c r="M8" s="653">
        <v>60</v>
      </c>
      <c r="N8" s="653">
        <v>5966</v>
      </c>
      <c r="O8" s="666"/>
      <c r="P8" s="654">
        <v>99.433333333333337</v>
      </c>
    </row>
    <row r="9" spans="1:16" ht="14.4" customHeight="1" x14ac:dyDescent="0.3">
      <c r="A9" s="649" t="s">
        <v>5251</v>
      </c>
      <c r="B9" s="650" t="s">
        <v>5252</v>
      </c>
      <c r="C9" s="650" t="s">
        <v>5259</v>
      </c>
      <c r="D9" s="650" t="s">
        <v>5260</v>
      </c>
      <c r="E9" s="653"/>
      <c r="F9" s="653"/>
      <c r="G9" s="650"/>
      <c r="H9" s="650"/>
      <c r="I9" s="653">
        <v>19</v>
      </c>
      <c r="J9" s="653">
        <v>17860</v>
      </c>
      <c r="K9" s="650"/>
      <c r="L9" s="650">
        <v>940</v>
      </c>
      <c r="M9" s="653">
        <v>32</v>
      </c>
      <c r="N9" s="653">
        <v>30194</v>
      </c>
      <c r="O9" s="666"/>
      <c r="P9" s="654">
        <v>943.5625</v>
      </c>
    </row>
    <row r="10" spans="1:16" ht="14.4" customHeight="1" x14ac:dyDescent="0.3">
      <c r="A10" s="649" t="s">
        <v>5251</v>
      </c>
      <c r="B10" s="650" t="s">
        <v>5252</v>
      </c>
      <c r="C10" s="650" t="s">
        <v>5261</v>
      </c>
      <c r="D10" s="650" t="s">
        <v>5262</v>
      </c>
      <c r="E10" s="653"/>
      <c r="F10" s="653"/>
      <c r="G10" s="650"/>
      <c r="H10" s="650"/>
      <c r="I10" s="653">
        <v>6</v>
      </c>
      <c r="J10" s="653">
        <v>2466</v>
      </c>
      <c r="K10" s="650"/>
      <c r="L10" s="650">
        <v>411</v>
      </c>
      <c r="M10" s="653">
        <v>10</v>
      </c>
      <c r="N10" s="653">
        <v>4122</v>
      </c>
      <c r="O10" s="666"/>
      <c r="P10" s="654">
        <v>412.2</v>
      </c>
    </row>
    <row r="11" spans="1:16" ht="14.4" customHeight="1" x14ac:dyDescent="0.3">
      <c r="A11" s="649" t="s">
        <v>5251</v>
      </c>
      <c r="B11" s="650" t="s">
        <v>5252</v>
      </c>
      <c r="C11" s="650" t="s">
        <v>5263</v>
      </c>
      <c r="D11" s="650" t="s">
        <v>5264</v>
      </c>
      <c r="E11" s="653"/>
      <c r="F11" s="653"/>
      <c r="G11" s="650"/>
      <c r="H11" s="650"/>
      <c r="I11" s="653">
        <v>286</v>
      </c>
      <c r="J11" s="653">
        <v>280280</v>
      </c>
      <c r="K11" s="650"/>
      <c r="L11" s="650">
        <v>980</v>
      </c>
      <c r="M11" s="653">
        <v>417</v>
      </c>
      <c r="N11" s="653">
        <v>409404</v>
      </c>
      <c r="O11" s="666"/>
      <c r="P11" s="654">
        <v>981.78417266187046</v>
      </c>
    </row>
    <row r="12" spans="1:16" ht="14.4" customHeight="1" x14ac:dyDescent="0.3">
      <c r="A12" s="649" t="s">
        <v>5251</v>
      </c>
      <c r="B12" s="650" t="s">
        <v>5252</v>
      </c>
      <c r="C12" s="650" t="s">
        <v>5265</v>
      </c>
      <c r="D12" s="650" t="s">
        <v>5266</v>
      </c>
      <c r="E12" s="653"/>
      <c r="F12" s="653"/>
      <c r="G12" s="650"/>
      <c r="H12" s="650"/>
      <c r="I12" s="653">
        <v>22</v>
      </c>
      <c r="J12" s="653">
        <v>45694</v>
      </c>
      <c r="K12" s="650"/>
      <c r="L12" s="650">
        <v>2077</v>
      </c>
      <c r="M12" s="653">
        <v>23</v>
      </c>
      <c r="N12" s="653">
        <v>47831</v>
      </c>
      <c r="O12" s="666"/>
      <c r="P12" s="654">
        <v>2079.608695652174</v>
      </c>
    </row>
    <row r="13" spans="1:16" ht="14.4" customHeight="1" x14ac:dyDescent="0.3">
      <c r="A13" s="649" t="s">
        <v>5251</v>
      </c>
      <c r="B13" s="650" t="s">
        <v>5252</v>
      </c>
      <c r="C13" s="650" t="s">
        <v>5267</v>
      </c>
      <c r="D13" s="650" t="s">
        <v>5268</v>
      </c>
      <c r="E13" s="653"/>
      <c r="F13" s="653"/>
      <c r="G13" s="650"/>
      <c r="H13" s="650"/>
      <c r="I13" s="653">
        <v>5</v>
      </c>
      <c r="J13" s="653">
        <v>4155</v>
      </c>
      <c r="K13" s="650"/>
      <c r="L13" s="650">
        <v>831</v>
      </c>
      <c r="M13" s="653">
        <v>3</v>
      </c>
      <c r="N13" s="653">
        <v>2497</v>
      </c>
      <c r="O13" s="666"/>
      <c r="P13" s="654">
        <v>832.33333333333337</v>
      </c>
    </row>
    <row r="14" spans="1:16" ht="14.4" customHeight="1" x14ac:dyDescent="0.3">
      <c r="A14" s="649" t="s">
        <v>5251</v>
      </c>
      <c r="B14" s="650" t="s">
        <v>5252</v>
      </c>
      <c r="C14" s="650" t="s">
        <v>5269</v>
      </c>
      <c r="D14" s="650" t="s">
        <v>5270</v>
      </c>
      <c r="E14" s="653"/>
      <c r="F14" s="653"/>
      <c r="G14" s="650"/>
      <c r="H14" s="650"/>
      <c r="I14" s="653"/>
      <c r="J14" s="653"/>
      <c r="K14" s="650"/>
      <c r="L14" s="650"/>
      <c r="M14" s="653">
        <v>1</v>
      </c>
      <c r="N14" s="653">
        <v>0</v>
      </c>
      <c r="O14" s="666"/>
      <c r="P14" s="654">
        <v>0</v>
      </c>
    </row>
    <row r="15" spans="1:16" ht="14.4" customHeight="1" x14ac:dyDescent="0.3">
      <c r="A15" s="649" t="s">
        <v>5251</v>
      </c>
      <c r="B15" s="650" t="s">
        <v>5252</v>
      </c>
      <c r="C15" s="650" t="s">
        <v>5271</v>
      </c>
      <c r="D15" s="650" t="s">
        <v>5272</v>
      </c>
      <c r="E15" s="653"/>
      <c r="F15" s="653"/>
      <c r="G15" s="650"/>
      <c r="H15" s="650"/>
      <c r="I15" s="653">
        <v>58</v>
      </c>
      <c r="J15" s="653">
        <v>0</v>
      </c>
      <c r="K15" s="650"/>
      <c r="L15" s="650">
        <v>0</v>
      </c>
      <c r="M15" s="653">
        <v>384</v>
      </c>
      <c r="N15" s="653">
        <v>0</v>
      </c>
      <c r="O15" s="666"/>
      <c r="P15" s="654">
        <v>0</v>
      </c>
    </row>
    <row r="16" spans="1:16" ht="14.4" customHeight="1" x14ac:dyDescent="0.3">
      <c r="A16" s="649" t="s">
        <v>5251</v>
      </c>
      <c r="B16" s="650" t="s">
        <v>5252</v>
      </c>
      <c r="C16" s="650" t="s">
        <v>5273</v>
      </c>
      <c r="D16" s="650" t="s">
        <v>5274</v>
      </c>
      <c r="E16" s="653"/>
      <c r="F16" s="653"/>
      <c r="G16" s="650"/>
      <c r="H16" s="650"/>
      <c r="I16" s="653">
        <v>2</v>
      </c>
      <c r="J16" s="653">
        <v>70</v>
      </c>
      <c r="K16" s="650"/>
      <c r="L16" s="650">
        <v>35</v>
      </c>
      <c r="M16" s="653">
        <v>128</v>
      </c>
      <c r="N16" s="653">
        <v>4552</v>
      </c>
      <c r="O16" s="666"/>
      <c r="P16" s="654">
        <v>35.5625</v>
      </c>
    </row>
    <row r="17" spans="1:16" ht="14.4" customHeight="1" x14ac:dyDescent="0.3">
      <c r="A17" s="649" t="s">
        <v>5251</v>
      </c>
      <c r="B17" s="650" t="s">
        <v>5252</v>
      </c>
      <c r="C17" s="650" t="s">
        <v>5275</v>
      </c>
      <c r="D17" s="650" t="s">
        <v>5276</v>
      </c>
      <c r="E17" s="653"/>
      <c r="F17" s="653"/>
      <c r="G17" s="650"/>
      <c r="H17" s="650"/>
      <c r="I17" s="653"/>
      <c r="J17" s="653"/>
      <c r="K17" s="650"/>
      <c r="L17" s="650"/>
      <c r="M17" s="653">
        <v>1</v>
      </c>
      <c r="N17" s="653">
        <v>81</v>
      </c>
      <c r="O17" s="666"/>
      <c r="P17" s="654">
        <v>81</v>
      </c>
    </row>
    <row r="18" spans="1:16" ht="14.4" customHeight="1" x14ac:dyDescent="0.3">
      <c r="A18" s="649" t="s">
        <v>5251</v>
      </c>
      <c r="B18" s="650" t="s">
        <v>5252</v>
      </c>
      <c r="C18" s="650" t="s">
        <v>5277</v>
      </c>
      <c r="D18" s="650" t="s">
        <v>5278</v>
      </c>
      <c r="E18" s="653"/>
      <c r="F18" s="653"/>
      <c r="G18" s="650"/>
      <c r="H18" s="650"/>
      <c r="I18" s="653">
        <v>15</v>
      </c>
      <c r="J18" s="653">
        <v>28590</v>
      </c>
      <c r="K18" s="650"/>
      <c r="L18" s="650">
        <v>1906</v>
      </c>
      <c r="M18" s="653">
        <v>38</v>
      </c>
      <c r="N18" s="653">
        <v>72553</v>
      </c>
      <c r="O18" s="666"/>
      <c r="P18" s="654">
        <v>1909.2894736842106</v>
      </c>
    </row>
    <row r="19" spans="1:16" ht="14.4" customHeight="1" x14ac:dyDescent="0.3">
      <c r="A19" s="649" t="s">
        <v>5251</v>
      </c>
      <c r="B19" s="650" t="s">
        <v>5252</v>
      </c>
      <c r="C19" s="650" t="s">
        <v>5279</v>
      </c>
      <c r="D19" s="650" t="s">
        <v>5280</v>
      </c>
      <c r="E19" s="653"/>
      <c r="F19" s="653"/>
      <c r="G19" s="650"/>
      <c r="H19" s="650"/>
      <c r="I19" s="653">
        <v>211</v>
      </c>
      <c r="J19" s="653">
        <v>68997</v>
      </c>
      <c r="K19" s="650"/>
      <c r="L19" s="650">
        <v>327</v>
      </c>
      <c r="M19" s="653">
        <v>303</v>
      </c>
      <c r="N19" s="653">
        <v>99603</v>
      </c>
      <c r="O19" s="666"/>
      <c r="P19" s="654">
        <v>328.7227722772277</v>
      </c>
    </row>
    <row r="20" spans="1:16" ht="14.4" customHeight="1" x14ac:dyDescent="0.3">
      <c r="A20" s="649" t="s">
        <v>5251</v>
      </c>
      <c r="B20" s="650" t="s">
        <v>5252</v>
      </c>
      <c r="C20" s="650" t="s">
        <v>5281</v>
      </c>
      <c r="D20" s="650" t="s">
        <v>5282</v>
      </c>
      <c r="E20" s="653"/>
      <c r="F20" s="653"/>
      <c r="G20" s="650"/>
      <c r="H20" s="650"/>
      <c r="I20" s="653"/>
      <c r="J20" s="653"/>
      <c r="K20" s="650"/>
      <c r="L20" s="650"/>
      <c r="M20" s="653">
        <v>2</v>
      </c>
      <c r="N20" s="653">
        <v>412</v>
      </c>
      <c r="O20" s="666"/>
      <c r="P20" s="654">
        <v>206</v>
      </c>
    </row>
    <row r="21" spans="1:16" ht="14.4" customHeight="1" x14ac:dyDescent="0.3">
      <c r="A21" s="649" t="s">
        <v>5251</v>
      </c>
      <c r="B21" s="650" t="s">
        <v>5252</v>
      </c>
      <c r="C21" s="650" t="s">
        <v>5283</v>
      </c>
      <c r="D21" s="650" t="s">
        <v>5284</v>
      </c>
      <c r="E21" s="653"/>
      <c r="F21" s="653"/>
      <c r="G21" s="650"/>
      <c r="H21" s="650"/>
      <c r="I21" s="653">
        <v>59</v>
      </c>
      <c r="J21" s="653">
        <v>9617</v>
      </c>
      <c r="K21" s="650"/>
      <c r="L21" s="650">
        <v>163</v>
      </c>
      <c r="M21" s="653">
        <v>67</v>
      </c>
      <c r="N21" s="653">
        <v>10960</v>
      </c>
      <c r="O21" s="666"/>
      <c r="P21" s="654">
        <v>163.58208955223881</v>
      </c>
    </row>
    <row r="22" spans="1:16" ht="14.4" customHeight="1" x14ac:dyDescent="0.3">
      <c r="A22" s="649" t="s">
        <v>5251</v>
      </c>
      <c r="B22" s="650" t="s">
        <v>5252</v>
      </c>
      <c r="C22" s="650" t="s">
        <v>5285</v>
      </c>
      <c r="D22" s="650" t="s">
        <v>5286</v>
      </c>
      <c r="E22" s="653"/>
      <c r="F22" s="653"/>
      <c r="G22" s="650"/>
      <c r="H22" s="650"/>
      <c r="I22" s="653"/>
      <c r="J22" s="653"/>
      <c r="K22" s="650"/>
      <c r="L22" s="650"/>
      <c r="M22" s="653">
        <v>5</v>
      </c>
      <c r="N22" s="653">
        <v>283</v>
      </c>
      <c r="O22" s="666"/>
      <c r="P22" s="654">
        <v>56.6</v>
      </c>
    </row>
    <row r="23" spans="1:16" ht="14.4" customHeight="1" x14ac:dyDescent="0.3">
      <c r="A23" s="649" t="s">
        <v>5251</v>
      </c>
      <c r="B23" s="650" t="s">
        <v>5252</v>
      </c>
      <c r="C23" s="650" t="s">
        <v>5287</v>
      </c>
      <c r="D23" s="650" t="s">
        <v>5288</v>
      </c>
      <c r="E23" s="653"/>
      <c r="F23" s="653"/>
      <c r="G23" s="650"/>
      <c r="H23" s="650"/>
      <c r="I23" s="653">
        <v>1</v>
      </c>
      <c r="J23" s="653">
        <v>487</v>
      </c>
      <c r="K23" s="650"/>
      <c r="L23" s="650">
        <v>487</v>
      </c>
      <c r="M23" s="653">
        <v>3</v>
      </c>
      <c r="N23" s="653">
        <v>1463</v>
      </c>
      <c r="O23" s="666"/>
      <c r="P23" s="654">
        <v>487.66666666666669</v>
      </c>
    </row>
    <row r="24" spans="1:16" ht="14.4" customHeight="1" x14ac:dyDescent="0.3">
      <c r="A24" s="649" t="s">
        <v>5251</v>
      </c>
      <c r="B24" s="650" t="s">
        <v>5252</v>
      </c>
      <c r="C24" s="650" t="s">
        <v>5289</v>
      </c>
      <c r="D24" s="650" t="s">
        <v>5290</v>
      </c>
      <c r="E24" s="653"/>
      <c r="F24" s="653"/>
      <c r="G24" s="650"/>
      <c r="H24" s="650"/>
      <c r="I24" s="653">
        <v>7</v>
      </c>
      <c r="J24" s="653">
        <v>3703</v>
      </c>
      <c r="K24" s="650"/>
      <c r="L24" s="650">
        <v>529</v>
      </c>
      <c r="M24" s="653">
        <v>13</v>
      </c>
      <c r="N24" s="653">
        <v>6887</v>
      </c>
      <c r="O24" s="666"/>
      <c r="P24" s="654">
        <v>529.76923076923072</v>
      </c>
    </row>
    <row r="25" spans="1:16" ht="14.4" customHeight="1" x14ac:dyDescent="0.3">
      <c r="A25" s="649" t="s">
        <v>5291</v>
      </c>
      <c r="B25" s="650" t="s">
        <v>5252</v>
      </c>
      <c r="C25" s="650" t="s">
        <v>5292</v>
      </c>
      <c r="D25" s="650" t="s">
        <v>5293</v>
      </c>
      <c r="E25" s="653">
        <v>3</v>
      </c>
      <c r="F25" s="653">
        <v>270</v>
      </c>
      <c r="G25" s="650">
        <v>1</v>
      </c>
      <c r="H25" s="650">
        <v>90</v>
      </c>
      <c r="I25" s="653">
        <v>3</v>
      </c>
      <c r="J25" s="653">
        <v>240</v>
      </c>
      <c r="K25" s="650">
        <v>0.88888888888888884</v>
      </c>
      <c r="L25" s="650">
        <v>80</v>
      </c>
      <c r="M25" s="653">
        <v>15</v>
      </c>
      <c r="N25" s="653">
        <v>1209</v>
      </c>
      <c r="O25" s="666">
        <v>4.4777777777777779</v>
      </c>
      <c r="P25" s="654">
        <v>80.599999999999994</v>
      </c>
    </row>
    <row r="26" spans="1:16" ht="14.4" customHeight="1" x14ac:dyDescent="0.3">
      <c r="A26" s="649" t="s">
        <v>5291</v>
      </c>
      <c r="B26" s="650" t="s">
        <v>5252</v>
      </c>
      <c r="C26" s="650" t="s">
        <v>5294</v>
      </c>
      <c r="D26" s="650" t="s">
        <v>5295</v>
      </c>
      <c r="E26" s="653">
        <v>4</v>
      </c>
      <c r="F26" s="653">
        <v>524</v>
      </c>
      <c r="G26" s="650">
        <v>1</v>
      </c>
      <c r="H26" s="650">
        <v>131</v>
      </c>
      <c r="I26" s="653">
        <v>5</v>
      </c>
      <c r="J26" s="653">
        <v>515</v>
      </c>
      <c r="K26" s="650">
        <v>0.98282442748091603</v>
      </c>
      <c r="L26" s="650">
        <v>103</v>
      </c>
      <c r="M26" s="653">
        <v>4</v>
      </c>
      <c r="N26" s="653">
        <v>415</v>
      </c>
      <c r="O26" s="666">
        <v>0.7919847328244275</v>
      </c>
      <c r="P26" s="654">
        <v>103.75</v>
      </c>
    </row>
    <row r="27" spans="1:16" ht="14.4" customHeight="1" x14ac:dyDescent="0.3">
      <c r="A27" s="649" t="s">
        <v>5291</v>
      </c>
      <c r="B27" s="650" t="s">
        <v>5252</v>
      </c>
      <c r="C27" s="650" t="s">
        <v>5253</v>
      </c>
      <c r="D27" s="650" t="s">
        <v>5254</v>
      </c>
      <c r="E27" s="653">
        <v>336</v>
      </c>
      <c r="F27" s="653">
        <v>11424</v>
      </c>
      <c r="G27" s="650">
        <v>1</v>
      </c>
      <c r="H27" s="650">
        <v>34</v>
      </c>
      <c r="I27" s="653">
        <v>148</v>
      </c>
      <c r="J27" s="653">
        <v>5032</v>
      </c>
      <c r="K27" s="650">
        <v>0.44047619047619047</v>
      </c>
      <c r="L27" s="650">
        <v>34</v>
      </c>
      <c r="M27" s="653">
        <v>109</v>
      </c>
      <c r="N27" s="653">
        <v>3779</v>
      </c>
      <c r="O27" s="666">
        <v>0.33079481792717086</v>
      </c>
      <c r="P27" s="654">
        <v>34.669724770642205</v>
      </c>
    </row>
    <row r="28" spans="1:16" ht="14.4" customHeight="1" x14ac:dyDescent="0.3">
      <c r="A28" s="649" t="s">
        <v>5291</v>
      </c>
      <c r="B28" s="650" t="s">
        <v>5252</v>
      </c>
      <c r="C28" s="650" t="s">
        <v>5255</v>
      </c>
      <c r="D28" s="650" t="s">
        <v>5256</v>
      </c>
      <c r="E28" s="653">
        <v>4</v>
      </c>
      <c r="F28" s="653">
        <v>2684</v>
      </c>
      <c r="G28" s="650">
        <v>1</v>
      </c>
      <c r="H28" s="650">
        <v>671</v>
      </c>
      <c r="I28" s="653">
        <v>1</v>
      </c>
      <c r="J28" s="653">
        <v>645</v>
      </c>
      <c r="K28" s="650">
        <v>0.24031296572280178</v>
      </c>
      <c r="L28" s="650">
        <v>645</v>
      </c>
      <c r="M28" s="653"/>
      <c r="N28" s="653"/>
      <c r="O28" s="666"/>
      <c r="P28" s="654"/>
    </row>
    <row r="29" spans="1:16" ht="14.4" customHeight="1" x14ac:dyDescent="0.3">
      <c r="A29" s="649" t="s">
        <v>5291</v>
      </c>
      <c r="B29" s="650" t="s">
        <v>5252</v>
      </c>
      <c r="C29" s="650" t="s">
        <v>5259</v>
      </c>
      <c r="D29" s="650" t="s">
        <v>5260</v>
      </c>
      <c r="E29" s="653">
        <v>16</v>
      </c>
      <c r="F29" s="653">
        <v>14992</v>
      </c>
      <c r="G29" s="650">
        <v>1</v>
      </c>
      <c r="H29" s="650">
        <v>937</v>
      </c>
      <c r="I29" s="653">
        <v>14</v>
      </c>
      <c r="J29" s="653">
        <v>13160</v>
      </c>
      <c r="K29" s="650">
        <v>0.87780149413020281</v>
      </c>
      <c r="L29" s="650">
        <v>940</v>
      </c>
      <c r="M29" s="653"/>
      <c r="N29" s="653"/>
      <c r="O29" s="666"/>
      <c r="P29" s="654"/>
    </row>
    <row r="30" spans="1:16" ht="14.4" customHeight="1" x14ac:dyDescent="0.3">
      <c r="A30" s="649" t="s">
        <v>5291</v>
      </c>
      <c r="B30" s="650" t="s">
        <v>5252</v>
      </c>
      <c r="C30" s="650" t="s">
        <v>5261</v>
      </c>
      <c r="D30" s="650" t="s">
        <v>5262</v>
      </c>
      <c r="E30" s="653">
        <v>14</v>
      </c>
      <c r="F30" s="653">
        <v>5740</v>
      </c>
      <c r="G30" s="650">
        <v>1</v>
      </c>
      <c r="H30" s="650">
        <v>410</v>
      </c>
      <c r="I30" s="653">
        <v>4</v>
      </c>
      <c r="J30" s="653">
        <v>1644</v>
      </c>
      <c r="K30" s="650">
        <v>0.28641114982578397</v>
      </c>
      <c r="L30" s="650">
        <v>411</v>
      </c>
      <c r="M30" s="653"/>
      <c r="N30" s="653"/>
      <c r="O30" s="666"/>
      <c r="P30" s="654"/>
    </row>
    <row r="31" spans="1:16" ht="14.4" customHeight="1" x14ac:dyDescent="0.3">
      <c r="A31" s="649" t="s">
        <v>5291</v>
      </c>
      <c r="B31" s="650" t="s">
        <v>5252</v>
      </c>
      <c r="C31" s="650" t="s">
        <v>5263</v>
      </c>
      <c r="D31" s="650" t="s">
        <v>5264</v>
      </c>
      <c r="E31" s="653">
        <v>439</v>
      </c>
      <c r="F31" s="653">
        <v>429342</v>
      </c>
      <c r="G31" s="650">
        <v>1</v>
      </c>
      <c r="H31" s="650">
        <v>978</v>
      </c>
      <c r="I31" s="653">
        <v>127</v>
      </c>
      <c r="J31" s="653">
        <v>124460</v>
      </c>
      <c r="K31" s="650">
        <v>0.28988545262285076</v>
      </c>
      <c r="L31" s="650">
        <v>980</v>
      </c>
      <c r="M31" s="653">
        <v>6</v>
      </c>
      <c r="N31" s="653">
        <v>5880</v>
      </c>
      <c r="O31" s="666">
        <v>1.3695375714465391E-2</v>
      </c>
      <c r="P31" s="654">
        <v>980</v>
      </c>
    </row>
    <row r="32" spans="1:16" ht="14.4" customHeight="1" x14ac:dyDescent="0.3">
      <c r="A32" s="649" t="s">
        <v>5291</v>
      </c>
      <c r="B32" s="650" t="s">
        <v>5252</v>
      </c>
      <c r="C32" s="650" t="s">
        <v>5265</v>
      </c>
      <c r="D32" s="650" t="s">
        <v>5266</v>
      </c>
      <c r="E32" s="653">
        <v>6</v>
      </c>
      <c r="F32" s="653">
        <v>12438</v>
      </c>
      <c r="G32" s="650">
        <v>1</v>
      </c>
      <c r="H32" s="650">
        <v>2073</v>
      </c>
      <c r="I32" s="653">
        <v>10</v>
      </c>
      <c r="J32" s="653">
        <v>20770</v>
      </c>
      <c r="K32" s="650">
        <v>1.6698826177842097</v>
      </c>
      <c r="L32" s="650">
        <v>2077</v>
      </c>
      <c r="M32" s="653">
        <v>3</v>
      </c>
      <c r="N32" s="653">
        <v>6231</v>
      </c>
      <c r="O32" s="666">
        <v>0.5009647853352629</v>
      </c>
      <c r="P32" s="654">
        <v>2077</v>
      </c>
    </row>
    <row r="33" spans="1:16" ht="14.4" customHeight="1" x14ac:dyDescent="0.3">
      <c r="A33" s="649" t="s">
        <v>5291</v>
      </c>
      <c r="B33" s="650" t="s">
        <v>5252</v>
      </c>
      <c r="C33" s="650" t="s">
        <v>5296</v>
      </c>
      <c r="D33" s="650" t="s">
        <v>5297</v>
      </c>
      <c r="E33" s="653">
        <v>6</v>
      </c>
      <c r="F33" s="653">
        <v>6174</v>
      </c>
      <c r="G33" s="650">
        <v>1</v>
      </c>
      <c r="H33" s="650">
        <v>1029</v>
      </c>
      <c r="I33" s="653"/>
      <c r="J33" s="653"/>
      <c r="K33" s="650"/>
      <c r="L33" s="650"/>
      <c r="M33" s="653"/>
      <c r="N33" s="653"/>
      <c r="O33" s="666"/>
      <c r="P33" s="654"/>
    </row>
    <row r="34" spans="1:16" ht="14.4" customHeight="1" x14ac:dyDescent="0.3">
      <c r="A34" s="649" t="s">
        <v>5291</v>
      </c>
      <c r="B34" s="650" t="s">
        <v>5252</v>
      </c>
      <c r="C34" s="650" t="s">
        <v>5298</v>
      </c>
      <c r="D34" s="650" t="s">
        <v>5247</v>
      </c>
      <c r="E34" s="653">
        <v>2</v>
      </c>
      <c r="F34" s="653">
        <v>348</v>
      </c>
      <c r="G34" s="650">
        <v>1</v>
      </c>
      <c r="H34" s="650">
        <v>174</v>
      </c>
      <c r="I34" s="653"/>
      <c r="J34" s="653"/>
      <c r="K34" s="650"/>
      <c r="L34" s="650"/>
      <c r="M34" s="653"/>
      <c r="N34" s="653"/>
      <c r="O34" s="666"/>
      <c r="P34" s="654"/>
    </row>
    <row r="35" spans="1:16" ht="14.4" customHeight="1" x14ac:dyDescent="0.3">
      <c r="A35" s="649" t="s">
        <v>5291</v>
      </c>
      <c r="B35" s="650" t="s">
        <v>5252</v>
      </c>
      <c r="C35" s="650" t="s">
        <v>5299</v>
      </c>
      <c r="D35" s="650" t="s">
        <v>5247</v>
      </c>
      <c r="E35" s="653">
        <v>1</v>
      </c>
      <c r="F35" s="653">
        <v>87</v>
      </c>
      <c r="G35" s="650">
        <v>1</v>
      </c>
      <c r="H35" s="650">
        <v>87</v>
      </c>
      <c r="I35" s="653"/>
      <c r="J35" s="653"/>
      <c r="K35" s="650"/>
      <c r="L35" s="650"/>
      <c r="M35" s="653"/>
      <c r="N35" s="653"/>
      <c r="O35" s="666"/>
      <c r="P35" s="654"/>
    </row>
    <row r="36" spans="1:16" ht="14.4" customHeight="1" x14ac:dyDescent="0.3">
      <c r="A36" s="649" t="s">
        <v>5291</v>
      </c>
      <c r="B36" s="650" t="s">
        <v>5252</v>
      </c>
      <c r="C36" s="650" t="s">
        <v>5300</v>
      </c>
      <c r="D36" s="650" t="s">
        <v>5301</v>
      </c>
      <c r="E36" s="653">
        <v>18</v>
      </c>
      <c r="F36" s="653">
        <v>2250</v>
      </c>
      <c r="G36" s="650">
        <v>1</v>
      </c>
      <c r="H36" s="650">
        <v>125</v>
      </c>
      <c r="I36" s="653">
        <v>9</v>
      </c>
      <c r="J36" s="653">
        <v>1044</v>
      </c>
      <c r="K36" s="650">
        <v>0.46400000000000002</v>
      </c>
      <c r="L36" s="650">
        <v>116</v>
      </c>
      <c r="M36" s="653"/>
      <c r="N36" s="653"/>
      <c r="O36" s="666"/>
      <c r="P36" s="654"/>
    </row>
    <row r="37" spans="1:16" ht="14.4" customHeight="1" x14ac:dyDescent="0.3">
      <c r="A37" s="649" t="s">
        <v>5291</v>
      </c>
      <c r="B37" s="650" t="s">
        <v>5252</v>
      </c>
      <c r="C37" s="650" t="s">
        <v>5302</v>
      </c>
      <c r="D37" s="650" t="s">
        <v>5303</v>
      </c>
      <c r="E37" s="653"/>
      <c r="F37" s="653"/>
      <c r="G37" s="650"/>
      <c r="H37" s="650"/>
      <c r="I37" s="653">
        <v>17</v>
      </c>
      <c r="J37" s="653">
        <v>1972</v>
      </c>
      <c r="K37" s="650"/>
      <c r="L37" s="650">
        <v>116</v>
      </c>
      <c r="M37" s="653">
        <v>25</v>
      </c>
      <c r="N37" s="653">
        <v>2928</v>
      </c>
      <c r="O37" s="666"/>
      <c r="P37" s="654">
        <v>117.12</v>
      </c>
    </row>
    <row r="38" spans="1:16" ht="14.4" customHeight="1" x14ac:dyDescent="0.3">
      <c r="A38" s="649" t="s">
        <v>5291</v>
      </c>
      <c r="B38" s="650" t="s">
        <v>5252</v>
      </c>
      <c r="C38" s="650" t="s">
        <v>5304</v>
      </c>
      <c r="D38" s="650" t="s">
        <v>5305</v>
      </c>
      <c r="E38" s="653">
        <v>5</v>
      </c>
      <c r="F38" s="653">
        <v>2050</v>
      </c>
      <c r="G38" s="650">
        <v>1</v>
      </c>
      <c r="H38" s="650">
        <v>410</v>
      </c>
      <c r="I38" s="653">
        <v>1</v>
      </c>
      <c r="J38" s="653">
        <v>411</v>
      </c>
      <c r="K38" s="650">
        <v>0.20048780487804879</v>
      </c>
      <c r="L38" s="650">
        <v>411</v>
      </c>
      <c r="M38" s="653">
        <v>3</v>
      </c>
      <c r="N38" s="653">
        <v>1236</v>
      </c>
      <c r="O38" s="666">
        <v>0.60292682926829266</v>
      </c>
      <c r="P38" s="654">
        <v>412</v>
      </c>
    </row>
    <row r="39" spans="1:16" ht="14.4" customHeight="1" x14ac:dyDescent="0.3">
      <c r="A39" s="649" t="s">
        <v>5291</v>
      </c>
      <c r="B39" s="650" t="s">
        <v>5252</v>
      </c>
      <c r="C39" s="650" t="s">
        <v>5267</v>
      </c>
      <c r="D39" s="650" t="s">
        <v>5268</v>
      </c>
      <c r="E39" s="653">
        <v>4</v>
      </c>
      <c r="F39" s="653">
        <v>3316</v>
      </c>
      <c r="G39" s="650">
        <v>1</v>
      </c>
      <c r="H39" s="650">
        <v>829</v>
      </c>
      <c r="I39" s="653">
        <v>5</v>
      </c>
      <c r="J39" s="653">
        <v>4155</v>
      </c>
      <c r="K39" s="650">
        <v>1.253015681544029</v>
      </c>
      <c r="L39" s="650">
        <v>831</v>
      </c>
      <c r="M39" s="653">
        <v>1</v>
      </c>
      <c r="N39" s="653">
        <v>831</v>
      </c>
      <c r="O39" s="666">
        <v>0.25060313630880576</v>
      </c>
      <c r="P39" s="654">
        <v>831</v>
      </c>
    </row>
    <row r="40" spans="1:16" ht="14.4" customHeight="1" x14ac:dyDescent="0.3">
      <c r="A40" s="649" t="s">
        <v>5291</v>
      </c>
      <c r="B40" s="650" t="s">
        <v>5252</v>
      </c>
      <c r="C40" s="650" t="s">
        <v>5269</v>
      </c>
      <c r="D40" s="650" t="s">
        <v>5270</v>
      </c>
      <c r="E40" s="653">
        <v>3</v>
      </c>
      <c r="F40" s="653">
        <v>0</v>
      </c>
      <c r="G40" s="650"/>
      <c r="H40" s="650">
        <v>0</v>
      </c>
      <c r="I40" s="653"/>
      <c r="J40" s="653"/>
      <c r="K40" s="650"/>
      <c r="L40" s="650"/>
      <c r="M40" s="653"/>
      <c r="N40" s="653"/>
      <c r="O40" s="666"/>
      <c r="P40" s="654"/>
    </row>
    <row r="41" spans="1:16" ht="14.4" customHeight="1" x14ac:dyDescent="0.3">
      <c r="A41" s="649" t="s">
        <v>5291</v>
      </c>
      <c r="B41" s="650" t="s">
        <v>5252</v>
      </c>
      <c r="C41" s="650" t="s">
        <v>5306</v>
      </c>
      <c r="D41" s="650" t="s">
        <v>5307</v>
      </c>
      <c r="E41" s="653">
        <v>21</v>
      </c>
      <c r="F41" s="653">
        <v>9093</v>
      </c>
      <c r="G41" s="650">
        <v>1</v>
      </c>
      <c r="H41" s="650">
        <v>433</v>
      </c>
      <c r="I41" s="653">
        <v>8</v>
      </c>
      <c r="J41" s="653">
        <v>2616</v>
      </c>
      <c r="K41" s="650">
        <v>0.28769383041900365</v>
      </c>
      <c r="L41" s="650">
        <v>327</v>
      </c>
      <c r="M41" s="653"/>
      <c r="N41" s="653"/>
      <c r="O41" s="666"/>
      <c r="P41" s="654"/>
    </row>
    <row r="42" spans="1:16" ht="14.4" customHeight="1" x14ac:dyDescent="0.3">
      <c r="A42" s="649" t="s">
        <v>5291</v>
      </c>
      <c r="B42" s="650" t="s">
        <v>5252</v>
      </c>
      <c r="C42" s="650" t="s">
        <v>5271</v>
      </c>
      <c r="D42" s="650" t="s">
        <v>5272</v>
      </c>
      <c r="E42" s="653">
        <v>442</v>
      </c>
      <c r="F42" s="653">
        <v>0</v>
      </c>
      <c r="G42" s="650"/>
      <c r="H42" s="650">
        <v>0</v>
      </c>
      <c r="I42" s="653">
        <v>377</v>
      </c>
      <c r="J42" s="653">
        <v>0</v>
      </c>
      <c r="K42" s="650"/>
      <c r="L42" s="650">
        <v>0</v>
      </c>
      <c r="M42" s="653">
        <v>28</v>
      </c>
      <c r="N42" s="653">
        <v>0</v>
      </c>
      <c r="O42" s="666"/>
      <c r="P42" s="654">
        <v>0</v>
      </c>
    </row>
    <row r="43" spans="1:16" ht="14.4" customHeight="1" x14ac:dyDescent="0.3">
      <c r="A43" s="649" t="s">
        <v>5291</v>
      </c>
      <c r="B43" s="650" t="s">
        <v>5252</v>
      </c>
      <c r="C43" s="650" t="s">
        <v>5273</v>
      </c>
      <c r="D43" s="650" t="s">
        <v>5274</v>
      </c>
      <c r="E43" s="653">
        <v>105</v>
      </c>
      <c r="F43" s="653">
        <v>2625</v>
      </c>
      <c r="G43" s="650">
        <v>1</v>
      </c>
      <c r="H43" s="650">
        <v>25</v>
      </c>
      <c r="I43" s="653">
        <v>119</v>
      </c>
      <c r="J43" s="653">
        <v>4165</v>
      </c>
      <c r="K43" s="650">
        <v>1.5866666666666667</v>
      </c>
      <c r="L43" s="650">
        <v>35</v>
      </c>
      <c r="M43" s="653">
        <v>20</v>
      </c>
      <c r="N43" s="653">
        <v>703</v>
      </c>
      <c r="O43" s="666">
        <v>0.26780952380952383</v>
      </c>
      <c r="P43" s="654">
        <v>35.15</v>
      </c>
    </row>
    <row r="44" spans="1:16" ht="14.4" customHeight="1" x14ac:dyDescent="0.3">
      <c r="A44" s="649" t="s">
        <v>5291</v>
      </c>
      <c r="B44" s="650" t="s">
        <v>5252</v>
      </c>
      <c r="C44" s="650" t="s">
        <v>5275</v>
      </c>
      <c r="D44" s="650" t="s">
        <v>5276</v>
      </c>
      <c r="E44" s="653">
        <v>4</v>
      </c>
      <c r="F44" s="653">
        <v>300</v>
      </c>
      <c r="G44" s="650">
        <v>1</v>
      </c>
      <c r="H44" s="650">
        <v>75</v>
      </c>
      <c r="I44" s="653">
        <v>3</v>
      </c>
      <c r="J44" s="653">
        <v>243</v>
      </c>
      <c r="K44" s="650">
        <v>0.81</v>
      </c>
      <c r="L44" s="650">
        <v>81</v>
      </c>
      <c r="M44" s="653">
        <v>4</v>
      </c>
      <c r="N44" s="653">
        <v>326</v>
      </c>
      <c r="O44" s="666">
        <v>1.0866666666666667</v>
      </c>
      <c r="P44" s="654">
        <v>81.5</v>
      </c>
    </row>
    <row r="45" spans="1:16" ht="14.4" customHeight="1" x14ac:dyDescent="0.3">
      <c r="A45" s="649" t="s">
        <v>5291</v>
      </c>
      <c r="B45" s="650" t="s">
        <v>5252</v>
      </c>
      <c r="C45" s="650" t="s">
        <v>5308</v>
      </c>
      <c r="D45" s="650" t="s">
        <v>5309</v>
      </c>
      <c r="E45" s="653"/>
      <c r="F45" s="653"/>
      <c r="G45" s="650"/>
      <c r="H45" s="650"/>
      <c r="I45" s="653">
        <v>1</v>
      </c>
      <c r="J45" s="653">
        <v>30</v>
      </c>
      <c r="K45" s="650"/>
      <c r="L45" s="650">
        <v>30</v>
      </c>
      <c r="M45" s="653">
        <v>2</v>
      </c>
      <c r="N45" s="653">
        <v>62</v>
      </c>
      <c r="O45" s="666"/>
      <c r="P45" s="654">
        <v>31</v>
      </c>
    </row>
    <row r="46" spans="1:16" ht="14.4" customHeight="1" x14ac:dyDescent="0.3">
      <c r="A46" s="649" t="s">
        <v>5291</v>
      </c>
      <c r="B46" s="650" t="s">
        <v>5252</v>
      </c>
      <c r="C46" s="650" t="s">
        <v>5277</v>
      </c>
      <c r="D46" s="650" t="s">
        <v>5278</v>
      </c>
      <c r="E46" s="653">
        <v>23</v>
      </c>
      <c r="F46" s="653">
        <v>43792</v>
      </c>
      <c r="G46" s="650">
        <v>1</v>
      </c>
      <c r="H46" s="650">
        <v>1904</v>
      </c>
      <c r="I46" s="653">
        <v>4</v>
      </c>
      <c r="J46" s="653">
        <v>7624</v>
      </c>
      <c r="K46" s="650">
        <v>0.1740957252466204</v>
      </c>
      <c r="L46" s="650">
        <v>1906</v>
      </c>
      <c r="M46" s="653"/>
      <c r="N46" s="653"/>
      <c r="O46" s="666"/>
      <c r="P46" s="654"/>
    </row>
    <row r="47" spans="1:16" ht="14.4" customHeight="1" x14ac:dyDescent="0.3">
      <c r="A47" s="649" t="s">
        <v>5291</v>
      </c>
      <c r="B47" s="650" t="s">
        <v>5252</v>
      </c>
      <c r="C47" s="650" t="s">
        <v>5310</v>
      </c>
      <c r="D47" s="650" t="s">
        <v>5311</v>
      </c>
      <c r="E47" s="653">
        <v>1</v>
      </c>
      <c r="F47" s="653">
        <v>0</v>
      </c>
      <c r="G47" s="650"/>
      <c r="H47" s="650">
        <v>0</v>
      </c>
      <c r="I47" s="653">
        <v>2</v>
      </c>
      <c r="J47" s="653">
        <v>0</v>
      </c>
      <c r="K47" s="650"/>
      <c r="L47" s="650">
        <v>0</v>
      </c>
      <c r="M47" s="653">
        <v>4</v>
      </c>
      <c r="N47" s="653">
        <v>0</v>
      </c>
      <c r="O47" s="666"/>
      <c r="P47" s="654">
        <v>0</v>
      </c>
    </row>
    <row r="48" spans="1:16" ht="14.4" customHeight="1" x14ac:dyDescent="0.3">
      <c r="A48" s="649" t="s">
        <v>5291</v>
      </c>
      <c r="B48" s="650" t="s">
        <v>5252</v>
      </c>
      <c r="C48" s="650" t="s">
        <v>5312</v>
      </c>
      <c r="D48" s="650" t="s">
        <v>5313</v>
      </c>
      <c r="E48" s="653">
        <v>2</v>
      </c>
      <c r="F48" s="653">
        <v>1288</v>
      </c>
      <c r="G48" s="650">
        <v>1</v>
      </c>
      <c r="H48" s="650">
        <v>644</v>
      </c>
      <c r="I48" s="653"/>
      <c r="J48" s="653"/>
      <c r="K48" s="650"/>
      <c r="L48" s="650"/>
      <c r="M48" s="653"/>
      <c r="N48" s="653"/>
      <c r="O48" s="666"/>
      <c r="P48" s="654"/>
    </row>
    <row r="49" spans="1:16" ht="14.4" customHeight="1" x14ac:dyDescent="0.3">
      <c r="A49" s="649" t="s">
        <v>5291</v>
      </c>
      <c r="B49" s="650" t="s">
        <v>5252</v>
      </c>
      <c r="C49" s="650" t="s">
        <v>5279</v>
      </c>
      <c r="D49" s="650" t="s">
        <v>5280</v>
      </c>
      <c r="E49" s="653">
        <v>323</v>
      </c>
      <c r="F49" s="653">
        <v>114665</v>
      </c>
      <c r="G49" s="650">
        <v>1</v>
      </c>
      <c r="H49" s="650">
        <v>355</v>
      </c>
      <c r="I49" s="653">
        <v>108</v>
      </c>
      <c r="J49" s="653">
        <v>35316</v>
      </c>
      <c r="K49" s="650">
        <v>0.30799284873326649</v>
      </c>
      <c r="L49" s="650">
        <v>327</v>
      </c>
      <c r="M49" s="653">
        <v>4</v>
      </c>
      <c r="N49" s="653">
        <v>1308</v>
      </c>
      <c r="O49" s="666">
        <v>1.1407142545676536E-2</v>
      </c>
      <c r="P49" s="654">
        <v>327</v>
      </c>
    </row>
    <row r="50" spans="1:16" ht="14.4" customHeight="1" x14ac:dyDescent="0.3">
      <c r="A50" s="649" t="s">
        <v>5291</v>
      </c>
      <c r="B50" s="650" t="s">
        <v>5252</v>
      </c>
      <c r="C50" s="650" t="s">
        <v>5281</v>
      </c>
      <c r="D50" s="650" t="s">
        <v>5282</v>
      </c>
      <c r="E50" s="653">
        <v>4</v>
      </c>
      <c r="F50" s="653">
        <v>820</v>
      </c>
      <c r="G50" s="650">
        <v>1</v>
      </c>
      <c r="H50" s="650">
        <v>205</v>
      </c>
      <c r="I50" s="653">
        <v>1</v>
      </c>
      <c r="J50" s="653">
        <v>206</v>
      </c>
      <c r="K50" s="650">
        <v>0.25121951219512195</v>
      </c>
      <c r="L50" s="650">
        <v>206</v>
      </c>
      <c r="M50" s="653">
        <v>3</v>
      </c>
      <c r="N50" s="653">
        <v>621</v>
      </c>
      <c r="O50" s="666">
        <v>0.75731707317073171</v>
      </c>
      <c r="P50" s="654">
        <v>207</v>
      </c>
    </row>
    <row r="51" spans="1:16" ht="14.4" customHeight="1" x14ac:dyDescent="0.3">
      <c r="A51" s="649" t="s">
        <v>5291</v>
      </c>
      <c r="B51" s="650" t="s">
        <v>5252</v>
      </c>
      <c r="C51" s="650" t="s">
        <v>5283</v>
      </c>
      <c r="D51" s="650" t="s">
        <v>5284</v>
      </c>
      <c r="E51" s="653">
        <v>71</v>
      </c>
      <c r="F51" s="653">
        <v>12567</v>
      </c>
      <c r="G51" s="650">
        <v>1</v>
      </c>
      <c r="H51" s="650">
        <v>177</v>
      </c>
      <c r="I51" s="653">
        <v>17</v>
      </c>
      <c r="J51" s="653">
        <v>2771</v>
      </c>
      <c r="K51" s="650">
        <v>0.22049813002307631</v>
      </c>
      <c r="L51" s="650">
        <v>163</v>
      </c>
      <c r="M51" s="653">
        <v>2</v>
      </c>
      <c r="N51" s="653">
        <v>326</v>
      </c>
      <c r="O51" s="666">
        <v>2.5940956473303096E-2</v>
      </c>
      <c r="P51" s="654">
        <v>163</v>
      </c>
    </row>
    <row r="52" spans="1:16" ht="14.4" customHeight="1" x14ac:dyDescent="0.3">
      <c r="A52" s="649" t="s">
        <v>5291</v>
      </c>
      <c r="B52" s="650" t="s">
        <v>5252</v>
      </c>
      <c r="C52" s="650" t="s">
        <v>5314</v>
      </c>
      <c r="D52" s="650" t="s">
        <v>5315</v>
      </c>
      <c r="E52" s="653"/>
      <c r="F52" s="653"/>
      <c r="G52" s="650"/>
      <c r="H52" s="650"/>
      <c r="I52" s="653">
        <v>1</v>
      </c>
      <c r="J52" s="653">
        <v>431</v>
      </c>
      <c r="K52" s="650"/>
      <c r="L52" s="650">
        <v>431</v>
      </c>
      <c r="M52" s="653"/>
      <c r="N52" s="653"/>
      <c r="O52" s="666"/>
      <c r="P52" s="654"/>
    </row>
    <row r="53" spans="1:16" ht="14.4" customHeight="1" x14ac:dyDescent="0.3">
      <c r="A53" s="649" t="s">
        <v>5291</v>
      </c>
      <c r="B53" s="650" t="s">
        <v>5252</v>
      </c>
      <c r="C53" s="650" t="s">
        <v>5316</v>
      </c>
      <c r="D53" s="650" t="s">
        <v>5317</v>
      </c>
      <c r="E53" s="653"/>
      <c r="F53" s="653"/>
      <c r="G53" s="650"/>
      <c r="H53" s="650"/>
      <c r="I53" s="653"/>
      <c r="J53" s="653"/>
      <c r="K53" s="650"/>
      <c r="L53" s="650"/>
      <c r="M53" s="653">
        <v>2</v>
      </c>
      <c r="N53" s="653">
        <v>237</v>
      </c>
      <c r="O53" s="666"/>
      <c r="P53" s="654">
        <v>118.5</v>
      </c>
    </row>
    <row r="54" spans="1:16" ht="14.4" customHeight="1" x14ac:dyDescent="0.3">
      <c r="A54" s="649" t="s">
        <v>5291</v>
      </c>
      <c r="B54" s="650" t="s">
        <v>5252</v>
      </c>
      <c r="C54" s="650" t="s">
        <v>5318</v>
      </c>
      <c r="D54" s="650" t="s">
        <v>5319</v>
      </c>
      <c r="E54" s="653"/>
      <c r="F54" s="653"/>
      <c r="G54" s="650"/>
      <c r="H54" s="650"/>
      <c r="I54" s="653">
        <v>1</v>
      </c>
      <c r="J54" s="653">
        <v>344</v>
      </c>
      <c r="K54" s="650"/>
      <c r="L54" s="650">
        <v>344</v>
      </c>
      <c r="M54" s="653"/>
      <c r="N54" s="653"/>
      <c r="O54" s="666"/>
      <c r="P54" s="654"/>
    </row>
    <row r="55" spans="1:16" ht="14.4" customHeight="1" x14ac:dyDescent="0.3">
      <c r="A55" s="649" t="s">
        <v>5291</v>
      </c>
      <c r="B55" s="650" t="s">
        <v>5252</v>
      </c>
      <c r="C55" s="650" t="s">
        <v>5285</v>
      </c>
      <c r="D55" s="650" t="s">
        <v>5286</v>
      </c>
      <c r="E55" s="653">
        <v>9</v>
      </c>
      <c r="F55" s="653">
        <v>513</v>
      </c>
      <c r="G55" s="650">
        <v>1</v>
      </c>
      <c r="H55" s="650">
        <v>57</v>
      </c>
      <c r="I55" s="653">
        <v>8</v>
      </c>
      <c r="J55" s="653">
        <v>448</v>
      </c>
      <c r="K55" s="650">
        <v>0.87329434697855746</v>
      </c>
      <c r="L55" s="650">
        <v>56</v>
      </c>
      <c r="M55" s="653">
        <v>1</v>
      </c>
      <c r="N55" s="653">
        <v>56</v>
      </c>
      <c r="O55" s="666">
        <v>0.10916179337231968</v>
      </c>
      <c r="P55" s="654">
        <v>56</v>
      </c>
    </row>
    <row r="56" spans="1:16" ht="14.4" customHeight="1" x14ac:dyDescent="0.3">
      <c r="A56" s="649" t="s">
        <v>5291</v>
      </c>
      <c r="B56" s="650" t="s">
        <v>5252</v>
      </c>
      <c r="C56" s="650" t="s">
        <v>5320</v>
      </c>
      <c r="D56" s="650" t="s">
        <v>5321</v>
      </c>
      <c r="E56" s="653"/>
      <c r="F56" s="653"/>
      <c r="G56" s="650"/>
      <c r="H56" s="650"/>
      <c r="I56" s="653">
        <v>1</v>
      </c>
      <c r="J56" s="653">
        <v>628</v>
      </c>
      <c r="K56" s="650"/>
      <c r="L56" s="650">
        <v>628</v>
      </c>
      <c r="M56" s="653"/>
      <c r="N56" s="653"/>
      <c r="O56" s="666"/>
      <c r="P56" s="654"/>
    </row>
    <row r="57" spans="1:16" ht="14.4" customHeight="1" x14ac:dyDescent="0.3">
      <c r="A57" s="649" t="s">
        <v>5291</v>
      </c>
      <c r="B57" s="650" t="s">
        <v>5252</v>
      </c>
      <c r="C57" s="650" t="s">
        <v>5322</v>
      </c>
      <c r="D57" s="650" t="s">
        <v>5323</v>
      </c>
      <c r="E57" s="653"/>
      <c r="F57" s="653"/>
      <c r="G57" s="650"/>
      <c r="H57" s="650"/>
      <c r="I57" s="653">
        <v>2</v>
      </c>
      <c r="J57" s="653">
        <v>688</v>
      </c>
      <c r="K57" s="650"/>
      <c r="L57" s="650">
        <v>344</v>
      </c>
      <c r="M57" s="653"/>
      <c r="N57" s="653"/>
      <c r="O57" s="666"/>
      <c r="P57" s="654"/>
    </row>
    <row r="58" spans="1:16" ht="14.4" customHeight="1" thickBot="1" x14ac:dyDescent="0.35">
      <c r="A58" s="655" t="s">
        <v>5291</v>
      </c>
      <c r="B58" s="656" t="s">
        <v>5252</v>
      </c>
      <c r="C58" s="656" t="s">
        <v>5289</v>
      </c>
      <c r="D58" s="656" t="s">
        <v>5290</v>
      </c>
      <c r="E58" s="659">
        <v>1</v>
      </c>
      <c r="F58" s="659">
        <v>528</v>
      </c>
      <c r="G58" s="656">
        <v>1</v>
      </c>
      <c r="H58" s="656">
        <v>528</v>
      </c>
      <c r="I58" s="659">
        <v>8</v>
      </c>
      <c r="J58" s="659">
        <v>4232</v>
      </c>
      <c r="K58" s="656">
        <v>8.0151515151515156</v>
      </c>
      <c r="L58" s="656">
        <v>529</v>
      </c>
      <c r="M58" s="659">
        <v>2</v>
      </c>
      <c r="N58" s="659">
        <v>1058</v>
      </c>
      <c r="O58" s="667">
        <v>2.0037878787878789</v>
      </c>
      <c r="P58" s="660">
        <v>529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64992950</v>
      </c>
      <c r="C3" s="352">
        <f t="shared" ref="C3:R3" si="0">SUBTOTAL(9,C6:C1048576)</f>
        <v>14</v>
      </c>
      <c r="D3" s="352">
        <f t="shared" si="0"/>
        <v>58378694</v>
      </c>
      <c r="E3" s="352">
        <f t="shared" si="0"/>
        <v>21.164578963102887</v>
      </c>
      <c r="F3" s="352">
        <f t="shared" si="0"/>
        <v>66748670</v>
      </c>
      <c r="G3" s="355">
        <f>IF(B3&lt;&gt;0,F3/B3,"")</f>
        <v>1.0270140069038258</v>
      </c>
      <c r="H3" s="351">
        <f t="shared" si="0"/>
        <v>24170149.530000001</v>
      </c>
      <c r="I3" s="352">
        <f t="shared" si="0"/>
        <v>1</v>
      </c>
      <c r="J3" s="352">
        <f t="shared" si="0"/>
        <v>22255395.02999999</v>
      </c>
      <c r="K3" s="352">
        <f t="shared" si="0"/>
        <v>0.92078019634825115</v>
      </c>
      <c r="L3" s="352">
        <f t="shared" si="0"/>
        <v>28000776.409999978</v>
      </c>
      <c r="M3" s="353">
        <f>IF(H3&lt;&gt;0,L3/H3,"")</f>
        <v>1.1584858577414012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x14ac:dyDescent="0.3">
      <c r="A6" s="737" t="s">
        <v>5325</v>
      </c>
      <c r="B6" s="775">
        <v>25064</v>
      </c>
      <c r="C6" s="723">
        <v>1</v>
      </c>
      <c r="D6" s="775">
        <v>28228</v>
      </c>
      <c r="E6" s="723">
        <v>1.1262368337057134</v>
      </c>
      <c r="F6" s="775">
        <v>38387</v>
      </c>
      <c r="G6" s="728">
        <v>1.5315592084264285</v>
      </c>
      <c r="H6" s="775"/>
      <c r="I6" s="723"/>
      <c r="J6" s="775"/>
      <c r="K6" s="723"/>
      <c r="L6" s="775"/>
      <c r="M6" s="728"/>
      <c r="N6" s="775"/>
      <c r="O6" s="723"/>
      <c r="P6" s="775"/>
      <c r="Q6" s="723"/>
      <c r="R6" s="775"/>
      <c r="S6" s="235"/>
    </row>
    <row r="7" spans="1:19" ht="14.4" customHeight="1" x14ac:dyDescent="0.3">
      <c r="A7" s="676" t="s">
        <v>5326</v>
      </c>
      <c r="B7" s="789">
        <v>2311</v>
      </c>
      <c r="C7" s="650">
        <v>1</v>
      </c>
      <c r="D7" s="789"/>
      <c r="E7" s="650"/>
      <c r="F7" s="789"/>
      <c r="G7" s="666"/>
      <c r="H7" s="789"/>
      <c r="I7" s="650"/>
      <c r="J7" s="789"/>
      <c r="K7" s="650"/>
      <c r="L7" s="789"/>
      <c r="M7" s="666"/>
      <c r="N7" s="789"/>
      <c r="O7" s="650"/>
      <c r="P7" s="789"/>
      <c r="Q7" s="650"/>
      <c r="R7" s="789"/>
      <c r="S7" s="689"/>
    </row>
    <row r="8" spans="1:19" ht="14.4" customHeight="1" x14ac:dyDescent="0.3">
      <c r="A8" s="676" t="s">
        <v>5327</v>
      </c>
      <c r="B8" s="789">
        <v>1155</v>
      </c>
      <c r="C8" s="650">
        <v>1</v>
      </c>
      <c r="D8" s="789">
        <v>6023</v>
      </c>
      <c r="E8" s="650">
        <v>5.2147186147186151</v>
      </c>
      <c r="F8" s="789">
        <v>6361</v>
      </c>
      <c r="G8" s="666">
        <v>5.507359307359307</v>
      </c>
      <c r="H8" s="789"/>
      <c r="I8" s="650"/>
      <c r="J8" s="789"/>
      <c r="K8" s="650"/>
      <c r="L8" s="789"/>
      <c r="M8" s="666"/>
      <c r="N8" s="789"/>
      <c r="O8" s="650"/>
      <c r="P8" s="789"/>
      <c r="Q8" s="650"/>
      <c r="R8" s="789"/>
      <c r="S8" s="689"/>
    </row>
    <row r="9" spans="1:19" ht="14.4" customHeight="1" x14ac:dyDescent="0.3">
      <c r="A9" s="676" t="s">
        <v>5328</v>
      </c>
      <c r="B9" s="789">
        <v>2934</v>
      </c>
      <c r="C9" s="650">
        <v>1</v>
      </c>
      <c r="D9" s="789"/>
      <c r="E9" s="650"/>
      <c r="F9" s="789">
        <v>1570</v>
      </c>
      <c r="G9" s="666">
        <v>0.53510565780504427</v>
      </c>
      <c r="H9" s="789"/>
      <c r="I9" s="650"/>
      <c r="J9" s="789"/>
      <c r="K9" s="650"/>
      <c r="L9" s="789"/>
      <c r="M9" s="666"/>
      <c r="N9" s="789"/>
      <c r="O9" s="650"/>
      <c r="P9" s="789"/>
      <c r="Q9" s="650"/>
      <c r="R9" s="789"/>
      <c r="S9" s="689"/>
    </row>
    <row r="10" spans="1:19" ht="14.4" customHeight="1" x14ac:dyDescent="0.3">
      <c r="A10" s="676" t="s">
        <v>5329</v>
      </c>
      <c r="B10" s="789">
        <v>978</v>
      </c>
      <c r="C10" s="650">
        <v>1</v>
      </c>
      <c r="D10" s="789">
        <v>1960</v>
      </c>
      <c r="E10" s="650">
        <v>2.0040899795501024</v>
      </c>
      <c r="F10" s="789"/>
      <c r="G10" s="666"/>
      <c r="H10" s="789"/>
      <c r="I10" s="650"/>
      <c r="J10" s="789"/>
      <c r="K10" s="650"/>
      <c r="L10" s="789"/>
      <c r="M10" s="666"/>
      <c r="N10" s="789"/>
      <c r="O10" s="650"/>
      <c r="P10" s="789"/>
      <c r="Q10" s="650"/>
      <c r="R10" s="789"/>
      <c r="S10" s="689"/>
    </row>
    <row r="11" spans="1:19" ht="14.4" customHeight="1" x14ac:dyDescent="0.3">
      <c r="A11" s="676" t="s">
        <v>5330</v>
      </c>
      <c r="B11" s="789">
        <v>978</v>
      </c>
      <c r="C11" s="650">
        <v>1</v>
      </c>
      <c r="D11" s="789">
        <v>1994</v>
      </c>
      <c r="E11" s="650">
        <v>2.0388548057259714</v>
      </c>
      <c r="F11" s="789"/>
      <c r="G11" s="666"/>
      <c r="H11" s="789"/>
      <c r="I11" s="650"/>
      <c r="J11" s="789"/>
      <c r="K11" s="650"/>
      <c r="L11" s="789"/>
      <c r="M11" s="666"/>
      <c r="N11" s="789"/>
      <c r="O11" s="650"/>
      <c r="P11" s="789"/>
      <c r="Q11" s="650"/>
      <c r="R11" s="789"/>
      <c r="S11" s="689"/>
    </row>
    <row r="12" spans="1:19" ht="14.4" customHeight="1" x14ac:dyDescent="0.3">
      <c r="A12" s="676" t="s">
        <v>5331</v>
      </c>
      <c r="B12" s="789">
        <v>13570</v>
      </c>
      <c r="C12" s="650">
        <v>1</v>
      </c>
      <c r="D12" s="789">
        <v>15289</v>
      </c>
      <c r="E12" s="650">
        <v>1.1266764922623433</v>
      </c>
      <c r="F12" s="789">
        <v>20270</v>
      </c>
      <c r="G12" s="666">
        <v>1.4937361827560796</v>
      </c>
      <c r="H12" s="789"/>
      <c r="I12" s="650"/>
      <c r="J12" s="789"/>
      <c r="K12" s="650"/>
      <c r="L12" s="789"/>
      <c r="M12" s="666"/>
      <c r="N12" s="789"/>
      <c r="O12" s="650"/>
      <c r="P12" s="789"/>
      <c r="Q12" s="650"/>
      <c r="R12" s="789"/>
      <c r="S12" s="689"/>
    </row>
    <row r="13" spans="1:19" ht="14.4" customHeight="1" x14ac:dyDescent="0.3">
      <c r="A13" s="676" t="s">
        <v>5332</v>
      </c>
      <c r="B13" s="789">
        <v>3829</v>
      </c>
      <c r="C13" s="650">
        <v>1</v>
      </c>
      <c r="D13" s="789">
        <v>1307</v>
      </c>
      <c r="E13" s="650">
        <v>0.34134238704622616</v>
      </c>
      <c r="F13" s="789">
        <v>983</v>
      </c>
      <c r="G13" s="666">
        <v>0.25672499347088013</v>
      </c>
      <c r="H13" s="789"/>
      <c r="I13" s="650"/>
      <c r="J13" s="789"/>
      <c r="K13" s="650"/>
      <c r="L13" s="789"/>
      <c r="M13" s="666"/>
      <c r="N13" s="789"/>
      <c r="O13" s="650"/>
      <c r="P13" s="789"/>
      <c r="Q13" s="650"/>
      <c r="R13" s="789"/>
      <c r="S13" s="689"/>
    </row>
    <row r="14" spans="1:19" ht="14.4" customHeight="1" x14ac:dyDescent="0.3">
      <c r="A14" s="676" t="s">
        <v>5333</v>
      </c>
      <c r="B14" s="789">
        <v>978</v>
      </c>
      <c r="C14" s="650">
        <v>1</v>
      </c>
      <c r="D14" s="789">
        <v>980</v>
      </c>
      <c r="E14" s="650">
        <v>1.0020449897750512</v>
      </c>
      <c r="F14" s="789"/>
      <c r="G14" s="666"/>
      <c r="H14" s="789"/>
      <c r="I14" s="650"/>
      <c r="J14" s="789"/>
      <c r="K14" s="650"/>
      <c r="L14" s="789"/>
      <c r="M14" s="666"/>
      <c r="N14" s="789"/>
      <c r="O14" s="650"/>
      <c r="P14" s="789"/>
      <c r="Q14" s="650"/>
      <c r="R14" s="789"/>
      <c r="S14" s="689"/>
    </row>
    <row r="15" spans="1:19" ht="14.4" customHeight="1" x14ac:dyDescent="0.3">
      <c r="A15" s="676" t="s">
        <v>5334</v>
      </c>
      <c r="B15" s="789"/>
      <c r="C15" s="650"/>
      <c r="D15" s="789">
        <v>1960</v>
      </c>
      <c r="E15" s="650"/>
      <c r="F15" s="789">
        <v>3308</v>
      </c>
      <c r="G15" s="666"/>
      <c r="H15" s="789"/>
      <c r="I15" s="650"/>
      <c r="J15" s="789"/>
      <c r="K15" s="650"/>
      <c r="L15" s="789"/>
      <c r="M15" s="666"/>
      <c r="N15" s="789"/>
      <c r="O15" s="650"/>
      <c r="P15" s="789"/>
      <c r="Q15" s="650"/>
      <c r="R15" s="789"/>
      <c r="S15" s="689"/>
    </row>
    <row r="16" spans="1:19" ht="14.4" customHeight="1" x14ac:dyDescent="0.3">
      <c r="A16" s="676" t="s">
        <v>5335</v>
      </c>
      <c r="B16" s="789">
        <v>444</v>
      </c>
      <c r="C16" s="650">
        <v>1</v>
      </c>
      <c r="D16" s="789">
        <v>1014</v>
      </c>
      <c r="E16" s="650">
        <v>2.2837837837837838</v>
      </c>
      <c r="F16" s="789">
        <v>2894</v>
      </c>
      <c r="G16" s="666">
        <v>6.5180180180180178</v>
      </c>
      <c r="H16" s="789"/>
      <c r="I16" s="650"/>
      <c r="J16" s="789"/>
      <c r="K16" s="650"/>
      <c r="L16" s="789"/>
      <c r="M16" s="666"/>
      <c r="N16" s="789"/>
      <c r="O16" s="650"/>
      <c r="P16" s="789"/>
      <c r="Q16" s="650"/>
      <c r="R16" s="789"/>
      <c r="S16" s="689"/>
    </row>
    <row r="17" spans="1:19" ht="14.4" customHeight="1" x14ac:dyDescent="0.3">
      <c r="A17" s="676" t="s">
        <v>5336</v>
      </c>
      <c r="B17" s="789"/>
      <c r="C17" s="650"/>
      <c r="D17" s="789">
        <v>980</v>
      </c>
      <c r="E17" s="650"/>
      <c r="F17" s="789"/>
      <c r="G17" s="666"/>
      <c r="H17" s="789"/>
      <c r="I17" s="650"/>
      <c r="J17" s="789"/>
      <c r="K17" s="650"/>
      <c r="L17" s="789"/>
      <c r="M17" s="666"/>
      <c r="N17" s="789"/>
      <c r="O17" s="650"/>
      <c r="P17" s="789"/>
      <c r="Q17" s="650"/>
      <c r="R17" s="789"/>
      <c r="S17" s="689"/>
    </row>
    <row r="18" spans="1:19" ht="14.4" customHeight="1" x14ac:dyDescent="0.3">
      <c r="A18" s="676" t="s">
        <v>5337</v>
      </c>
      <c r="B18" s="789"/>
      <c r="C18" s="650"/>
      <c r="D18" s="789"/>
      <c r="E18" s="650"/>
      <c r="F18" s="789">
        <v>3840</v>
      </c>
      <c r="G18" s="666"/>
      <c r="H18" s="789"/>
      <c r="I18" s="650"/>
      <c r="J18" s="789"/>
      <c r="K18" s="650"/>
      <c r="L18" s="789"/>
      <c r="M18" s="666"/>
      <c r="N18" s="789"/>
      <c r="O18" s="650"/>
      <c r="P18" s="789"/>
      <c r="Q18" s="650"/>
      <c r="R18" s="789"/>
      <c r="S18" s="689"/>
    </row>
    <row r="19" spans="1:19" ht="14.4" customHeight="1" x14ac:dyDescent="0.3">
      <c r="A19" s="676" t="s">
        <v>5338</v>
      </c>
      <c r="B19" s="789">
        <v>978</v>
      </c>
      <c r="C19" s="650">
        <v>1</v>
      </c>
      <c r="D19" s="789"/>
      <c r="E19" s="650"/>
      <c r="F19" s="789">
        <v>980</v>
      </c>
      <c r="G19" s="666">
        <v>1.0020449897750512</v>
      </c>
      <c r="H19" s="789"/>
      <c r="I19" s="650"/>
      <c r="J19" s="789"/>
      <c r="K19" s="650"/>
      <c r="L19" s="789"/>
      <c r="M19" s="666"/>
      <c r="N19" s="789"/>
      <c r="O19" s="650"/>
      <c r="P19" s="789"/>
      <c r="Q19" s="650"/>
      <c r="R19" s="789"/>
      <c r="S19" s="689"/>
    </row>
    <row r="20" spans="1:19" ht="14.4" customHeight="1" x14ac:dyDescent="0.3">
      <c r="A20" s="676" t="s">
        <v>5339</v>
      </c>
      <c r="B20" s="789">
        <v>978</v>
      </c>
      <c r="C20" s="650">
        <v>1</v>
      </c>
      <c r="D20" s="789">
        <v>2940</v>
      </c>
      <c r="E20" s="650">
        <v>3.0061349693251533</v>
      </c>
      <c r="F20" s="789">
        <v>980</v>
      </c>
      <c r="G20" s="666">
        <v>1.0020449897750512</v>
      </c>
      <c r="H20" s="789"/>
      <c r="I20" s="650"/>
      <c r="J20" s="789"/>
      <c r="K20" s="650"/>
      <c r="L20" s="789"/>
      <c r="M20" s="666"/>
      <c r="N20" s="789"/>
      <c r="O20" s="650"/>
      <c r="P20" s="789"/>
      <c r="Q20" s="650"/>
      <c r="R20" s="789"/>
      <c r="S20" s="689"/>
    </row>
    <row r="21" spans="1:19" ht="14.4" customHeight="1" x14ac:dyDescent="0.3">
      <c r="A21" s="676" t="s">
        <v>5340</v>
      </c>
      <c r="B21" s="789"/>
      <c r="C21" s="650"/>
      <c r="D21" s="789">
        <v>34</v>
      </c>
      <c r="E21" s="650"/>
      <c r="F21" s="789"/>
      <c r="G21" s="666"/>
      <c r="H21" s="789"/>
      <c r="I21" s="650"/>
      <c r="J21" s="789"/>
      <c r="K21" s="650"/>
      <c r="L21" s="789"/>
      <c r="M21" s="666"/>
      <c r="N21" s="789"/>
      <c r="O21" s="650"/>
      <c r="P21" s="789"/>
      <c r="Q21" s="650"/>
      <c r="R21" s="789"/>
      <c r="S21" s="689"/>
    </row>
    <row r="22" spans="1:19" ht="14.4" customHeight="1" x14ac:dyDescent="0.3">
      <c r="A22" s="676" t="s">
        <v>2732</v>
      </c>
      <c r="B22" s="789">
        <v>64937775</v>
      </c>
      <c r="C22" s="650">
        <v>1</v>
      </c>
      <c r="D22" s="789">
        <v>58313909</v>
      </c>
      <c r="E22" s="650">
        <v>0.89799672070686132</v>
      </c>
      <c r="F22" s="789">
        <v>66660888</v>
      </c>
      <c r="G22" s="666">
        <v>1.0265348327687545</v>
      </c>
      <c r="H22" s="789">
        <v>24170149.530000001</v>
      </c>
      <c r="I22" s="650">
        <v>1</v>
      </c>
      <c r="J22" s="789">
        <v>22255395.02999999</v>
      </c>
      <c r="K22" s="650">
        <v>0.92078019634825115</v>
      </c>
      <c r="L22" s="789">
        <v>28000776.409999978</v>
      </c>
      <c r="M22" s="666">
        <v>1.1584858577414012</v>
      </c>
      <c r="N22" s="789"/>
      <c r="O22" s="650"/>
      <c r="P22" s="789"/>
      <c r="Q22" s="650"/>
      <c r="R22" s="789"/>
      <c r="S22" s="689"/>
    </row>
    <row r="23" spans="1:19" ht="14.4" customHeight="1" thickBot="1" x14ac:dyDescent="0.35">
      <c r="A23" s="777" t="s">
        <v>5341</v>
      </c>
      <c r="B23" s="776">
        <v>978</v>
      </c>
      <c r="C23" s="656">
        <v>1</v>
      </c>
      <c r="D23" s="776">
        <v>2076</v>
      </c>
      <c r="E23" s="656">
        <v>2.1226993865030677</v>
      </c>
      <c r="F23" s="776">
        <v>8209</v>
      </c>
      <c r="G23" s="667">
        <v>8.3936605316973409</v>
      </c>
      <c r="H23" s="776"/>
      <c r="I23" s="656"/>
      <c r="J23" s="776"/>
      <c r="K23" s="656"/>
      <c r="L23" s="776"/>
      <c r="M23" s="667"/>
      <c r="N23" s="776"/>
      <c r="O23" s="656"/>
      <c r="P23" s="776"/>
      <c r="Q23" s="656"/>
      <c r="R23" s="776"/>
      <c r="S23" s="6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6085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45563.090000000004</v>
      </c>
      <c r="G3" s="212">
        <f t="shared" si="0"/>
        <v>89163099.530000001</v>
      </c>
      <c r="H3" s="212"/>
      <c r="I3" s="212"/>
      <c r="J3" s="212">
        <f t="shared" si="0"/>
        <v>36218.950000000012</v>
      </c>
      <c r="K3" s="212">
        <f t="shared" si="0"/>
        <v>80634089.029999971</v>
      </c>
      <c r="L3" s="212"/>
      <c r="M3" s="212"/>
      <c r="N3" s="212">
        <f t="shared" si="0"/>
        <v>38540.660000000003</v>
      </c>
      <c r="O3" s="212">
        <f t="shared" si="0"/>
        <v>94749446.410000026</v>
      </c>
      <c r="P3" s="79">
        <f>IF(G3=0,0,O3/G3)</f>
        <v>1.0626531256702267</v>
      </c>
      <c r="Q3" s="213">
        <f>IF(N3=0,0,O3/N3)</f>
        <v>2458.4282264496774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0" t="s">
        <v>91</v>
      </c>
      <c r="G5" s="791" t="s">
        <v>14</v>
      </c>
      <c r="H5" s="792"/>
      <c r="I5" s="792"/>
      <c r="J5" s="790" t="s">
        <v>91</v>
      </c>
      <c r="K5" s="791" t="s">
        <v>14</v>
      </c>
      <c r="L5" s="792"/>
      <c r="M5" s="792"/>
      <c r="N5" s="790" t="s">
        <v>91</v>
      </c>
      <c r="O5" s="791" t="s">
        <v>14</v>
      </c>
      <c r="P5" s="793"/>
      <c r="Q5" s="788"/>
    </row>
    <row r="6" spans="1:17" ht="14.4" customHeight="1" x14ac:dyDescent="0.3">
      <c r="A6" s="722" t="s">
        <v>5342</v>
      </c>
      <c r="B6" s="723" t="s">
        <v>5251</v>
      </c>
      <c r="C6" s="723" t="s">
        <v>5252</v>
      </c>
      <c r="D6" s="723" t="s">
        <v>5253</v>
      </c>
      <c r="E6" s="723" t="s">
        <v>5254</v>
      </c>
      <c r="F6" s="229"/>
      <c r="G6" s="229"/>
      <c r="H6" s="229"/>
      <c r="I6" s="229"/>
      <c r="J6" s="229">
        <v>1</v>
      </c>
      <c r="K6" s="229">
        <v>34</v>
      </c>
      <c r="L6" s="229"/>
      <c r="M6" s="229">
        <v>34</v>
      </c>
      <c r="N6" s="229">
        <v>1</v>
      </c>
      <c r="O6" s="229">
        <v>35</v>
      </c>
      <c r="P6" s="728"/>
      <c r="Q6" s="736">
        <v>35</v>
      </c>
    </row>
    <row r="7" spans="1:17" ht="14.4" customHeight="1" x14ac:dyDescent="0.3">
      <c r="A7" s="649" t="s">
        <v>5342</v>
      </c>
      <c r="B7" s="650" t="s">
        <v>5251</v>
      </c>
      <c r="C7" s="650" t="s">
        <v>5252</v>
      </c>
      <c r="D7" s="650" t="s">
        <v>5261</v>
      </c>
      <c r="E7" s="650" t="s">
        <v>5262</v>
      </c>
      <c r="F7" s="653"/>
      <c r="G7" s="653"/>
      <c r="H7" s="653"/>
      <c r="I7" s="653"/>
      <c r="J7" s="653"/>
      <c r="K7" s="653"/>
      <c r="L7" s="653"/>
      <c r="M7" s="653"/>
      <c r="N7" s="653">
        <v>1</v>
      </c>
      <c r="O7" s="653">
        <v>414</v>
      </c>
      <c r="P7" s="666"/>
      <c r="Q7" s="654">
        <v>414</v>
      </c>
    </row>
    <row r="8" spans="1:17" ht="14.4" customHeight="1" x14ac:dyDescent="0.3">
      <c r="A8" s="649" t="s">
        <v>5342</v>
      </c>
      <c r="B8" s="650" t="s">
        <v>5251</v>
      </c>
      <c r="C8" s="650" t="s">
        <v>5252</v>
      </c>
      <c r="D8" s="650" t="s">
        <v>5263</v>
      </c>
      <c r="E8" s="650" t="s">
        <v>5264</v>
      </c>
      <c r="F8" s="653"/>
      <c r="G8" s="653"/>
      <c r="H8" s="653"/>
      <c r="I8" s="653"/>
      <c r="J8" s="653">
        <v>10</v>
      </c>
      <c r="K8" s="653">
        <v>9800</v>
      </c>
      <c r="L8" s="653"/>
      <c r="M8" s="653">
        <v>980</v>
      </c>
      <c r="N8" s="653">
        <v>22</v>
      </c>
      <c r="O8" s="653">
        <v>21620</v>
      </c>
      <c r="P8" s="666"/>
      <c r="Q8" s="654">
        <v>982.72727272727275</v>
      </c>
    </row>
    <row r="9" spans="1:17" ht="14.4" customHeight="1" x14ac:dyDescent="0.3">
      <c r="A9" s="649" t="s">
        <v>5342</v>
      </c>
      <c r="B9" s="650" t="s">
        <v>5251</v>
      </c>
      <c r="C9" s="650" t="s">
        <v>5252</v>
      </c>
      <c r="D9" s="650" t="s">
        <v>5277</v>
      </c>
      <c r="E9" s="650" t="s">
        <v>5278</v>
      </c>
      <c r="F9" s="653"/>
      <c r="G9" s="653"/>
      <c r="H9" s="653"/>
      <c r="I9" s="653"/>
      <c r="J9" s="653">
        <v>4</v>
      </c>
      <c r="K9" s="653">
        <v>7624</v>
      </c>
      <c r="L9" s="653"/>
      <c r="M9" s="653">
        <v>1906</v>
      </c>
      <c r="N9" s="653">
        <v>8</v>
      </c>
      <c r="O9" s="653">
        <v>15288</v>
      </c>
      <c r="P9" s="666"/>
      <c r="Q9" s="654">
        <v>1911</v>
      </c>
    </row>
    <row r="10" spans="1:17" ht="14.4" customHeight="1" x14ac:dyDescent="0.3">
      <c r="A10" s="649" t="s">
        <v>5342</v>
      </c>
      <c r="B10" s="650" t="s">
        <v>5251</v>
      </c>
      <c r="C10" s="650" t="s">
        <v>5252</v>
      </c>
      <c r="D10" s="650" t="s">
        <v>5279</v>
      </c>
      <c r="E10" s="650" t="s">
        <v>5280</v>
      </c>
      <c r="F10" s="653"/>
      <c r="G10" s="653"/>
      <c r="H10" s="653"/>
      <c r="I10" s="653"/>
      <c r="J10" s="653"/>
      <c r="K10" s="653"/>
      <c r="L10" s="653"/>
      <c r="M10" s="653"/>
      <c r="N10" s="653">
        <v>1</v>
      </c>
      <c r="O10" s="653">
        <v>330</v>
      </c>
      <c r="P10" s="666"/>
      <c r="Q10" s="654">
        <v>330</v>
      </c>
    </row>
    <row r="11" spans="1:17" ht="14.4" customHeight="1" x14ac:dyDescent="0.3">
      <c r="A11" s="649" t="s">
        <v>5342</v>
      </c>
      <c r="B11" s="650" t="s">
        <v>5291</v>
      </c>
      <c r="C11" s="650" t="s">
        <v>5252</v>
      </c>
      <c r="D11" s="650" t="s">
        <v>5253</v>
      </c>
      <c r="E11" s="650" t="s">
        <v>5254</v>
      </c>
      <c r="F11" s="653">
        <v>1</v>
      </c>
      <c r="G11" s="653">
        <v>34</v>
      </c>
      <c r="H11" s="653">
        <v>1</v>
      </c>
      <c r="I11" s="653">
        <v>34</v>
      </c>
      <c r="J11" s="653">
        <v>1</v>
      </c>
      <c r="K11" s="653">
        <v>34</v>
      </c>
      <c r="L11" s="653">
        <v>1</v>
      </c>
      <c r="M11" s="653">
        <v>34</v>
      </c>
      <c r="N11" s="653"/>
      <c r="O11" s="653"/>
      <c r="P11" s="666"/>
      <c r="Q11" s="654"/>
    </row>
    <row r="12" spans="1:17" ht="14.4" customHeight="1" x14ac:dyDescent="0.3">
      <c r="A12" s="649" t="s">
        <v>5342</v>
      </c>
      <c r="B12" s="650" t="s">
        <v>5291</v>
      </c>
      <c r="C12" s="650" t="s">
        <v>5252</v>
      </c>
      <c r="D12" s="650" t="s">
        <v>5263</v>
      </c>
      <c r="E12" s="650" t="s">
        <v>5264</v>
      </c>
      <c r="F12" s="653">
        <v>19</v>
      </c>
      <c r="G12" s="653">
        <v>18582</v>
      </c>
      <c r="H12" s="653">
        <v>1</v>
      </c>
      <c r="I12" s="653">
        <v>978</v>
      </c>
      <c r="J12" s="653">
        <v>6</v>
      </c>
      <c r="K12" s="653">
        <v>5880</v>
      </c>
      <c r="L12" s="653">
        <v>0.31643525992896349</v>
      </c>
      <c r="M12" s="653">
        <v>980</v>
      </c>
      <c r="N12" s="653"/>
      <c r="O12" s="653"/>
      <c r="P12" s="666"/>
      <c r="Q12" s="654"/>
    </row>
    <row r="13" spans="1:17" ht="14.4" customHeight="1" x14ac:dyDescent="0.3">
      <c r="A13" s="649" t="s">
        <v>5342</v>
      </c>
      <c r="B13" s="650" t="s">
        <v>5291</v>
      </c>
      <c r="C13" s="650" t="s">
        <v>5252</v>
      </c>
      <c r="D13" s="650" t="s">
        <v>5265</v>
      </c>
      <c r="E13" s="650" t="s">
        <v>5266</v>
      </c>
      <c r="F13" s="653">
        <v>1</v>
      </c>
      <c r="G13" s="653">
        <v>2073</v>
      </c>
      <c r="H13" s="653">
        <v>1</v>
      </c>
      <c r="I13" s="653">
        <v>2073</v>
      </c>
      <c r="J13" s="653"/>
      <c r="K13" s="653"/>
      <c r="L13" s="653"/>
      <c r="M13" s="653"/>
      <c r="N13" s="653"/>
      <c r="O13" s="653"/>
      <c r="P13" s="666"/>
      <c r="Q13" s="654"/>
    </row>
    <row r="14" spans="1:17" ht="14.4" customHeight="1" x14ac:dyDescent="0.3">
      <c r="A14" s="649" t="s">
        <v>5342</v>
      </c>
      <c r="B14" s="650" t="s">
        <v>5291</v>
      </c>
      <c r="C14" s="650" t="s">
        <v>5252</v>
      </c>
      <c r="D14" s="650" t="s">
        <v>5299</v>
      </c>
      <c r="E14" s="650" t="s">
        <v>5247</v>
      </c>
      <c r="F14" s="653">
        <v>1</v>
      </c>
      <c r="G14" s="653">
        <v>87</v>
      </c>
      <c r="H14" s="653">
        <v>1</v>
      </c>
      <c r="I14" s="653">
        <v>87</v>
      </c>
      <c r="J14" s="653"/>
      <c r="K14" s="653"/>
      <c r="L14" s="653"/>
      <c r="M14" s="653"/>
      <c r="N14" s="653"/>
      <c r="O14" s="653"/>
      <c r="P14" s="666"/>
      <c r="Q14" s="654"/>
    </row>
    <row r="15" spans="1:17" ht="14.4" customHeight="1" x14ac:dyDescent="0.3">
      <c r="A15" s="649" t="s">
        <v>5342</v>
      </c>
      <c r="B15" s="650" t="s">
        <v>5291</v>
      </c>
      <c r="C15" s="650" t="s">
        <v>5252</v>
      </c>
      <c r="D15" s="650" t="s">
        <v>5343</v>
      </c>
      <c r="E15" s="650" t="s">
        <v>5344</v>
      </c>
      <c r="F15" s="653"/>
      <c r="G15" s="653"/>
      <c r="H15" s="653"/>
      <c r="I15" s="653"/>
      <c r="J15" s="653">
        <v>0</v>
      </c>
      <c r="K15" s="653">
        <v>0</v>
      </c>
      <c r="L15" s="653"/>
      <c r="M15" s="653"/>
      <c r="N15" s="653"/>
      <c r="O15" s="653"/>
      <c r="P15" s="666"/>
      <c r="Q15" s="654"/>
    </row>
    <row r="16" spans="1:17" ht="14.4" customHeight="1" x14ac:dyDescent="0.3">
      <c r="A16" s="649" t="s">
        <v>5342</v>
      </c>
      <c r="B16" s="650" t="s">
        <v>5291</v>
      </c>
      <c r="C16" s="650" t="s">
        <v>5252</v>
      </c>
      <c r="D16" s="650" t="s">
        <v>5300</v>
      </c>
      <c r="E16" s="650" t="s">
        <v>5301</v>
      </c>
      <c r="F16" s="653">
        <v>1</v>
      </c>
      <c r="G16" s="653">
        <v>125</v>
      </c>
      <c r="H16" s="653">
        <v>1</v>
      </c>
      <c r="I16" s="653">
        <v>125</v>
      </c>
      <c r="J16" s="653"/>
      <c r="K16" s="653"/>
      <c r="L16" s="653"/>
      <c r="M16" s="653"/>
      <c r="N16" s="653"/>
      <c r="O16" s="653"/>
      <c r="P16" s="666"/>
      <c r="Q16" s="654"/>
    </row>
    <row r="17" spans="1:17" ht="14.4" customHeight="1" x14ac:dyDescent="0.3">
      <c r="A17" s="649" t="s">
        <v>5342</v>
      </c>
      <c r="B17" s="650" t="s">
        <v>5291</v>
      </c>
      <c r="C17" s="650" t="s">
        <v>5252</v>
      </c>
      <c r="D17" s="650" t="s">
        <v>5302</v>
      </c>
      <c r="E17" s="650" t="s">
        <v>5303</v>
      </c>
      <c r="F17" s="653"/>
      <c r="G17" s="653"/>
      <c r="H17" s="653"/>
      <c r="I17" s="653"/>
      <c r="J17" s="653">
        <v>1</v>
      </c>
      <c r="K17" s="653">
        <v>116</v>
      </c>
      <c r="L17" s="653"/>
      <c r="M17" s="653">
        <v>116</v>
      </c>
      <c r="N17" s="653"/>
      <c r="O17" s="653"/>
      <c r="P17" s="666"/>
      <c r="Q17" s="654"/>
    </row>
    <row r="18" spans="1:17" ht="14.4" customHeight="1" x14ac:dyDescent="0.3">
      <c r="A18" s="649" t="s">
        <v>5342</v>
      </c>
      <c r="B18" s="650" t="s">
        <v>5291</v>
      </c>
      <c r="C18" s="650" t="s">
        <v>5252</v>
      </c>
      <c r="D18" s="650" t="s">
        <v>5277</v>
      </c>
      <c r="E18" s="650" t="s">
        <v>5278</v>
      </c>
      <c r="F18" s="653">
        <v>2</v>
      </c>
      <c r="G18" s="653">
        <v>3808</v>
      </c>
      <c r="H18" s="653">
        <v>1</v>
      </c>
      <c r="I18" s="653">
        <v>1904</v>
      </c>
      <c r="J18" s="653">
        <v>2</v>
      </c>
      <c r="K18" s="653">
        <v>3812</v>
      </c>
      <c r="L18" s="653">
        <v>1.0010504201680672</v>
      </c>
      <c r="M18" s="653">
        <v>1906</v>
      </c>
      <c r="N18" s="653"/>
      <c r="O18" s="653"/>
      <c r="P18" s="666"/>
      <c r="Q18" s="654"/>
    </row>
    <row r="19" spans="1:17" ht="14.4" customHeight="1" x14ac:dyDescent="0.3">
      <c r="A19" s="649" t="s">
        <v>5342</v>
      </c>
      <c r="B19" s="650" t="s">
        <v>5291</v>
      </c>
      <c r="C19" s="650" t="s">
        <v>5252</v>
      </c>
      <c r="D19" s="650" t="s">
        <v>5279</v>
      </c>
      <c r="E19" s="650" t="s">
        <v>5280</v>
      </c>
      <c r="F19" s="653">
        <v>1</v>
      </c>
      <c r="G19" s="653">
        <v>355</v>
      </c>
      <c r="H19" s="653">
        <v>1</v>
      </c>
      <c r="I19" s="653">
        <v>355</v>
      </c>
      <c r="J19" s="653"/>
      <c r="K19" s="653"/>
      <c r="L19" s="653"/>
      <c r="M19" s="653"/>
      <c r="N19" s="653"/>
      <c r="O19" s="653"/>
      <c r="P19" s="666"/>
      <c r="Q19" s="654"/>
    </row>
    <row r="20" spans="1:17" ht="14.4" customHeight="1" x14ac:dyDescent="0.3">
      <c r="A20" s="649" t="s">
        <v>5342</v>
      </c>
      <c r="B20" s="650" t="s">
        <v>5291</v>
      </c>
      <c r="C20" s="650" t="s">
        <v>5252</v>
      </c>
      <c r="D20" s="650" t="s">
        <v>5345</v>
      </c>
      <c r="E20" s="650" t="s">
        <v>5346</v>
      </c>
      <c r="F20" s="653"/>
      <c r="G20" s="653"/>
      <c r="H20" s="653"/>
      <c r="I20" s="653"/>
      <c r="J20" s="653">
        <v>4</v>
      </c>
      <c r="K20" s="653">
        <v>928</v>
      </c>
      <c r="L20" s="653"/>
      <c r="M20" s="653">
        <v>232</v>
      </c>
      <c r="N20" s="653">
        <v>3</v>
      </c>
      <c r="O20" s="653">
        <v>700</v>
      </c>
      <c r="P20" s="666"/>
      <c r="Q20" s="654">
        <v>233.33333333333334</v>
      </c>
    </row>
    <row r="21" spans="1:17" ht="14.4" customHeight="1" x14ac:dyDescent="0.3">
      <c r="A21" s="649" t="s">
        <v>5342</v>
      </c>
      <c r="B21" s="650" t="s">
        <v>5347</v>
      </c>
      <c r="C21" s="650" t="s">
        <v>5252</v>
      </c>
      <c r="D21" s="650" t="s">
        <v>5269</v>
      </c>
      <c r="E21" s="650" t="s">
        <v>5270</v>
      </c>
      <c r="F21" s="653"/>
      <c r="G21" s="653"/>
      <c r="H21" s="653"/>
      <c r="I21" s="653"/>
      <c r="J21" s="653">
        <v>1</v>
      </c>
      <c r="K21" s="653">
        <v>0</v>
      </c>
      <c r="L21" s="653"/>
      <c r="M21" s="653">
        <v>0</v>
      </c>
      <c r="N21" s="653"/>
      <c r="O21" s="653"/>
      <c r="P21" s="666"/>
      <c r="Q21" s="654"/>
    </row>
    <row r="22" spans="1:17" ht="14.4" customHeight="1" x14ac:dyDescent="0.3">
      <c r="A22" s="649" t="s">
        <v>5348</v>
      </c>
      <c r="B22" s="650" t="s">
        <v>5291</v>
      </c>
      <c r="C22" s="650" t="s">
        <v>5252</v>
      </c>
      <c r="D22" s="650" t="s">
        <v>5263</v>
      </c>
      <c r="E22" s="650" t="s">
        <v>5264</v>
      </c>
      <c r="F22" s="653">
        <v>2</v>
      </c>
      <c r="G22" s="653">
        <v>1956</v>
      </c>
      <c r="H22" s="653">
        <v>1</v>
      </c>
      <c r="I22" s="653">
        <v>978</v>
      </c>
      <c r="J22" s="653"/>
      <c r="K22" s="653"/>
      <c r="L22" s="653"/>
      <c r="M22" s="653"/>
      <c r="N22" s="653"/>
      <c r="O22" s="653"/>
      <c r="P22" s="666"/>
      <c r="Q22" s="654"/>
    </row>
    <row r="23" spans="1:17" ht="14.4" customHeight="1" x14ac:dyDescent="0.3">
      <c r="A23" s="649" t="s">
        <v>5348</v>
      </c>
      <c r="B23" s="650" t="s">
        <v>5291</v>
      </c>
      <c r="C23" s="650" t="s">
        <v>5252</v>
      </c>
      <c r="D23" s="650" t="s">
        <v>5279</v>
      </c>
      <c r="E23" s="650" t="s">
        <v>5280</v>
      </c>
      <c r="F23" s="653">
        <v>1</v>
      </c>
      <c r="G23" s="653">
        <v>355</v>
      </c>
      <c r="H23" s="653">
        <v>1</v>
      </c>
      <c r="I23" s="653">
        <v>355</v>
      </c>
      <c r="J23" s="653"/>
      <c r="K23" s="653"/>
      <c r="L23" s="653"/>
      <c r="M23" s="653"/>
      <c r="N23" s="653"/>
      <c r="O23" s="653"/>
      <c r="P23" s="666"/>
      <c r="Q23" s="654"/>
    </row>
    <row r="24" spans="1:17" ht="14.4" customHeight="1" x14ac:dyDescent="0.3">
      <c r="A24" s="649" t="s">
        <v>5349</v>
      </c>
      <c r="B24" s="650" t="s">
        <v>5251</v>
      </c>
      <c r="C24" s="650" t="s">
        <v>5252</v>
      </c>
      <c r="D24" s="650" t="s">
        <v>5253</v>
      </c>
      <c r="E24" s="650" t="s">
        <v>5254</v>
      </c>
      <c r="F24" s="653"/>
      <c r="G24" s="653"/>
      <c r="H24" s="653"/>
      <c r="I24" s="653"/>
      <c r="J24" s="653">
        <v>1</v>
      </c>
      <c r="K24" s="653">
        <v>34</v>
      </c>
      <c r="L24" s="653"/>
      <c r="M24" s="653">
        <v>34</v>
      </c>
      <c r="N24" s="653">
        <v>1</v>
      </c>
      <c r="O24" s="653">
        <v>35</v>
      </c>
      <c r="P24" s="666"/>
      <c r="Q24" s="654">
        <v>35</v>
      </c>
    </row>
    <row r="25" spans="1:17" ht="14.4" customHeight="1" x14ac:dyDescent="0.3">
      <c r="A25" s="649" t="s">
        <v>5349</v>
      </c>
      <c r="B25" s="650" t="s">
        <v>5251</v>
      </c>
      <c r="C25" s="650" t="s">
        <v>5252</v>
      </c>
      <c r="D25" s="650" t="s">
        <v>5261</v>
      </c>
      <c r="E25" s="650" t="s">
        <v>5262</v>
      </c>
      <c r="F25" s="653"/>
      <c r="G25" s="653"/>
      <c r="H25" s="653"/>
      <c r="I25" s="653"/>
      <c r="J25" s="653"/>
      <c r="K25" s="653"/>
      <c r="L25" s="653"/>
      <c r="M25" s="653"/>
      <c r="N25" s="653">
        <v>1</v>
      </c>
      <c r="O25" s="653">
        <v>414</v>
      </c>
      <c r="P25" s="666"/>
      <c r="Q25" s="654">
        <v>414</v>
      </c>
    </row>
    <row r="26" spans="1:17" ht="14.4" customHeight="1" x14ac:dyDescent="0.3">
      <c r="A26" s="649" t="s">
        <v>5349</v>
      </c>
      <c r="B26" s="650" t="s">
        <v>5251</v>
      </c>
      <c r="C26" s="650" t="s">
        <v>5252</v>
      </c>
      <c r="D26" s="650" t="s">
        <v>5263</v>
      </c>
      <c r="E26" s="650" t="s">
        <v>5264</v>
      </c>
      <c r="F26" s="653"/>
      <c r="G26" s="653"/>
      <c r="H26" s="653"/>
      <c r="I26" s="653"/>
      <c r="J26" s="653">
        <v>1</v>
      </c>
      <c r="K26" s="653">
        <v>980</v>
      </c>
      <c r="L26" s="653"/>
      <c r="M26" s="653">
        <v>980</v>
      </c>
      <c r="N26" s="653">
        <v>4</v>
      </c>
      <c r="O26" s="653">
        <v>3932</v>
      </c>
      <c r="P26" s="666"/>
      <c r="Q26" s="654">
        <v>983</v>
      </c>
    </row>
    <row r="27" spans="1:17" ht="14.4" customHeight="1" x14ac:dyDescent="0.3">
      <c r="A27" s="649" t="s">
        <v>5349</v>
      </c>
      <c r="B27" s="650" t="s">
        <v>5251</v>
      </c>
      <c r="C27" s="650" t="s">
        <v>5252</v>
      </c>
      <c r="D27" s="650" t="s">
        <v>5277</v>
      </c>
      <c r="E27" s="650" t="s">
        <v>5278</v>
      </c>
      <c r="F27" s="653"/>
      <c r="G27" s="653"/>
      <c r="H27" s="653"/>
      <c r="I27" s="653"/>
      <c r="J27" s="653"/>
      <c r="K27" s="653"/>
      <c r="L27" s="653"/>
      <c r="M27" s="653"/>
      <c r="N27" s="653">
        <v>1</v>
      </c>
      <c r="O27" s="653">
        <v>1911</v>
      </c>
      <c r="P27" s="666"/>
      <c r="Q27" s="654">
        <v>1911</v>
      </c>
    </row>
    <row r="28" spans="1:17" ht="14.4" customHeight="1" x14ac:dyDescent="0.3">
      <c r="A28" s="649" t="s">
        <v>5349</v>
      </c>
      <c r="B28" s="650" t="s">
        <v>5251</v>
      </c>
      <c r="C28" s="650" t="s">
        <v>5252</v>
      </c>
      <c r="D28" s="650" t="s">
        <v>5283</v>
      </c>
      <c r="E28" s="650" t="s">
        <v>5284</v>
      </c>
      <c r="F28" s="653"/>
      <c r="G28" s="653"/>
      <c r="H28" s="653"/>
      <c r="I28" s="653"/>
      <c r="J28" s="653">
        <v>1</v>
      </c>
      <c r="K28" s="653">
        <v>163</v>
      </c>
      <c r="L28" s="653"/>
      <c r="M28" s="653">
        <v>163</v>
      </c>
      <c r="N28" s="653"/>
      <c r="O28" s="653"/>
      <c r="P28" s="666"/>
      <c r="Q28" s="654"/>
    </row>
    <row r="29" spans="1:17" ht="14.4" customHeight="1" x14ac:dyDescent="0.3">
      <c r="A29" s="649" t="s">
        <v>5349</v>
      </c>
      <c r="B29" s="650" t="s">
        <v>5291</v>
      </c>
      <c r="C29" s="650" t="s">
        <v>5252</v>
      </c>
      <c r="D29" s="650" t="s">
        <v>5253</v>
      </c>
      <c r="E29" s="650" t="s">
        <v>5254</v>
      </c>
      <c r="F29" s="653"/>
      <c r="G29" s="653"/>
      <c r="H29" s="653"/>
      <c r="I29" s="653"/>
      <c r="J29" s="653"/>
      <c r="K29" s="653"/>
      <c r="L29" s="653"/>
      <c r="M29" s="653"/>
      <c r="N29" s="653">
        <v>2</v>
      </c>
      <c r="O29" s="653">
        <v>69</v>
      </c>
      <c r="P29" s="666"/>
      <c r="Q29" s="654">
        <v>34.5</v>
      </c>
    </row>
    <row r="30" spans="1:17" ht="14.4" customHeight="1" x14ac:dyDescent="0.3">
      <c r="A30" s="649" t="s">
        <v>5349</v>
      </c>
      <c r="B30" s="650" t="s">
        <v>5291</v>
      </c>
      <c r="C30" s="650" t="s">
        <v>5252</v>
      </c>
      <c r="D30" s="650" t="s">
        <v>5263</v>
      </c>
      <c r="E30" s="650" t="s">
        <v>5264</v>
      </c>
      <c r="F30" s="653">
        <v>1</v>
      </c>
      <c r="G30" s="653">
        <v>978</v>
      </c>
      <c r="H30" s="653">
        <v>1</v>
      </c>
      <c r="I30" s="653">
        <v>978</v>
      </c>
      <c r="J30" s="653">
        <v>3</v>
      </c>
      <c r="K30" s="653">
        <v>2940</v>
      </c>
      <c r="L30" s="653">
        <v>3.0061349693251533</v>
      </c>
      <c r="M30" s="653">
        <v>980</v>
      </c>
      <c r="N30" s="653"/>
      <c r="O30" s="653"/>
      <c r="P30" s="666"/>
      <c r="Q30" s="654"/>
    </row>
    <row r="31" spans="1:17" ht="14.4" customHeight="1" x14ac:dyDescent="0.3">
      <c r="A31" s="649" t="s">
        <v>5349</v>
      </c>
      <c r="B31" s="650" t="s">
        <v>5291</v>
      </c>
      <c r="C31" s="650" t="s">
        <v>5252</v>
      </c>
      <c r="D31" s="650" t="s">
        <v>5277</v>
      </c>
      <c r="E31" s="650" t="s">
        <v>5278</v>
      </c>
      <c r="F31" s="653"/>
      <c r="G31" s="653"/>
      <c r="H31" s="653"/>
      <c r="I31" s="653"/>
      <c r="J31" s="653">
        <v>1</v>
      </c>
      <c r="K31" s="653">
        <v>1906</v>
      </c>
      <c r="L31" s="653"/>
      <c r="M31" s="653">
        <v>1906</v>
      </c>
      <c r="N31" s="653"/>
      <c r="O31" s="653"/>
      <c r="P31" s="666"/>
      <c r="Q31" s="654"/>
    </row>
    <row r="32" spans="1:17" ht="14.4" customHeight="1" x14ac:dyDescent="0.3">
      <c r="A32" s="649" t="s">
        <v>5349</v>
      </c>
      <c r="B32" s="650" t="s">
        <v>5291</v>
      </c>
      <c r="C32" s="650" t="s">
        <v>5252</v>
      </c>
      <c r="D32" s="650" t="s">
        <v>5283</v>
      </c>
      <c r="E32" s="650" t="s">
        <v>5284</v>
      </c>
      <c r="F32" s="653">
        <v>1</v>
      </c>
      <c r="G32" s="653">
        <v>177</v>
      </c>
      <c r="H32" s="653">
        <v>1</v>
      </c>
      <c r="I32" s="653">
        <v>177</v>
      </c>
      <c r="J32" s="653"/>
      <c r="K32" s="653"/>
      <c r="L32" s="653"/>
      <c r="M32" s="653"/>
      <c r="N32" s="653"/>
      <c r="O32" s="653"/>
      <c r="P32" s="666"/>
      <c r="Q32" s="654"/>
    </row>
    <row r="33" spans="1:17" ht="14.4" customHeight="1" x14ac:dyDescent="0.3">
      <c r="A33" s="649" t="s">
        <v>5350</v>
      </c>
      <c r="B33" s="650" t="s">
        <v>5251</v>
      </c>
      <c r="C33" s="650" t="s">
        <v>5252</v>
      </c>
      <c r="D33" s="650" t="s">
        <v>5263</v>
      </c>
      <c r="E33" s="650" t="s">
        <v>5264</v>
      </c>
      <c r="F33" s="653"/>
      <c r="G33" s="653"/>
      <c r="H33" s="653"/>
      <c r="I33" s="653"/>
      <c r="J33" s="653"/>
      <c r="K33" s="653"/>
      <c r="L33" s="653"/>
      <c r="M33" s="653"/>
      <c r="N33" s="653">
        <v>1</v>
      </c>
      <c r="O33" s="653">
        <v>980</v>
      </c>
      <c r="P33" s="666"/>
      <c r="Q33" s="654">
        <v>980</v>
      </c>
    </row>
    <row r="34" spans="1:17" ht="14.4" customHeight="1" x14ac:dyDescent="0.3">
      <c r="A34" s="649" t="s">
        <v>5350</v>
      </c>
      <c r="B34" s="650" t="s">
        <v>5291</v>
      </c>
      <c r="C34" s="650" t="s">
        <v>5252</v>
      </c>
      <c r="D34" s="650" t="s">
        <v>5263</v>
      </c>
      <c r="E34" s="650" t="s">
        <v>5264</v>
      </c>
      <c r="F34" s="653">
        <v>3</v>
      </c>
      <c r="G34" s="653">
        <v>2934</v>
      </c>
      <c r="H34" s="653">
        <v>1</v>
      </c>
      <c r="I34" s="653">
        <v>978</v>
      </c>
      <c r="J34" s="653"/>
      <c r="K34" s="653"/>
      <c r="L34" s="653"/>
      <c r="M34" s="653"/>
      <c r="N34" s="653"/>
      <c r="O34" s="653"/>
      <c r="P34" s="666"/>
      <c r="Q34" s="654"/>
    </row>
    <row r="35" spans="1:17" ht="14.4" customHeight="1" x14ac:dyDescent="0.3">
      <c r="A35" s="649" t="s">
        <v>5350</v>
      </c>
      <c r="B35" s="650" t="s">
        <v>5291</v>
      </c>
      <c r="C35" s="650" t="s">
        <v>5252</v>
      </c>
      <c r="D35" s="650" t="s">
        <v>5302</v>
      </c>
      <c r="E35" s="650" t="s">
        <v>5303</v>
      </c>
      <c r="F35" s="653"/>
      <c r="G35" s="653"/>
      <c r="H35" s="653"/>
      <c r="I35" s="653"/>
      <c r="J35" s="653"/>
      <c r="K35" s="653"/>
      <c r="L35" s="653"/>
      <c r="M35" s="653"/>
      <c r="N35" s="653">
        <v>5</v>
      </c>
      <c r="O35" s="653">
        <v>590</v>
      </c>
      <c r="P35" s="666"/>
      <c r="Q35" s="654">
        <v>118</v>
      </c>
    </row>
    <row r="36" spans="1:17" ht="14.4" customHeight="1" x14ac:dyDescent="0.3">
      <c r="A36" s="649" t="s">
        <v>5351</v>
      </c>
      <c r="B36" s="650" t="s">
        <v>5251</v>
      </c>
      <c r="C36" s="650" t="s">
        <v>5252</v>
      </c>
      <c r="D36" s="650" t="s">
        <v>5263</v>
      </c>
      <c r="E36" s="650" t="s">
        <v>5264</v>
      </c>
      <c r="F36" s="653"/>
      <c r="G36" s="653"/>
      <c r="H36" s="653"/>
      <c r="I36" s="653"/>
      <c r="J36" s="653">
        <v>1</v>
      </c>
      <c r="K36" s="653">
        <v>980</v>
      </c>
      <c r="L36" s="653"/>
      <c r="M36" s="653">
        <v>980</v>
      </c>
      <c r="N36" s="653"/>
      <c r="O36" s="653"/>
      <c r="P36" s="666"/>
      <c r="Q36" s="654"/>
    </row>
    <row r="37" spans="1:17" ht="14.4" customHeight="1" x14ac:dyDescent="0.3">
      <c r="A37" s="649" t="s">
        <v>5351</v>
      </c>
      <c r="B37" s="650" t="s">
        <v>5291</v>
      </c>
      <c r="C37" s="650" t="s">
        <v>5252</v>
      </c>
      <c r="D37" s="650" t="s">
        <v>5263</v>
      </c>
      <c r="E37" s="650" t="s">
        <v>5264</v>
      </c>
      <c r="F37" s="653">
        <v>1</v>
      </c>
      <c r="G37" s="653">
        <v>978</v>
      </c>
      <c r="H37" s="653">
        <v>1</v>
      </c>
      <c r="I37" s="653">
        <v>978</v>
      </c>
      <c r="J37" s="653">
        <v>1</v>
      </c>
      <c r="K37" s="653">
        <v>980</v>
      </c>
      <c r="L37" s="653">
        <v>1.0020449897750512</v>
      </c>
      <c r="M37" s="653">
        <v>980</v>
      </c>
      <c r="N37" s="653"/>
      <c r="O37" s="653"/>
      <c r="P37" s="666"/>
      <c r="Q37" s="654"/>
    </row>
    <row r="38" spans="1:17" ht="14.4" customHeight="1" x14ac:dyDescent="0.3">
      <c r="A38" s="649" t="s">
        <v>5352</v>
      </c>
      <c r="B38" s="650" t="s">
        <v>5251</v>
      </c>
      <c r="C38" s="650" t="s">
        <v>5252</v>
      </c>
      <c r="D38" s="650" t="s">
        <v>5253</v>
      </c>
      <c r="E38" s="650" t="s">
        <v>5254</v>
      </c>
      <c r="F38" s="653"/>
      <c r="G38" s="653"/>
      <c r="H38" s="653"/>
      <c r="I38" s="653"/>
      <c r="J38" s="653">
        <v>1</v>
      </c>
      <c r="K38" s="653">
        <v>34</v>
      </c>
      <c r="L38" s="653"/>
      <c r="M38" s="653">
        <v>34</v>
      </c>
      <c r="N38" s="653"/>
      <c r="O38" s="653"/>
      <c r="P38" s="666"/>
      <c r="Q38" s="654"/>
    </row>
    <row r="39" spans="1:17" ht="14.4" customHeight="1" x14ac:dyDescent="0.3">
      <c r="A39" s="649" t="s">
        <v>5352</v>
      </c>
      <c r="B39" s="650" t="s">
        <v>5251</v>
      </c>
      <c r="C39" s="650" t="s">
        <v>5252</v>
      </c>
      <c r="D39" s="650" t="s">
        <v>5263</v>
      </c>
      <c r="E39" s="650" t="s">
        <v>5264</v>
      </c>
      <c r="F39" s="653"/>
      <c r="G39" s="653"/>
      <c r="H39" s="653"/>
      <c r="I39" s="653"/>
      <c r="J39" s="653">
        <v>2</v>
      </c>
      <c r="K39" s="653">
        <v>1960</v>
      </c>
      <c r="L39" s="653"/>
      <c r="M39" s="653">
        <v>980</v>
      </c>
      <c r="N39" s="653"/>
      <c r="O39" s="653"/>
      <c r="P39" s="666"/>
      <c r="Q39" s="654"/>
    </row>
    <row r="40" spans="1:17" ht="14.4" customHeight="1" x14ac:dyDescent="0.3">
      <c r="A40" s="649" t="s">
        <v>5352</v>
      </c>
      <c r="B40" s="650" t="s">
        <v>5291</v>
      </c>
      <c r="C40" s="650" t="s">
        <v>5252</v>
      </c>
      <c r="D40" s="650" t="s">
        <v>5263</v>
      </c>
      <c r="E40" s="650" t="s">
        <v>5264</v>
      </c>
      <c r="F40" s="653">
        <v>1</v>
      </c>
      <c r="G40" s="653">
        <v>978</v>
      </c>
      <c r="H40" s="653">
        <v>1</v>
      </c>
      <c r="I40" s="653">
        <v>978</v>
      </c>
      <c r="J40" s="653"/>
      <c r="K40" s="653"/>
      <c r="L40" s="653"/>
      <c r="M40" s="653"/>
      <c r="N40" s="653"/>
      <c r="O40" s="653"/>
      <c r="P40" s="666"/>
      <c r="Q40" s="654"/>
    </row>
    <row r="41" spans="1:17" ht="14.4" customHeight="1" x14ac:dyDescent="0.3">
      <c r="A41" s="649" t="s">
        <v>5353</v>
      </c>
      <c r="B41" s="650" t="s">
        <v>5251</v>
      </c>
      <c r="C41" s="650" t="s">
        <v>5252</v>
      </c>
      <c r="D41" s="650" t="s">
        <v>5253</v>
      </c>
      <c r="E41" s="650" t="s">
        <v>5254</v>
      </c>
      <c r="F41" s="653"/>
      <c r="G41" s="653"/>
      <c r="H41" s="653"/>
      <c r="I41" s="653"/>
      <c r="J41" s="653"/>
      <c r="K41" s="653"/>
      <c r="L41" s="653"/>
      <c r="M41" s="653"/>
      <c r="N41" s="653">
        <v>1</v>
      </c>
      <c r="O41" s="653">
        <v>35</v>
      </c>
      <c r="P41" s="666"/>
      <c r="Q41" s="654">
        <v>35</v>
      </c>
    </row>
    <row r="42" spans="1:17" ht="14.4" customHeight="1" x14ac:dyDescent="0.3">
      <c r="A42" s="649" t="s">
        <v>5353</v>
      </c>
      <c r="B42" s="650" t="s">
        <v>5251</v>
      </c>
      <c r="C42" s="650" t="s">
        <v>5252</v>
      </c>
      <c r="D42" s="650" t="s">
        <v>5261</v>
      </c>
      <c r="E42" s="650" t="s">
        <v>5262</v>
      </c>
      <c r="F42" s="653"/>
      <c r="G42" s="653"/>
      <c r="H42" s="653"/>
      <c r="I42" s="653"/>
      <c r="J42" s="653">
        <v>1</v>
      </c>
      <c r="K42" s="653">
        <v>411</v>
      </c>
      <c r="L42" s="653"/>
      <c r="M42" s="653">
        <v>411</v>
      </c>
      <c r="N42" s="653"/>
      <c r="O42" s="653"/>
      <c r="P42" s="666"/>
      <c r="Q42" s="654"/>
    </row>
    <row r="43" spans="1:17" ht="14.4" customHeight="1" x14ac:dyDescent="0.3">
      <c r="A43" s="649" t="s">
        <v>5353</v>
      </c>
      <c r="B43" s="650" t="s">
        <v>5251</v>
      </c>
      <c r="C43" s="650" t="s">
        <v>5252</v>
      </c>
      <c r="D43" s="650" t="s">
        <v>5263</v>
      </c>
      <c r="E43" s="650" t="s">
        <v>5264</v>
      </c>
      <c r="F43" s="653"/>
      <c r="G43" s="653"/>
      <c r="H43" s="653"/>
      <c r="I43" s="653"/>
      <c r="J43" s="653">
        <v>10</v>
      </c>
      <c r="K43" s="653">
        <v>9800</v>
      </c>
      <c r="L43" s="653"/>
      <c r="M43" s="653">
        <v>980</v>
      </c>
      <c r="N43" s="653">
        <v>15</v>
      </c>
      <c r="O43" s="653">
        <v>14736</v>
      </c>
      <c r="P43" s="666"/>
      <c r="Q43" s="654">
        <v>982.4</v>
      </c>
    </row>
    <row r="44" spans="1:17" ht="14.4" customHeight="1" x14ac:dyDescent="0.3">
      <c r="A44" s="649" t="s">
        <v>5353</v>
      </c>
      <c r="B44" s="650" t="s">
        <v>5251</v>
      </c>
      <c r="C44" s="650" t="s">
        <v>5252</v>
      </c>
      <c r="D44" s="650" t="s">
        <v>5277</v>
      </c>
      <c r="E44" s="650" t="s">
        <v>5278</v>
      </c>
      <c r="F44" s="653"/>
      <c r="G44" s="653"/>
      <c r="H44" s="653"/>
      <c r="I44" s="653"/>
      <c r="J44" s="653">
        <v>1</v>
      </c>
      <c r="K44" s="653">
        <v>1906</v>
      </c>
      <c r="L44" s="653"/>
      <c r="M44" s="653">
        <v>1906</v>
      </c>
      <c r="N44" s="653">
        <v>2</v>
      </c>
      <c r="O44" s="653">
        <v>3817</v>
      </c>
      <c r="P44" s="666"/>
      <c r="Q44" s="654">
        <v>1908.5</v>
      </c>
    </row>
    <row r="45" spans="1:17" ht="14.4" customHeight="1" x14ac:dyDescent="0.3">
      <c r="A45" s="649" t="s">
        <v>5353</v>
      </c>
      <c r="B45" s="650" t="s">
        <v>5291</v>
      </c>
      <c r="C45" s="650" t="s">
        <v>5252</v>
      </c>
      <c r="D45" s="650" t="s">
        <v>5253</v>
      </c>
      <c r="E45" s="650" t="s">
        <v>5254</v>
      </c>
      <c r="F45" s="653">
        <v>1</v>
      </c>
      <c r="G45" s="653">
        <v>34</v>
      </c>
      <c r="H45" s="653">
        <v>1</v>
      </c>
      <c r="I45" s="653">
        <v>34</v>
      </c>
      <c r="J45" s="653"/>
      <c r="K45" s="653"/>
      <c r="L45" s="653"/>
      <c r="M45" s="653"/>
      <c r="N45" s="653"/>
      <c r="O45" s="653"/>
      <c r="P45" s="666"/>
      <c r="Q45" s="654"/>
    </row>
    <row r="46" spans="1:17" ht="14.4" customHeight="1" x14ac:dyDescent="0.3">
      <c r="A46" s="649" t="s">
        <v>5353</v>
      </c>
      <c r="B46" s="650" t="s">
        <v>5291</v>
      </c>
      <c r="C46" s="650" t="s">
        <v>5252</v>
      </c>
      <c r="D46" s="650" t="s">
        <v>5263</v>
      </c>
      <c r="E46" s="650" t="s">
        <v>5264</v>
      </c>
      <c r="F46" s="653">
        <v>8</v>
      </c>
      <c r="G46" s="653">
        <v>7824</v>
      </c>
      <c r="H46" s="653">
        <v>1</v>
      </c>
      <c r="I46" s="653">
        <v>978</v>
      </c>
      <c r="J46" s="653">
        <v>3</v>
      </c>
      <c r="K46" s="653">
        <v>2940</v>
      </c>
      <c r="L46" s="653">
        <v>0.37576687116564417</v>
      </c>
      <c r="M46" s="653">
        <v>980</v>
      </c>
      <c r="N46" s="653">
        <v>1</v>
      </c>
      <c r="O46" s="653">
        <v>980</v>
      </c>
      <c r="P46" s="666">
        <v>0.1252556237218814</v>
      </c>
      <c r="Q46" s="654">
        <v>980</v>
      </c>
    </row>
    <row r="47" spans="1:17" ht="14.4" customHeight="1" x14ac:dyDescent="0.3">
      <c r="A47" s="649" t="s">
        <v>5353</v>
      </c>
      <c r="B47" s="650" t="s">
        <v>5291</v>
      </c>
      <c r="C47" s="650" t="s">
        <v>5252</v>
      </c>
      <c r="D47" s="650" t="s">
        <v>5343</v>
      </c>
      <c r="E47" s="650" t="s">
        <v>5344</v>
      </c>
      <c r="F47" s="653"/>
      <c r="G47" s="653"/>
      <c r="H47" s="653"/>
      <c r="I47" s="653"/>
      <c r="J47" s="653">
        <v>1</v>
      </c>
      <c r="K47" s="653">
        <v>232</v>
      </c>
      <c r="L47" s="653"/>
      <c r="M47" s="653">
        <v>232</v>
      </c>
      <c r="N47" s="653"/>
      <c r="O47" s="653"/>
      <c r="P47" s="666"/>
      <c r="Q47" s="654"/>
    </row>
    <row r="48" spans="1:17" ht="14.4" customHeight="1" x14ac:dyDescent="0.3">
      <c r="A48" s="649" t="s">
        <v>5353</v>
      </c>
      <c r="B48" s="650" t="s">
        <v>5291</v>
      </c>
      <c r="C48" s="650" t="s">
        <v>5252</v>
      </c>
      <c r="D48" s="650" t="s">
        <v>5302</v>
      </c>
      <c r="E48" s="650" t="s">
        <v>5303</v>
      </c>
      <c r="F48" s="653"/>
      <c r="G48" s="653"/>
      <c r="H48" s="653"/>
      <c r="I48" s="653"/>
      <c r="J48" s="653"/>
      <c r="K48" s="653"/>
      <c r="L48" s="653"/>
      <c r="M48" s="653"/>
      <c r="N48" s="653">
        <v>2</v>
      </c>
      <c r="O48" s="653">
        <v>236</v>
      </c>
      <c r="P48" s="666"/>
      <c r="Q48" s="654">
        <v>118</v>
      </c>
    </row>
    <row r="49" spans="1:17" ht="14.4" customHeight="1" x14ac:dyDescent="0.3">
      <c r="A49" s="649" t="s">
        <v>5353</v>
      </c>
      <c r="B49" s="650" t="s">
        <v>5291</v>
      </c>
      <c r="C49" s="650" t="s">
        <v>5252</v>
      </c>
      <c r="D49" s="650" t="s">
        <v>5277</v>
      </c>
      <c r="E49" s="650" t="s">
        <v>5278</v>
      </c>
      <c r="F49" s="653">
        <v>3</v>
      </c>
      <c r="G49" s="653">
        <v>5712</v>
      </c>
      <c r="H49" s="653">
        <v>1</v>
      </c>
      <c r="I49" s="653">
        <v>1904</v>
      </c>
      <c r="J49" s="653"/>
      <c r="K49" s="653"/>
      <c r="L49" s="653"/>
      <c r="M49" s="653"/>
      <c r="N49" s="653"/>
      <c r="O49" s="653"/>
      <c r="P49" s="666"/>
      <c r="Q49" s="654"/>
    </row>
    <row r="50" spans="1:17" ht="14.4" customHeight="1" x14ac:dyDescent="0.3">
      <c r="A50" s="649" t="s">
        <v>5353</v>
      </c>
      <c r="B50" s="650" t="s">
        <v>5291</v>
      </c>
      <c r="C50" s="650" t="s">
        <v>5252</v>
      </c>
      <c r="D50" s="650" t="s">
        <v>5345</v>
      </c>
      <c r="E50" s="650" t="s">
        <v>5346</v>
      </c>
      <c r="F50" s="653"/>
      <c r="G50" s="653"/>
      <c r="H50" s="653"/>
      <c r="I50" s="653"/>
      <c r="J50" s="653"/>
      <c r="K50" s="653"/>
      <c r="L50" s="653"/>
      <c r="M50" s="653"/>
      <c r="N50" s="653">
        <v>2</v>
      </c>
      <c r="O50" s="653">
        <v>466</v>
      </c>
      <c r="P50" s="666"/>
      <c r="Q50" s="654">
        <v>233</v>
      </c>
    </row>
    <row r="51" spans="1:17" ht="14.4" customHeight="1" x14ac:dyDescent="0.3">
      <c r="A51" s="649" t="s">
        <v>5354</v>
      </c>
      <c r="B51" s="650" t="s">
        <v>5251</v>
      </c>
      <c r="C51" s="650" t="s">
        <v>5252</v>
      </c>
      <c r="D51" s="650" t="s">
        <v>5263</v>
      </c>
      <c r="E51" s="650" t="s">
        <v>5264</v>
      </c>
      <c r="F51" s="653"/>
      <c r="G51" s="653"/>
      <c r="H51" s="653"/>
      <c r="I51" s="653"/>
      <c r="J51" s="653">
        <v>1</v>
      </c>
      <c r="K51" s="653">
        <v>980</v>
      </c>
      <c r="L51" s="653"/>
      <c r="M51" s="653">
        <v>980</v>
      </c>
      <c r="N51" s="653">
        <v>1</v>
      </c>
      <c r="O51" s="653">
        <v>983</v>
      </c>
      <c r="P51" s="666"/>
      <c r="Q51" s="654">
        <v>983</v>
      </c>
    </row>
    <row r="52" spans="1:17" ht="14.4" customHeight="1" x14ac:dyDescent="0.3">
      <c r="A52" s="649" t="s">
        <v>5354</v>
      </c>
      <c r="B52" s="650" t="s">
        <v>5291</v>
      </c>
      <c r="C52" s="650" t="s">
        <v>5252</v>
      </c>
      <c r="D52" s="650" t="s">
        <v>5261</v>
      </c>
      <c r="E52" s="650" t="s">
        <v>5262</v>
      </c>
      <c r="F52" s="653">
        <v>1</v>
      </c>
      <c r="G52" s="653">
        <v>410</v>
      </c>
      <c r="H52" s="653">
        <v>1</v>
      </c>
      <c r="I52" s="653">
        <v>410</v>
      </c>
      <c r="J52" s="653"/>
      <c r="K52" s="653"/>
      <c r="L52" s="653"/>
      <c r="M52" s="653"/>
      <c r="N52" s="653"/>
      <c r="O52" s="653"/>
      <c r="P52" s="666"/>
      <c r="Q52" s="654"/>
    </row>
    <row r="53" spans="1:17" ht="14.4" customHeight="1" x14ac:dyDescent="0.3">
      <c r="A53" s="649" t="s">
        <v>5354</v>
      </c>
      <c r="B53" s="650" t="s">
        <v>5291</v>
      </c>
      <c r="C53" s="650" t="s">
        <v>5252</v>
      </c>
      <c r="D53" s="650" t="s">
        <v>5263</v>
      </c>
      <c r="E53" s="650" t="s">
        <v>5264</v>
      </c>
      <c r="F53" s="653">
        <v>3</v>
      </c>
      <c r="G53" s="653">
        <v>2934</v>
      </c>
      <c r="H53" s="653">
        <v>1</v>
      </c>
      <c r="I53" s="653">
        <v>978</v>
      </c>
      <c r="J53" s="653"/>
      <c r="K53" s="653"/>
      <c r="L53" s="653"/>
      <c r="M53" s="653"/>
      <c r="N53" s="653"/>
      <c r="O53" s="653"/>
      <c r="P53" s="666"/>
      <c r="Q53" s="654"/>
    </row>
    <row r="54" spans="1:17" ht="14.4" customHeight="1" x14ac:dyDescent="0.3">
      <c r="A54" s="649" t="s">
        <v>5354</v>
      </c>
      <c r="B54" s="650" t="s">
        <v>5291</v>
      </c>
      <c r="C54" s="650" t="s">
        <v>5252</v>
      </c>
      <c r="D54" s="650" t="s">
        <v>5304</v>
      </c>
      <c r="E54" s="650" t="s">
        <v>5305</v>
      </c>
      <c r="F54" s="653">
        <v>1</v>
      </c>
      <c r="G54" s="653">
        <v>410</v>
      </c>
      <c r="H54" s="653">
        <v>1</v>
      </c>
      <c r="I54" s="653">
        <v>410</v>
      </c>
      <c r="J54" s="653"/>
      <c r="K54" s="653"/>
      <c r="L54" s="653"/>
      <c r="M54" s="653"/>
      <c r="N54" s="653"/>
      <c r="O54" s="653"/>
      <c r="P54" s="666"/>
      <c r="Q54" s="654"/>
    </row>
    <row r="55" spans="1:17" ht="14.4" customHeight="1" x14ac:dyDescent="0.3">
      <c r="A55" s="649" t="s">
        <v>5354</v>
      </c>
      <c r="B55" s="650" t="s">
        <v>5291</v>
      </c>
      <c r="C55" s="650" t="s">
        <v>5252</v>
      </c>
      <c r="D55" s="650" t="s">
        <v>5306</v>
      </c>
      <c r="E55" s="650" t="s">
        <v>5307</v>
      </c>
      <c r="F55" s="653"/>
      <c r="G55" s="653"/>
      <c r="H55" s="653"/>
      <c r="I55" s="653"/>
      <c r="J55" s="653">
        <v>1</v>
      </c>
      <c r="K55" s="653">
        <v>327</v>
      </c>
      <c r="L55" s="653"/>
      <c r="M55" s="653">
        <v>327</v>
      </c>
      <c r="N55" s="653"/>
      <c r="O55" s="653"/>
      <c r="P55" s="666"/>
      <c r="Q55" s="654"/>
    </row>
    <row r="56" spans="1:17" ht="14.4" customHeight="1" x14ac:dyDescent="0.3">
      <c r="A56" s="649" t="s">
        <v>5354</v>
      </c>
      <c r="B56" s="650" t="s">
        <v>5291</v>
      </c>
      <c r="C56" s="650" t="s">
        <v>5252</v>
      </c>
      <c r="D56" s="650" t="s">
        <v>5271</v>
      </c>
      <c r="E56" s="650" t="s">
        <v>5272</v>
      </c>
      <c r="F56" s="653"/>
      <c r="G56" s="653"/>
      <c r="H56" s="653"/>
      <c r="I56" s="653"/>
      <c r="J56" s="653">
        <v>1</v>
      </c>
      <c r="K56" s="653">
        <v>0</v>
      </c>
      <c r="L56" s="653"/>
      <c r="M56" s="653">
        <v>0</v>
      </c>
      <c r="N56" s="653"/>
      <c r="O56" s="653"/>
      <c r="P56" s="666"/>
      <c r="Q56" s="654"/>
    </row>
    <row r="57" spans="1:17" ht="14.4" customHeight="1" x14ac:dyDescent="0.3">
      <c r="A57" s="649" t="s">
        <v>5354</v>
      </c>
      <c r="B57" s="650" t="s">
        <v>5291</v>
      </c>
      <c r="C57" s="650" t="s">
        <v>5252</v>
      </c>
      <c r="D57" s="650" t="s">
        <v>5275</v>
      </c>
      <c r="E57" s="650" t="s">
        <v>5276</v>
      </c>
      <c r="F57" s="653">
        <v>1</v>
      </c>
      <c r="G57" s="653">
        <v>75</v>
      </c>
      <c r="H57" s="653">
        <v>1</v>
      </c>
      <c r="I57" s="653">
        <v>75</v>
      </c>
      <c r="J57" s="653"/>
      <c r="K57" s="653"/>
      <c r="L57" s="653"/>
      <c r="M57" s="653"/>
      <c r="N57" s="653"/>
      <c r="O57" s="653"/>
      <c r="P57" s="666"/>
      <c r="Q57" s="654"/>
    </row>
    <row r="58" spans="1:17" ht="14.4" customHeight="1" x14ac:dyDescent="0.3">
      <c r="A58" s="649" t="s">
        <v>5355</v>
      </c>
      <c r="B58" s="650" t="s">
        <v>5251</v>
      </c>
      <c r="C58" s="650" t="s">
        <v>5252</v>
      </c>
      <c r="D58" s="650" t="s">
        <v>5263</v>
      </c>
      <c r="E58" s="650" t="s">
        <v>5264</v>
      </c>
      <c r="F58" s="653"/>
      <c r="G58" s="653"/>
      <c r="H58" s="653"/>
      <c r="I58" s="653"/>
      <c r="J58" s="653">
        <v>1</v>
      </c>
      <c r="K58" s="653">
        <v>980</v>
      </c>
      <c r="L58" s="653"/>
      <c r="M58" s="653">
        <v>980</v>
      </c>
      <c r="N58" s="653"/>
      <c r="O58" s="653"/>
      <c r="P58" s="666"/>
      <c r="Q58" s="654"/>
    </row>
    <row r="59" spans="1:17" ht="14.4" customHeight="1" x14ac:dyDescent="0.3">
      <c r="A59" s="649" t="s">
        <v>5355</v>
      </c>
      <c r="B59" s="650" t="s">
        <v>5291</v>
      </c>
      <c r="C59" s="650" t="s">
        <v>5252</v>
      </c>
      <c r="D59" s="650" t="s">
        <v>5263</v>
      </c>
      <c r="E59" s="650" t="s">
        <v>5264</v>
      </c>
      <c r="F59" s="653">
        <v>1</v>
      </c>
      <c r="G59" s="653">
        <v>978</v>
      </c>
      <c r="H59" s="653">
        <v>1</v>
      </c>
      <c r="I59" s="653">
        <v>978</v>
      </c>
      <c r="J59" s="653"/>
      <c r="K59" s="653"/>
      <c r="L59" s="653"/>
      <c r="M59" s="653"/>
      <c r="N59" s="653"/>
      <c r="O59" s="653"/>
      <c r="P59" s="666"/>
      <c r="Q59" s="654"/>
    </row>
    <row r="60" spans="1:17" ht="14.4" customHeight="1" x14ac:dyDescent="0.3">
      <c r="A60" s="649" t="s">
        <v>5356</v>
      </c>
      <c r="B60" s="650" t="s">
        <v>5251</v>
      </c>
      <c r="C60" s="650" t="s">
        <v>5252</v>
      </c>
      <c r="D60" s="650" t="s">
        <v>5263</v>
      </c>
      <c r="E60" s="650" t="s">
        <v>5264</v>
      </c>
      <c r="F60" s="653"/>
      <c r="G60" s="653"/>
      <c r="H60" s="653"/>
      <c r="I60" s="653"/>
      <c r="J60" s="653"/>
      <c r="K60" s="653"/>
      <c r="L60" s="653"/>
      <c r="M60" s="653"/>
      <c r="N60" s="653">
        <v>3</v>
      </c>
      <c r="O60" s="653">
        <v>2946</v>
      </c>
      <c r="P60" s="666"/>
      <c r="Q60" s="654">
        <v>982</v>
      </c>
    </row>
    <row r="61" spans="1:17" ht="14.4" customHeight="1" x14ac:dyDescent="0.3">
      <c r="A61" s="649" t="s">
        <v>5356</v>
      </c>
      <c r="B61" s="650" t="s">
        <v>5251</v>
      </c>
      <c r="C61" s="650" t="s">
        <v>5252</v>
      </c>
      <c r="D61" s="650" t="s">
        <v>5271</v>
      </c>
      <c r="E61" s="650" t="s">
        <v>5272</v>
      </c>
      <c r="F61" s="653"/>
      <c r="G61" s="653"/>
      <c r="H61" s="653"/>
      <c r="I61" s="653"/>
      <c r="J61" s="653"/>
      <c r="K61" s="653"/>
      <c r="L61" s="653"/>
      <c r="M61" s="653"/>
      <c r="N61" s="653">
        <v>1</v>
      </c>
      <c r="O61" s="653">
        <v>0</v>
      </c>
      <c r="P61" s="666"/>
      <c r="Q61" s="654">
        <v>0</v>
      </c>
    </row>
    <row r="62" spans="1:17" ht="14.4" customHeight="1" x14ac:dyDescent="0.3">
      <c r="A62" s="649" t="s">
        <v>5356</v>
      </c>
      <c r="B62" s="650" t="s">
        <v>5251</v>
      </c>
      <c r="C62" s="650" t="s">
        <v>5252</v>
      </c>
      <c r="D62" s="650" t="s">
        <v>5279</v>
      </c>
      <c r="E62" s="650" t="s">
        <v>5280</v>
      </c>
      <c r="F62" s="653"/>
      <c r="G62" s="653"/>
      <c r="H62" s="653"/>
      <c r="I62" s="653"/>
      <c r="J62" s="653"/>
      <c r="K62" s="653"/>
      <c r="L62" s="653"/>
      <c r="M62" s="653"/>
      <c r="N62" s="653">
        <v>1</v>
      </c>
      <c r="O62" s="653">
        <v>327</v>
      </c>
      <c r="P62" s="666"/>
      <c r="Q62" s="654">
        <v>327</v>
      </c>
    </row>
    <row r="63" spans="1:17" ht="14.4" customHeight="1" x14ac:dyDescent="0.3">
      <c r="A63" s="649" t="s">
        <v>5356</v>
      </c>
      <c r="B63" s="650" t="s">
        <v>5291</v>
      </c>
      <c r="C63" s="650" t="s">
        <v>5252</v>
      </c>
      <c r="D63" s="650" t="s">
        <v>5253</v>
      </c>
      <c r="E63" s="650" t="s">
        <v>5254</v>
      </c>
      <c r="F63" s="653"/>
      <c r="G63" s="653"/>
      <c r="H63" s="653"/>
      <c r="I63" s="653"/>
      <c r="J63" s="653"/>
      <c r="K63" s="653"/>
      <c r="L63" s="653"/>
      <c r="M63" s="653"/>
      <c r="N63" s="653">
        <v>1</v>
      </c>
      <c r="O63" s="653">
        <v>35</v>
      </c>
      <c r="P63" s="666"/>
      <c r="Q63" s="654">
        <v>35</v>
      </c>
    </row>
    <row r="64" spans="1:17" ht="14.4" customHeight="1" x14ac:dyDescent="0.3">
      <c r="A64" s="649" t="s">
        <v>5356</v>
      </c>
      <c r="B64" s="650" t="s">
        <v>5291</v>
      </c>
      <c r="C64" s="650" t="s">
        <v>5252</v>
      </c>
      <c r="D64" s="650" t="s">
        <v>5263</v>
      </c>
      <c r="E64" s="650" t="s">
        <v>5264</v>
      </c>
      <c r="F64" s="653"/>
      <c r="G64" s="653"/>
      <c r="H64" s="653"/>
      <c r="I64" s="653"/>
      <c r="J64" s="653">
        <v>2</v>
      </c>
      <c r="K64" s="653">
        <v>1960</v>
      </c>
      <c r="L64" s="653"/>
      <c r="M64" s="653">
        <v>980</v>
      </c>
      <c r="N64" s="653"/>
      <c r="O64" s="653"/>
      <c r="P64" s="666"/>
      <c r="Q64" s="654"/>
    </row>
    <row r="65" spans="1:17" ht="14.4" customHeight="1" x14ac:dyDescent="0.3">
      <c r="A65" s="649" t="s">
        <v>5357</v>
      </c>
      <c r="B65" s="650" t="s">
        <v>5251</v>
      </c>
      <c r="C65" s="650" t="s">
        <v>5252</v>
      </c>
      <c r="D65" s="650" t="s">
        <v>5263</v>
      </c>
      <c r="E65" s="650" t="s">
        <v>5264</v>
      </c>
      <c r="F65" s="653"/>
      <c r="G65" s="653"/>
      <c r="H65" s="653"/>
      <c r="I65" s="653"/>
      <c r="J65" s="653"/>
      <c r="K65" s="653"/>
      <c r="L65" s="653"/>
      <c r="M65" s="653"/>
      <c r="N65" s="653">
        <v>1</v>
      </c>
      <c r="O65" s="653">
        <v>983</v>
      </c>
      <c r="P65" s="666"/>
      <c r="Q65" s="654">
        <v>983</v>
      </c>
    </row>
    <row r="66" spans="1:17" ht="14.4" customHeight="1" x14ac:dyDescent="0.3">
      <c r="A66" s="649" t="s">
        <v>5357</v>
      </c>
      <c r="B66" s="650" t="s">
        <v>5251</v>
      </c>
      <c r="C66" s="650" t="s">
        <v>5252</v>
      </c>
      <c r="D66" s="650" t="s">
        <v>5277</v>
      </c>
      <c r="E66" s="650" t="s">
        <v>5278</v>
      </c>
      <c r="F66" s="653"/>
      <c r="G66" s="653"/>
      <c r="H66" s="653"/>
      <c r="I66" s="653"/>
      <c r="J66" s="653"/>
      <c r="K66" s="653"/>
      <c r="L66" s="653"/>
      <c r="M66" s="653"/>
      <c r="N66" s="653">
        <v>1</v>
      </c>
      <c r="O66" s="653">
        <v>1911</v>
      </c>
      <c r="P66" s="666"/>
      <c r="Q66" s="654">
        <v>1911</v>
      </c>
    </row>
    <row r="67" spans="1:17" ht="14.4" customHeight="1" x14ac:dyDescent="0.3">
      <c r="A67" s="649" t="s">
        <v>5357</v>
      </c>
      <c r="B67" s="650" t="s">
        <v>5291</v>
      </c>
      <c r="C67" s="650" t="s">
        <v>5252</v>
      </c>
      <c r="D67" s="650" t="s">
        <v>5253</v>
      </c>
      <c r="E67" s="650" t="s">
        <v>5254</v>
      </c>
      <c r="F67" s="653">
        <v>1</v>
      </c>
      <c r="G67" s="653">
        <v>34</v>
      </c>
      <c r="H67" s="653">
        <v>1</v>
      </c>
      <c r="I67" s="653">
        <v>34</v>
      </c>
      <c r="J67" s="653">
        <v>1</v>
      </c>
      <c r="K67" s="653">
        <v>34</v>
      </c>
      <c r="L67" s="653">
        <v>1</v>
      </c>
      <c r="M67" s="653">
        <v>34</v>
      </c>
      <c r="N67" s="653"/>
      <c r="O67" s="653"/>
      <c r="P67" s="666"/>
      <c r="Q67" s="654"/>
    </row>
    <row r="68" spans="1:17" ht="14.4" customHeight="1" x14ac:dyDescent="0.3">
      <c r="A68" s="649" t="s">
        <v>5357</v>
      </c>
      <c r="B68" s="650" t="s">
        <v>5291</v>
      </c>
      <c r="C68" s="650" t="s">
        <v>5252</v>
      </c>
      <c r="D68" s="650" t="s">
        <v>5261</v>
      </c>
      <c r="E68" s="650" t="s">
        <v>5262</v>
      </c>
      <c r="F68" s="653">
        <v>1</v>
      </c>
      <c r="G68" s="653">
        <v>410</v>
      </c>
      <c r="H68" s="653">
        <v>1</v>
      </c>
      <c r="I68" s="653">
        <v>410</v>
      </c>
      <c r="J68" s="653"/>
      <c r="K68" s="653"/>
      <c r="L68" s="653"/>
      <c r="M68" s="653"/>
      <c r="N68" s="653"/>
      <c r="O68" s="653"/>
      <c r="P68" s="666"/>
      <c r="Q68" s="654"/>
    </row>
    <row r="69" spans="1:17" ht="14.4" customHeight="1" x14ac:dyDescent="0.3">
      <c r="A69" s="649" t="s">
        <v>5357</v>
      </c>
      <c r="B69" s="650" t="s">
        <v>5291</v>
      </c>
      <c r="C69" s="650" t="s">
        <v>5252</v>
      </c>
      <c r="D69" s="650" t="s">
        <v>5263</v>
      </c>
      <c r="E69" s="650" t="s">
        <v>5264</v>
      </c>
      <c r="F69" s="653"/>
      <c r="G69" s="653"/>
      <c r="H69" s="653"/>
      <c r="I69" s="653"/>
      <c r="J69" s="653">
        <v>1</v>
      </c>
      <c r="K69" s="653">
        <v>980</v>
      </c>
      <c r="L69" s="653"/>
      <c r="M69" s="653">
        <v>980</v>
      </c>
      <c r="N69" s="653"/>
      <c r="O69" s="653"/>
      <c r="P69" s="666"/>
      <c r="Q69" s="654"/>
    </row>
    <row r="70" spans="1:17" ht="14.4" customHeight="1" x14ac:dyDescent="0.3">
      <c r="A70" s="649" t="s">
        <v>5358</v>
      </c>
      <c r="B70" s="650" t="s">
        <v>5291</v>
      </c>
      <c r="C70" s="650" t="s">
        <v>5252</v>
      </c>
      <c r="D70" s="650" t="s">
        <v>5263</v>
      </c>
      <c r="E70" s="650" t="s">
        <v>5264</v>
      </c>
      <c r="F70" s="653"/>
      <c r="G70" s="653"/>
      <c r="H70" s="653"/>
      <c r="I70" s="653"/>
      <c r="J70" s="653">
        <v>1</v>
      </c>
      <c r="K70" s="653">
        <v>980</v>
      </c>
      <c r="L70" s="653"/>
      <c r="M70" s="653">
        <v>980</v>
      </c>
      <c r="N70" s="653"/>
      <c r="O70" s="653"/>
      <c r="P70" s="666"/>
      <c r="Q70" s="654"/>
    </row>
    <row r="71" spans="1:17" ht="14.4" customHeight="1" x14ac:dyDescent="0.3">
      <c r="A71" s="649" t="s">
        <v>5359</v>
      </c>
      <c r="B71" s="650" t="s">
        <v>5251</v>
      </c>
      <c r="C71" s="650" t="s">
        <v>5252</v>
      </c>
      <c r="D71" s="650" t="s">
        <v>5259</v>
      </c>
      <c r="E71" s="650" t="s">
        <v>5260</v>
      </c>
      <c r="F71" s="653"/>
      <c r="G71" s="653"/>
      <c r="H71" s="653"/>
      <c r="I71" s="653"/>
      <c r="J71" s="653"/>
      <c r="K71" s="653"/>
      <c r="L71" s="653"/>
      <c r="M71" s="653"/>
      <c r="N71" s="653">
        <v>1</v>
      </c>
      <c r="O71" s="653">
        <v>946</v>
      </c>
      <c r="P71" s="666"/>
      <c r="Q71" s="654">
        <v>946</v>
      </c>
    </row>
    <row r="72" spans="1:17" ht="14.4" customHeight="1" x14ac:dyDescent="0.3">
      <c r="A72" s="649" t="s">
        <v>5359</v>
      </c>
      <c r="B72" s="650" t="s">
        <v>5251</v>
      </c>
      <c r="C72" s="650" t="s">
        <v>5252</v>
      </c>
      <c r="D72" s="650" t="s">
        <v>5263</v>
      </c>
      <c r="E72" s="650" t="s">
        <v>5264</v>
      </c>
      <c r="F72" s="653"/>
      <c r="G72" s="653"/>
      <c r="H72" s="653"/>
      <c r="I72" s="653"/>
      <c r="J72" s="653"/>
      <c r="K72" s="653"/>
      <c r="L72" s="653"/>
      <c r="M72" s="653"/>
      <c r="N72" s="653">
        <v>1</v>
      </c>
      <c r="O72" s="653">
        <v>983</v>
      </c>
      <c r="P72" s="666"/>
      <c r="Q72" s="654">
        <v>983</v>
      </c>
    </row>
    <row r="73" spans="1:17" ht="14.4" customHeight="1" x14ac:dyDescent="0.3">
      <c r="A73" s="649" t="s">
        <v>5359</v>
      </c>
      <c r="B73" s="650" t="s">
        <v>5251</v>
      </c>
      <c r="C73" s="650" t="s">
        <v>5252</v>
      </c>
      <c r="D73" s="650" t="s">
        <v>5277</v>
      </c>
      <c r="E73" s="650" t="s">
        <v>5278</v>
      </c>
      <c r="F73" s="653"/>
      <c r="G73" s="653"/>
      <c r="H73" s="653"/>
      <c r="I73" s="653"/>
      <c r="J73" s="653"/>
      <c r="K73" s="653"/>
      <c r="L73" s="653"/>
      <c r="M73" s="653"/>
      <c r="N73" s="653">
        <v>1</v>
      </c>
      <c r="O73" s="653">
        <v>1911</v>
      </c>
      <c r="P73" s="666"/>
      <c r="Q73" s="654">
        <v>1911</v>
      </c>
    </row>
    <row r="74" spans="1:17" ht="14.4" customHeight="1" x14ac:dyDescent="0.3">
      <c r="A74" s="649" t="s">
        <v>5360</v>
      </c>
      <c r="B74" s="650" t="s">
        <v>5251</v>
      </c>
      <c r="C74" s="650" t="s">
        <v>5252</v>
      </c>
      <c r="D74" s="650" t="s">
        <v>5263</v>
      </c>
      <c r="E74" s="650" t="s">
        <v>5264</v>
      </c>
      <c r="F74" s="653"/>
      <c r="G74" s="653"/>
      <c r="H74" s="653"/>
      <c r="I74" s="653"/>
      <c r="J74" s="653"/>
      <c r="K74" s="653"/>
      <c r="L74" s="653"/>
      <c r="M74" s="653"/>
      <c r="N74" s="653">
        <v>1</v>
      </c>
      <c r="O74" s="653">
        <v>980</v>
      </c>
      <c r="P74" s="666"/>
      <c r="Q74" s="654">
        <v>980</v>
      </c>
    </row>
    <row r="75" spans="1:17" ht="14.4" customHeight="1" x14ac:dyDescent="0.3">
      <c r="A75" s="649" t="s">
        <v>5360</v>
      </c>
      <c r="B75" s="650" t="s">
        <v>5291</v>
      </c>
      <c r="C75" s="650" t="s">
        <v>5252</v>
      </c>
      <c r="D75" s="650" t="s">
        <v>5263</v>
      </c>
      <c r="E75" s="650" t="s">
        <v>5264</v>
      </c>
      <c r="F75" s="653">
        <v>1</v>
      </c>
      <c r="G75" s="653">
        <v>978</v>
      </c>
      <c r="H75" s="653">
        <v>1</v>
      </c>
      <c r="I75" s="653">
        <v>978</v>
      </c>
      <c r="J75" s="653"/>
      <c r="K75" s="653"/>
      <c r="L75" s="653"/>
      <c r="M75" s="653"/>
      <c r="N75" s="653"/>
      <c r="O75" s="653"/>
      <c r="P75" s="666"/>
      <c r="Q75" s="654"/>
    </row>
    <row r="76" spans="1:17" ht="14.4" customHeight="1" x14ac:dyDescent="0.3">
      <c r="A76" s="649" t="s">
        <v>5361</v>
      </c>
      <c r="B76" s="650" t="s">
        <v>5251</v>
      </c>
      <c r="C76" s="650" t="s">
        <v>5252</v>
      </c>
      <c r="D76" s="650" t="s">
        <v>5263</v>
      </c>
      <c r="E76" s="650" t="s">
        <v>5264</v>
      </c>
      <c r="F76" s="653"/>
      <c r="G76" s="653"/>
      <c r="H76" s="653"/>
      <c r="I76" s="653"/>
      <c r="J76" s="653">
        <v>1</v>
      </c>
      <c r="K76" s="653">
        <v>980</v>
      </c>
      <c r="L76" s="653"/>
      <c r="M76" s="653">
        <v>980</v>
      </c>
      <c r="N76" s="653">
        <v>1</v>
      </c>
      <c r="O76" s="653">
        <v>980</v>
      </c>
      <c r="P76" s="666"/>
      <c r="Q76" s="654">
        <v>980</v>
      </c>
    </row>
    <row r="77" spans="1:17" ht="14.4" customHeight="1" x14ac:dyDescent="0.3">
      <c r="A77" s="649" t="s">
        <v>5361</v>
      </c>
      <c r="B77" s="650" t="s">
        <v>5291</v>
      </c>
      <c r="C77" s="650" t="s">
        <v>5252</v>
      </c>
      <c r="D77" s="650" t="s">
        <v>5263</v>
      </c>
      <c r="E77" s="650" t="s">
        <v>5264</v>
      </c>
      <c r="F77" s="653">
        <v>1</v>
      </c>
      <c r="G77" s="653">
        <v>978</v>
      </c>
      <c r="H77" s="653">
        <v>1</v>
      </c>
      <c r="I77" s="653">
        <v>978</v>
      </c>
      <c r="J77" s="653">
        <v>2</v>
      </c>
      <c r="K77" s="653">
        <v>1960</v>
      </c>
      <c r="L77" s="653">
        <v>2.0040899795501024</v>
      </c>
      <c r="M77" s="653">
        <v>980</v>
      </c>
      <c r="N77" s="653"/>
      <c r="O77" s="653"/>
      <c r="P77" s="666"/>
      <c r="Q77" s="654"/>
    </row>
    <row r="78" spans="1:17" ht="14.4" customHeight="1" x14ac:dyDescent="0.3">
      <c r="A78" s="649" t="s">
        <v>5362</v>
      </c>
      <c r="B78" s="650" t="s">
        <v>5251</v>
      </c>
      <c r="C78" s="650" t="s">
        <v>5252</v>
      </c>
      <c r="D78" s="650" t="s">
        <v>5253</v>
      </c>
      <c r="E78" s="650" t="s">
        <v>5254</v>
      </c>
      <c r="F78" s="653"/>
      <c r="G78" s="653"/>
      <c r="H78" s="653"/>
      <c r="I78" s="653"/>
      <c r="J78" s="653">
        <v>1</v>
      </c>
      <c r="K78" s="653">
        <v>34</v>
      </c>
      <c r="L78" s="653"/>
      <c r="M78" s="653">
        <v>34</v>
      </c>
      <c r="N78" s="653"/>
      <c r="O78" s="653"/>
      <c r="P78" s="666"/>
      <c r="Q78" s="654"/>
    </row>
    <row r="79" spans="1:17" ht="14.4" customHeight="1" x14ac:dyDescent="0.3">
      <c r="A79" s="649" t="s">
        <v>573</v>
      </c>
      <c r="B79" s="650" t="s">
        <v>5251</v>
      </c>
      <c r="C79" s="650" t="s">
        <v>5252</v>
      </c>
      <c r="D79" s="650" t="s">
        <v>5255</v>
      </c>
      <c r="E79" s="650" t="s">
        <v>5256</v>
      </c>
      <c r="F79" s="653"/>
      <c r="G79" s="653"/>
      <c r="H79" s="653"/>
      <c r="I79" s="653"/>
      <c r="J79" s="653">
        <v>2</v>
      </c>
      <c r="K79" s="653">
        <v>1290</v>
      </c>
      <c r="L79" s="653"/>
      <c r="M79" s="653">
        <v>645</v>
      </c>
      <c r="N79" s="653"/>
      <c r="O79" s="653"/>
      <c r="P79" s="666"/>
      <c r="Q79" s="654"/>
    </row>
    <row r="80" spans="1:17" ht="14.4" customHeight="1" x14ac:dyDescent="0.3">
      <c r="A80" s="649" t="s">
        <v>573</v>
      </c>
      <c r="B80" s="650" t="s">
        <v>5251</v>
      </c>
      <c r="C80" s="650" t="s">
        <v>5252</v>
      </c>
      <c r="D80" s="650" t="s">
        <v>5261</v>
      </c>
      <c r="E80" s="650" t="s">
        <v>5262</v>
      </c>
      <c r="F80" s="653"/>
      <c r="G80" s="653"/>
      <c r="H80" s="653"/>
      <c r="I80" s="653"/>
      <c r="J80" s="653">
        <v>31</v>
      </c>
      <c r="K80" s="653">
        <v>12741</v>
      </c>
      <c r="L80" s="653"/>
      <c r="M80" s="653">
        <v>411</v>
      </c>
      <c r="N80" s="653">
        <v>40</v>
      </c>
      <c r="O80" s="653">
        <v>16509</v>
      </c>
      <c r="P80" s="666"/>
      <c r="Q80" s="654">
        <v>412.72500000000002</v>
      </c>
    </row>
    <row r="81" spans="1:17" ht="14.4" customHeight="1" x14ac:dyDescent="0.3">
      <c r="A81" s="649" t="s">
        <v>573</v>
      </c>
      <c r="B81" s="650" t="s">
        <v>5251</v>
      </c>
      <c r="C81" s="650" t="s">
        <v>5252</v>
      </c>
      <c r="D81" s="650" t="s">
        <v>5263</v>
      </c>
      <c r="E81" s="650" t="s">
        <v>5264</v>
      </c>
      <c r="F81" s="653"/>
      <c r="G81" s="653"/>
      <c r="H81" s="653"/>
      <c r="I81" s="653"/>
      <c r="J81" s="653">
        <v>329</v>
      </c>
      <c r="K81" s="653">
        <v>322420</v>
      </c>
      <c r="L81" s="653"/>
      <c r="M81" s="653">
        <v>980</v>
      </c>
      <c r="N81" s="653">
        <v>557</v>
      </c>
      <c r="O81" s="653">
        <v>546832</v>
      </c>
      <c r="P81" s="666"/>
      <c r="Q81" s="654">
        <v>981.74506283662481</v>
      </c>
    </row>
    <row r="82" spans="1:17" ht="14.4" customHeight="1" x14ac:dyDescent="0.3">
      <c r="A82" s="649" t="s">
        <v>573</v>
      </c>
      <c r="B82" s="650" t="s">
        <v>5251</v>
      </c>
      <c r="C82" s="650" t="s">
        <v>5252</v>
      </c>
      <c r="D82" s="650" t="s">
        <v>5265</v>
      </c>
      <c r="E82" s="650" t="s">
        <v>5266</v>
      </c>
      <c r="F82" s="653"/>
      <c r="G82" s="653"/>
      <c r="H82" s="653"/>
      <c r="I82" s="653"/>
      <c r="J82" s="653">
        <v>1</v>
      </c>
      <c r="K82" s="653">
        <v>2077</v>
      </c>
      <c r="L82" s="653"/>
      <c r="M82" s="653">
        <v>2077</v>
      </c>
      <c r="N82" s="653">
        <v>4</v>
      </c>
      <c r="O82" s="653">
        <v>8314</v>
      </c>
      <c r="P82" s="666"/>
      <c r="Q82" s="654">
        <v>2078.5</v>
      </c>
    </row>
    <row r="83" spans="1:17" ht="14.4" customHeight="1" x14ac:dyDescent="0.3">
      <c r="A83" s="649" t="s">
        <v>573</v>
      </c>
      <c r="B83" s="650" t="s">
        <v>5251</v>
      </c>
      <c r="C83" s="650" t="s">
        <v>5252</v>
      </c>
      <c r="D83" s="650" t="s">
        <v>5363</v>
      </c>
      <c r="E83" s="650" t="s">
        <v>5364</v>
      </c>
      <c r="F83" s="653"/>
      <c r="G83" s="653"/>
      <c r="H83" s="653"/>
      <c r="I83" s="653"/>
      <c r="J83" s="653">
        <v>10</v>
      </c>
      <c r="K83" s="653">
        <v>3020</v>
      </c>
      <c r="L83" s="653"/>
      <c r="M83" s="653">
        <v>302</v>
      </c>
      <c r="N83" s="653">
        <v>18</v>
      </c>
      <c r="O83" s="653">
        <v>5475</v>
      </c>
      <c r="P83" s="666"/>
      <c r="Q83" s="654">
        <v>304.16666666666669</v>
      </c>
    </row>
    <row r="84" spans="1:17" ht="14.4" customHeight="1" x14ac:dyDescent="0.3">
      <c r="A84" s="649" t="s">
        <v>573</v>
      </c>
      <c r="B84" s="650" t="s">
        <v>5251</v>
      </c>
      <c r="C84" s="650" t="s">
        <v>5252</v>
      </c>
      <c r="D84" s="650" t="s">
        <v>5365</v>
      </c>
      <c r="E84" s="650" t="s">
        <v>5366</v>
      </c>
      <c r="F84" s="653">
        <v>1</v>
      </c>
      <c r="G84" s="653">
        <v>7103</v>
      </c>
      <c r="H84" s="653">
        <v>1</v>
      </c>
      <c r="I84" s="653">
        <v>7103</v>
      </c>
      <c r="J84" s="653"/>
      <c r="K84" s="653"/>
      <c r="L84" s="653"/>
      <c r="M84" s="653"/>
      <c r="N84" s="653"/>
      <c r="O84" s="653"/>
      <c r="P84" s="666"/>
      <c r="Q84" s="654"/>
    </row>
    <row r="85" spans="1:17" ht="14.4" customHeight="1" x14ac:dyDescent="0.3">
      <c r="A85" s="649" t="s">
        <v>573</v>
      </c>
      <c r="B85" s="650" t="s">
        <v>5251</v>
      </c>
      <c r="C85" s="650" t="s">
        <v>5252</v>
      </c>
      <c r="D85" s="650" t="s">
        <v>5275</v>
      </c>
      <c r="E85" s="650" t="s">
        <v>5276</v>
      </c>
      <c r="F85" s="653"/>
      <c r="G85" s="653"/>
      <c r="H85" s="653"/>
      <c r="I85" s="653"/>
      <c r="J85" s="653"/>
      <c r="K85" s="653"/>
      <c r="L85" s="653"/>
      <c r="M85" s="653"/>
      <c r="N85" s="653">
        <v>1</v>
      </c>
      <c r="O85" s="653">
        <v>81</v>
      </c>
      <c r="P85" s="666"/>
      <c r="Q85" s="654">
        <v>81</v>
      </c>
    </row>
    <row r="86" spans="1:17" ht="14.4" customHeight="1" x14ac:dyDescent="0.3">
      <c r="A86" s="649" t="s">
        <v>573</v>
      </c>
      <c r="B86" s="650" t="s">
        <v>5251</v>
      </c>
      <c r="C86" s="650" t="s">
        <v>5252</v>
      </c>
      <c r="D86" s="650" t="s">
        <v>5277</v>
      </c>
      <c r="E86" s="650" t="s">
        <v>5278</v>
      </c>
      <c r="F86" s="653"/>
      <c r="G86" s="653"/>
      <c r="H86" s="653"/>
      <c r="I86" s="653"/>
      <c r="J86" s="653">
        <v>37</v>
      </c>
      <c r="K86" s="653">
        <v>70522</v>
      </c>
      <c r="L86" s="653"/>
      <c r="M86" s="653">
        <v>1906</v>
      </c>
      <c r="N86" s="653">
        <v>60</v>
      </c>
      <c r="O86" s="653">
        <v>114540</v>
      </c>
      <c r="P86" s="666"/>
      <c r="Q86" s="654">
        <v>1909</v>
      </c>
    </row>
    <row r="87" spans="1:17" ht="14.4" customHeight="1" x14ac:dyDescent="0.3">
      <c r="A87" s="649" t="s">
        <v>573</v>
      </c>
      <c r="B87" s="650" t="s">
        <v>5251</v>
      </c>
      <c r="C87" s="650" t="s">
        <v>5252</v>
      </c>
      <c r="D87" s="650" t="s">
        <v>5367</v>
      </c>
      <c r="E87" s="650" t="s">
        <v>5368</v>
      </c>
      <c r="F87" s="653"/>
      <c r="G87" s="653"/>
      <c r="H87" s="653"/>
      <c r="I87" s="653"/>
      <c r="J87" s="653">
        <v>40</v>
      </c>
      <c r="K87" s="653">
        <v>354960</v>
      </c>
      <c r="L87" s="653"/>
      <c r="M87" s="653">
        <v>8874</v>
      </c>
      <c r="N87" s="653">
        <v>53</v>
      </c>
      <c r="O87" s="653">
        <v>470626</v>
      </c>
      <c r="P87" s="666"/>
      <c r="Q87" s="654">
        <v>8879.7358490566039</v>
      </c>
    </row>
    <row r="88" spans="1:17" ht="14.4" customHeight="1" x14ac:dyDescent="0.3">
      <c r="A88" s="649" t="s">
        <v>573</v>
      </c>
      <c r="B88" s="650" t="s">
        <v>5251</v>
      </c>
      <c r="C88" s="650" t="s">
        <v>5252</v>
      </c>
      <c r="D88" s="650" t="s">
        <v>5279</v>
      </c>
      <c r="E88" s="650" t="s">
        <v>5280</v>
      </c>
      <c r="F88" s="653"/>
      <c r="G88" s="653"/>
      <c r="H88" s="653"/>
      <c r="I88" s="653"/>
      <c r="J88" s="653">
        <v>1</v>
      </c>
      <c r="K88" s="653">
        <v>327</v>
      </c>
      <c r="L88" s="653"/>
      <c r="M88" s="653">
        <v>327</v>
      </c>
      <c r="N88" s="653"/>
      <c r="O88" s="653"/>
      <c r="P88" s="666"/>
      <c r="Q88" s="654"/>
    </row>
    <row r="89" spans="1:17" ht="14.4" customHeight="1" x14ac:dyDescent="0.3">
      <c r="A89" s="649" t="s">
        <v>573</v>
      </c>
      <c r="B89" s="650" t="s">
        <v>5251</v>
      </c>
      <c r="C89" s="650" t="s">
        <v>5252</v>
      </c>
      <c r="D89" s="650" t="s">
        <v>5369</v>
      </c>
      <c r="E89" s="650" t="s">
        <v>5370</v>
      </c>
      <c r="F89" s="653"/>
      <c r="G89" s="653"/>
      <c r="H89" s="653"/>
      <c r="I89" s="653"/>
      <c r="J89" s="653">
        <v>1070</v>
      </c>
      <c r="K89" s="653">
        <v>775750</v>
      </c>
      <c r="L89" s="653"/>
      <c r="M89" s="653">
        <v>725</v>
      </c>
      <c r="N89" s="653">
        <v>1321</v>
      </c>
      <c r="O89" s="653">
        <v>962693</v>
      </c>
      <c r="P89" s="666"/>
      <c r="Q89" s="654">
        <v>728.76078728236189</v>
      </c>
    </row>
    <row r="90" spans="1:17" ht="14.4" customHeight="1" x14ac:dyDescent="0.3">
      <c r="A90" s="649" t="s">
        <v>573</v>
      </c>
      <c r="B90" s="650" t="s">
        <v>5251</v>
      </c>
      <c r="C90" s="650" t="s">
        <v>5252</v>
      </c>
      <c r="D90" s="650" t="s">
        <v>5371</v>
      </c>
      <c r="E90" s="650" t="s">
        <v>5372</v>
      </c>
      <c r="F90" s="653"/>
      <c r="G90" s="653"/>
      <c r="H90" s="653"/>
      <c r="I90" s="653"/>
      <c r="J90" s="653"/>
      <c r="K90" s="653"/>
      <c r="L90" s="653"/>
      <c r="M90" s="653"/>
      <c r="N90" s="653">
        <v>2</v>
      </c>
      <c r="O90" s="653">
        <v>7258</v>
      </c>
      <c r="P90" s="666"/>
      <c r="Q90" s="654">
        <v>3629</v>
      </c>
    </row>
    <row r="91" spans="1:17" ht="14.4" customHeight="1" x14ac:dyDescent="0.3">
      <c r="A91" s="649" t="s">
        <v>573</v>
      </c>
      <c r="B91" s="650" t="s">
        <v>5251</v>
      </c>
      <c r="C91" s="650" t="s">
        <v>5252</v>
      </c>
      <c r="D91" s="650" t="s">
        <v>5373</v>
      </c>
      <c r="E91" s="650" t="s">
        <v>5374</v>
      </c>
      <c r="F91" s="653"/>
      <c r="G91" s="653"/>
      <c r="H91" s="653"/>
      <c r="I91" s="653"/>
      <c r="J91" s="653"/>
      <c r="K91" s="653"/>
      <c r="L91" s="653"/>
      <c r="M91" s="653"/>
      <c r="N91" s="653">
        <v>6</v>
      </c>
      <c r="O91" s="653">
        <v>7274</v>
      </c>
      <c r="P91" s="666"/>
      <c r="Q91" s="654">
        <v>1212.3333333333333</v>
      </c>
    </row>
    <row r="92" spans="1:17" ht="14.4" customHeight="1" x14ac:dyDescent="0.3">
      <c r="A92" s="649" t="s">
        <v>573</v>
      </c>
      <c r="B92" s="650" t="s">
        <v>5251</v>
      </c>
      <c r="C92" s="650" t="s">
        <v>5252</v>
      </c>
      <c r="D92" s="650" t="s">
        <v>5375</v>
      </c>
      <c r="E92" s="650" t="s">
        <v>5376</v>
      </c>
      <c r="F92" s="653">
        <v>1</v>
      </c>
      <c r="G92" s="653">
        <v>5065</v>
      </c>
      <c r="H92" s="653">
        <v>1</v>
      </c>
      <c r="I92" s="653">
        <v>5065</v>
      </c>
      <c r="J92" s="653"/>
      <c r="K92" s="653"/>
      <c r="L92" s="653"/>
      <c r="M92" s="653"/>
      <c r="N92" s="653"/>
      <c r="O92" s="653"/>
      <c r="P92" s="666"/>
      <c r="Q92" s="654"/>
    </row>
    <row r="93" spans="1:17" ht="14.4" customHeight="1" x14ac:dyDescent="0.3">
      <c r="A93" s="649" t="s">
        <v>573</v>
      </c>
      <c r="B93" s="650" t="s">
        <v>5291</v>
      </c>
      <c r="C93" s="650" t="s">
        <v>5252</v>
      </c>
      <c r="D93" s="650" t="s">
        <v>5253</v>
      </c>
      <c r="E93" s="650" t="s">
        <v>5254</v>
      </c>
      <c r="F93" s="653">
        <v>2</v>
      </c>
      <c r="G93" s="653">
        <v>68</v>
      </c>
      <c r="H93" s="653">
        <v>1</v>
      </c>
      <c r="I93" s="653">
        <v>34</v>
      </c>
      <c r="J93" s="653"/>
      <c r="K93" s="653"/>
      <c r="L93" s="653"/>
      <c r="M93" s="653"/>
      <c r="N93" s="653"/>
      <c r="O93" s="653"/>
      <c r="P93" s="666"/>
      <c r="Q93" s="654"/>
    </row>
    <row r="94" spans="1:17" ht="14.4" customHeight="1" x14ac:dyDescent="0.3">
      <c r="A94" s="649" t="s">
        <v>573</v>
      </c>
      <c r="B94" s="650" t="s">
        <v>5291</v>
      </c>
      <c r="C94" s="650" t="s">
        <v>5252</v>
      </c>
      <c r="D94" s="650" t="s">
        <v>5261</v>
      </c>
      <c r="E94" s="650" t="s">
        <v>5262</v>
      </c>
      <c r="F94" s="653">
        <v>38</v>
      </c>
      <c r="G94" s="653">
        <v>15580</v>
      </c>
      <c r="H94" s="653">
        <v>1</v>
      </c>
      <c r="I94" s="653">
        <v>410</v>
      </c>
      <c r="J94" s="653">
        <v>11</v>
      </c>
      <c r="K94" s="653">
        <v>4521</v>
      </c>
      <c r="L94" s="653">
        <v>0.29017971758664957</v>
      </c>
      <c r="M94" s="653">
        <v>411</v>
      </c>
      <c r="N94" s="653">
        <v>1</v>
      </c>
      <c r="O94" s="653">
        <v>411</v>
      </c>
      <c r="P94" s="666">
        <v>2.6379974326059052E-2</v>
      </c>
      <c r="Q94" s="654">
        <v>411</v>
      </c>
    </row>
    <row r="95" spans="1:17" ht="14.4" customHeight="1" x14ac:dyDescent="0.3">
      <c r="A95" s="649" t="s">
        <v>573</v>
      </c>
      <c r="B95" s="650" t="s">
        <v>5291</v>
      </c>
      <c r="C95" s="650" t="s">
        <v>5252</v>
      </c>
      <c r="D95" s="650" t="s">
        <v>5263</v>
      </c>
      <c r="E95" s="650" t="s">
        <v>5264</v>
      </c>
      <c r="F95" s="653">
        <v>491</v>
      </c>
      <c r="G95" s="653">
        <v>480198</v>
      </c>
      <c r="H95" s="653">
        <v>1</v>
      </c>
      <c r="I95" s="653">
        <v>978</v>
      </c>
      <c r="J95" s="653">
        <v>130</v>
      </c>
      <c r="K95" s="653">
        <v>127400</v>
      </c>
      <c r="L95" s="653">
        <v>0.26530722743534957</v>
      </c>
      <c r="M95" s="653">
        <v>980</v>
      </c>
      <c r="N95" s="653">
        <v>14</v>
      </c>
      <c r="O95" s="653">
        <v>13720</v>
      </c>
      <c r="P95" s="666">
        <v>2.8571547569960724E-2</v>
      </c>
      <c r="Q95" s="654">
        <v>980</v>
      </c>
    </row>
    <row r="96" spans="1:17" ht="14.4" customHeight="1" x14ac:dyDescent="0.3">
      <c r="A96" s="649" t="s">
        <v>573</v>
      </c>
      <c r="B96" s="650" t="s">
        <v>5291</v>
      </c>
      <c r="C96" s="650" t="s">
        <v>5252</v>
      </c>
      <c r="D96" s="650" t="s">
        <v>5265</v>
      </c>
      <c r="E96" s="650" t="s">
        <v>5266</v>
      </c>
      <c r="F96" s="653">
        <v>1</v>
      </c>
      <c r="G96" s="653">
        <v>2073</v>
      </c>
      <c r="H96" s="653">
        <v>1</v>
      </c>
      <c r="I96" s="653">
        <v>2073</v>
      </c>
      <c r="J96" s="653"/>
      <c r="K96" s="653"/>
      <c r="L96" s="653"/>
      <c r="M96" s="653"/>
      <c r="N96" s="653">
        <v>1</v>
      </c>
      <c r="O96" s="653">
        <v>2077</v>
      </c>
      <c r="P96" s="666">
        <v>1.0019295706705258</v>
      </c>
      <c r="Q96" s="654">
        <v>2077</v>
      </c>
    </row>
    <row r="97" spans="1:17" ht="14.4" customHeight="1" x14ac:dyDescent="0.3">
      <c r="A97" s="649" t="s">
        <v>573</v>
      </c>
      <c r="B97" s="650" t="s">
        <v>5291</v>
      </c>
      <c r="C97" s="650" t="s">
        <v>5252</v>
      </c>
      <c r="D97" s="650" t="s">
        <v>5277</v>
      </c>
      <c r="E97" s="650" t="s">
        <v>5278</v>
      </c>
      <c r="F97" s="653">
        <v>52</v>
      </c>
      <c r="G97" s="653">
        <v>99008</v>
      </c>
      <c r="H97" s="653">
        <v>1</v>
      </c>
      <c r="I97" s="653">
        <v>1904</v>
      </c>
      <c r="J97" s="653">
        <v>8</v>
      </c>
      <c r="K97" s="653">
        <v>15248</v>
      </c>
      <c r="L97" s="653">
        <v>0.15400775694893343</v>
      </c>
      <c r="M97" s="653">
        <v>1906</v>
      </c>
      <c r="N97" s="653">
        <v>1</v>
      </c>
      <c r="O97" s="653">
        <v>1906</v>
      </c>
      <c r="P97" s="666">
        <v>1.9250969618616678E-2</v>
      </c>
      <c r="Q97" s="654">
        <v>1906</v>
      </c>
    </row>
    <row r="98" spans="1:17" ht="14.4" customHeight="1" x14ac:dyDescent="0.3">
      <c r="A98" s="649" t="s">
        <v>573</v>
      </c>
      <c r="B98" s="650" t="s">
        <v>5291</v>
      </c>
      <c r="C98" s="650" t="s">
        <v>5252</v>
      </c>
      <c r="D98" s="650" t="s">
        <v>5345</v>
      </c>
      <c r="E98" s="650" t="s">
        <v>5346</v>
      </c>
      <c r="F98" s="653"/>
      <c r="G98" s="653"/>
      <c r="H98" s="653"/>
      <c r="I98" s="653"/>
      <c r="J98" s="653"/>
      <c r="K98" s="653"/>
      <c r="L98" s="653"/>
      <c r="M98" s="653"/>
      <c r="N98" s="653">
        <v>2</v>
      </c>
      <c r="O98" s="653">
        <v>468</v>
      </c>
      <c r="P98" s="666"/>
      <c r="Q98" s="654">
        <v>234</v>
      </c>
    </row>
    <row r="99" spans="1:17" ht="14.4" customHeight="1" x14ac:dyDescent="0.3">
      <c r="A99" s="649" t="s">
        <v>573</v>
      </c>
      <c r="B99" s="650" t="s">
        <v>5377</v>
      </c>
      <c r="C99" s="650" t="s">
        <v>5252</v>
      </c>
      <c r="D99" s="650" t="s">
        <v>5378</v>
      </c>
      <c r="E99" s="650" t="s">
        <v>5379</v>
      </c>
      <c r="F99" s="653">
        <v>1</v>
      </c>
      <c r="G99" s="653">
        <v>2949</v>
      </c>
      <c r="H99" s="653">
        <v>1</v>
      </c>
      <c r="I99" s="653">
        <v>2949</v>
      </c>
      <c r="J99" s="653">
        <v>1</v>
      </c>
      <c r="K99" s="653">
        <v>2961</v>
      </c>
      <c r="L99" s="653">
        <v>1.0040691759918616</v>
      </c>
      <c r="M99" s="653">
        <v>2961</v>
      </c>
      <c r="N99" s="653"/>
      <c r="O99" s="653"/>
      <c r="P99" s="666"/>
      <c r="Q99" s="654"/>
    </row>
    <row r="100" spans="1:17" ht="14.4" customHeight="1" x14ac:dyDescent="0.3">
      <c r="A100" s="649" t="s">
        <v>573</v>
      </c>
      <c r="B100" s="650" t="s">
        <v>5377</v>
      </c>
      <c r="C100" s="650" t="s">
        <v>5252</v>
      </c>
      <c r="D100" s="650" t="s">
        <v>5380</v>
      </c>
      <c r="E100" s="650" t="s">
        <v>5381</v>
      </c>
      <c r="F100" s="653"/>
      <c r="G100" s="653"/>
      <c r="H100" s="653"/>
      <c r="I100" s="653"/>
      <c r="J100" s="653">
        <v>1</v>
      </c>
      <c r="K100" s="653">
        <v>2430</v>
      </c>
      <c r="L100" s="653"/>
      <c r="M100" s="653">
        <v>2430</v>
      </c>
      <c r="N100" s="653"/>
      <c r="O100" s="653"/>
      <c r="P100" s="666"/>
      <c r="Q100" s="654"/>
    </row>
    <row r="101" spans="1:17" ht="14.4" customHeight="1" x14ac:dyDescent="0.3">
      <c r="A101" s="649" t="s">
        <v>573</v>
      </c>
      <c r="B101" s="650" t="s">
        <v>5377</v>
      </c>
      <c r="C101" s="650" t="s">
        <v>5252</v>
      </c>
      <c r="D101" s="650" t="s">
        <v>5382</v>
      </c>
      <c r="E101" s="650" t="s">
        <v>5383</v>
      </c>
      <c r="F101" s="653"/>
      <c r="G101" s="653"/>
      <c r="H101" s="653"/>
      <c r="I101" s="653"/>
      <c r="J101" s="653">
        <v>1</v>
      </c>
      <c r="K101" s="653">
        <v>2678</v>
      </c>
      <c r="L101" s="653"/>
      <c r="M101" s="653">
        <v>2678</v>
      </c>
      <c r="N101" s="653">
        <v>1</v>
      </c>
      <c r="O101" s="653">
        <v>2692</v>
      </c>
      <c r="P101" s="666"/>
      <c r="Q101" s="654">
        <v>2692</v>
      </c>
    </row>
    <row r="102" spans="1:17" ht="14.4" customHeight="1" x14ac:dyDescent="0.3">
      <c r="A102" s="649" t="s">
        <v>573</v>
      </c>
      <c r="B102" s="650" t="s">
        <v>5377</v>
      </c>
      <c r="C102" s="650" t="s">
        <v>5252</v>
      </c>
      <c r="D102" s="650" t="s">
        <v>5384</v>
      </c>
      <c r="E102" s="650" t="s">
        <v>5385</v>
      </c>
      <c r="F102" s="653"/>
      <c r="G102" s="653"/>
      <c r="H102" s="653"/>
      <c r="I102" s="653"/>
      <c r="J102" s="653"/>
      <c r="K102" s="653"/>
      <c r="L102" s="653"/>
      <c r="M102" s="653"/>
      <c r="N102" s="653">
        <v>1</v>
      </c>
      <c r="O102" s="653">
        <v>2067</v>
      </c>
      <c r="P102" s="666"/>
      <c r="Q102" s="654">
        <v>2067</v>
      </c>
    </row>
    <row r="103" spans="1:17" ht="14.4" customHeight="1" x14ac:dyDescent="0.3">
      <c r="A103" s="649" t="s">
        <v>573</v>
      </c>
      <c r="B103" s="650" t="s">
        <v>5377</v>
      </c>
      <c r="C103" s="650" t="s">
        <v>5252</v>
      </c>
      <c r="D103" s="650" t="s">
        <v>5386</v>
      </c>
      <c r="E103" s="650" t="s">
        <v>5387</v>
      </c>
      <c r="F103" s="653">
        <v>1</v>
      </c>
      <c r="G103" s="653">
        <v>0</v>
      </c>
      <c r="H103" s="653"/>
      <c r="I103" s="653">
        <v>0</v>
      </c>
      <c r="J103" s="653">
        <v>1</v>
      </c>
      <c r="K103" s="653">
        <v>0</v>
      </c>
      <c r="L103" s="653"/>
      <c r="M103" s="653">
        <v>0</v>
      </c>
      <c r="N103" s="653"/>
      <c r="O103" s="653"/>
      <c r="P103" s="666"/>
      <c r="Q103" s="654"/>
    </row>
    <row r="104" spans="1:17" ht="14.4" customHeight="1" x14ac:dyDescent="0.3">
      <c r="A104" s="649" t="s">
        <v>573</v>
      </c>
      <c r="B104" s="650" t="s">
        <v>5377</v>
      </c>
      <c r="C104" s="650" t="s">
        <v>5252</v>
      </c>
      <c r="D104" s="650" t="s">
        <v>5388</v>
      </c>
      <c r="E104" s="650" t="s">
        <v>5389</v>
      </c>
      <c r="F104" s="653"/>
      <c r="G104" s="653"/>
      <c r="H104" s="653"/>
      <c r="I104" s="653"/>
      <c r="J104" s="653"/>
      <c r="K104" s="653"/>
      <c r="L104" s="653"/>
      <c r="M104" s="653"/>
      <c r="N104" s="653">
        <v>2</v>
      </c>
      <c r="O104" s="653">
        <v>0</v>
      </c>
      <c r="P104" s="666"/>
      <c r="Q104" s="654">
        <v>0</v>
      </c>
    </row>
    <row r="105" spans="1:17" ht="14.4" customHeight="1" x14ac:dyDescent="0.3">
      <c r="A105" s="649" t="s">
        <v>573</v>
      </c>
      <c r="B105" s="650" t="s">
        <v>5377</v>
      </c>
      <c r="C105" s="650" t="s">
        <v>5252</v>
      </c>
      <c r="D105" s="650" t="s">
        <v>5390</v>
      </c>
      <c r="E105" s="650" t="s">
        <v>5391</v>
      </c>
      <c r="F105" s="653"/>
      <c r="G105" s="653"/>
      <c r="H105" s="653"/>
      <c r="I105" s="653"/>
      <c r="J105" s="653"/>
      <c r="K105" s="653"/>
      <c r="L105" s="653"/>
      <c r="M105" s="653"/>
      <c r="N105" s="653">
        <v>2</v>
      </c>
      <c r="O105" s="653">
        <v>0</v>
      </c>
      <c r="P105" s="666"/>
      <c r="Q105" s="654">
        <v>0</v>
      </c>
    </row>
    <row r="106" spans="1:17" ht="14.4" customHeight="1" x14ac:dyDescent="0.3">
      <c r="A106" s="649" t="s">
        <v>573</v>
      </c>
      <c r="B106" s="650" t="s">
        <v>5377</v>
      </c>
      <c r="C106" s="650" t="s">
        <v>5252</v>
      </c>
      <c r="D106" s="650" t="s">
        <v>5392</v>
      </c>
      <c r="E106" s="650" t="s">
        <v>5393</v>
      </c>
      <c r="F106" s="653">
        <v>1</v>
      </c>
      <c r="G106" s="653">
        <v>0</v>
      </c>
      <c r="H106" s="653"/>
      <c r="I106" s="653">
        <v>0</v>
      </c>
      <c r="J106" s="653">
        <v>1</v>
      </c>
      <c r="K106" s="653">
        <v>0</v>
      </c>
      <c r="L106" s="653"/>
      <c r="M106" s="653">
        <v>0</v>
      </c>
      <c r="N106" s="653">
        <v>2</v>
      </c>
      <c r="O106" s="653">
        <v>0</v>
      </c>
      <c r="P106" s="666"/>
      <c r="Q106" s="654">
        <v>0</v>
      </c>
    </row>
    <row r="107" spans="1:17" ht="14.4" customHeight="1" x14ac:dyDescent="0.3">
      <c r="A107" s="649" t="s">
        <v>573</v>
      </c>
      <c r="B107" s="650" t="s">
        <v>5377</v>
      </c>
      <c r="C107" s="650" t="s">
        <v>5252</v>
      </c>
      <c r="D107" s="650" t="s">
        <v>5394</v>
      </c>
      <c r="E107" s="650" t="s">
        <v>5395</v>
      </c>
      <c r="F107" s="653"/>
      <c r="G107" s="653"/>
      <c r="H107" s="653"/>
      <c r="I107" s="653"/>
      <c r="J107" s="653"/>
      <c r="K107" s="653"/>
      <c r="L107" s="653"/>
      <c r="M107" s="653"/>
      <c r="N107" s="653">
        <v>1</v>
      </c>
      <c r="O107" s="653">
        <v>752</v>
      </c>
      <c r="P107" s="666"/>
      <c r="Q107" s="654">
        <v>752</v>
      </c>
    </row>
    <row r="108" spans="1:17" ht="14.4" customHeight="1" x14ac:dyDescent="0.3">
      <c r="A108" s="649" t="s">
        <v>573</v>
      </c>
      <c r="B108" s="650" t="s">
        <v>5377</v>
      </c>
      <c r="C108" s="650" t="s">
        <v>5252</v>
      </c>
      <c r="D108" s="650" t="s">
        <v>5396</v>
      </c>
      <c r="E108" s="650" t="s">
        <v>5397</v>
      </c>
      <c r="F108" s="653"/>
      <c r="G108" s="653"/>
      <c r="H108" s="653"/>
      <c r="I108" s="653"/>
      <c r="J108" s="653"/>
      <c r="K108" s="653"/>
      <c r="L108" s="653"/>
      <c r="M108" s="653"/>
      <c r="N108" s="653">
        <v>1</v>
      </c>
      <c r="O108" s="653">
        <v>3388</v>
      </c>
      <c r="P108" s="666"/>
      <c r="Q108" s="654">
        <v>3388</v>
      </c>
    </row>
    <row r="109" spans="1:17" ht="14.4" customHeight="1" x14ac:dyDescent="0.3">
      <c r="A109" s="649" t="s">
        <v>573</v>
      </c>
      <c r="B109" s="650" t="s">
        <v>5377</v>
      </c>
      <c r="C109" s="650" t="s">
        <v>5252</v>
      </c>
      <c r="D109" s="650" t="s">
        <v>5398</v>
      </c>
      <c r="E109" s="650" t="s">
        <v>5399</v>
      </c>
      <c r="F109" s="653">
        <v>2</v>
      </c>
      <c r="G109" s="653">
        <v>12116</v>
      </c>
      <c r="H109" s="653">
        <v>1</v>
      </c>
      <c r="I109" s="653">
        <v>6058</v>
      </c>
      <c r="J109" s="653"/>
      <c r="K109" s="653"/>
      <c r="L109" s="653"/>
      <c r="M109" s="653"/>
      <c r="N109" s="653">
        <v>1</v>
      </c>
      <c r="O109" s="653">
        <v>6111</v>
      </c>
      <c r="P109" s="666">
        <v>0.50437438098382303</v>
      </c>
      <c r="Q109" s="654">
        <v>6111</v>
      </c>
    </row>
    <row r="110" spans="1:17" ht="14.4" customHeight="1" x14ac:dyDescent="0.3">
      <c r="A110" s="649" t="s">
        <v>573</v>
      </c>
      <c r="B110" s="650" t="s">
        <v>5377</v>
      </c>
      <c r="C110" s="650" t="s">
        <v>5252</v>
      </c>
      <c r="D110" s="650" t="s">
        <v>5400</v>
      </c>
      <c r="E110" s="650" t="s">
        <v>5401</v>
      </c>
      <c r="F110" s="653">
        <v>1</v>
      </c>
      <c r="G110" s="653">
        <v>9000</v>
      </c>
      <c r="H110" s="653">
        <v>1</v>
      </c>
      <c r="I110" s="653">
        <v>9000</v>
      </c>
      <c r="J110" s="653"/>
      <c r="K110" s="653"/>
      <c r="L110" s="653"/>
      <c r="M110" s="653"/>
      <c r="N110" s="653">
        <v>1</v>
      </c>
      <c r="O110" s="653">
        <v>9096</v>
      </c>
      <c r="P110" s="666">
        <v>1.0106666666666666</v>
      </c>
      <c r="Q110" s="654">
        <v>9096</v>
      </c>
    </row>
    <row r="111" spans="1:17" ht="14.4" customHeight="1" x14ac:dyDescent="0.3">
      <c r="A111" s="649" t="s">
        <v>573</v>
      </c>
      <c r="B111" s="650" t="s">
        <v>5377</v>
      </c>
      <c r="C111" s="650" t="s">
        <v>5252</v>
      </c>
      <c r="D111" s="650" t="s">
        <v>5402</v>
      </c>
      <c r="E111" s="650" t="s">
        <v>5403</v>
      </c>
      <c r="F111" s="653">
        <v>1</v>
      </c>
      <c r="G111" s="653">
        <v>0</v>
      </c>
      <c r="H111" s="653"/>
      <c r="I111" s="653">
        <v>0</v>
      </c>
      <c r="J111" s="653"/>
      <c r="K111" s="653"/>
      <c r="L111" s="653"/>
      <c r="M111" s="653"/>
      <c r="N111" s="653"/>
      <c r="O111" s="653"/>
      <c r="P111" s="666"/>
      <c r="Q111" s="654"/>
    </row>
    <row r="112" spans="1:17" ht="14.4" customHeight="1" x14ac:dyDescent="0.3">
      <c r="A112" s="649" t="s">
        <v>573</v>
      </c>
      <c r="B112" s="650" t="s">
        <v>5377</v>
      </c>
      <c r="C112" s="650" t="s">
        <v>5252</v>
      </c>
      <c r="D112" s="650" t="s">
        <v>629</v>
      </c>
      <c r="E112" s="650" t="s">
        <v>5404</v>
      </c>
      <c r="F112" s="653">
        <v>1</v>
      </c>
      <c r="G112" s="653">
        <v>1885</v>
      </c>
      <c r="H112" s="653">
        <v>1</v>
      </c>
      <c r="I112" s="653">
        <v>1885</v>
      </c>
      <c r="J112" s="653"/>
      <c r="K112" s="653"/>
      <c r="L112" s="653"/>
      <c r="M112" s="653"/>
      <c r="N112" s="653"/>
      <c r="O112" s="653"/>
      <c r="P112" s="666"/>
      <c r="Q112" s="654"/>
    </row>
    <row r="113" spans="1:17" ht="14.4" customHeight="1" x14ac:dyDescent="0.3">
      <c r="A113" s="649" t="s">
        <v>573</v>
      </c>
      <c r="B113" s="650" t="s">
        <v>5377</v>
      </c>
      <c r="C113" s="650" t="s">
        <v>5252</v>
      </c>
      <c r="D113" s="650" t="s">
        <v>5405</v>
      </c>
      <c r="E113" s="650" t="s">
        <v>5406</v>
      </c>
      <c r="F113" s="653"/>
      <c r="G113" s="653"/>
      <c r="H113" s="653"/>
      <c r="I113" s="653"/>
      <c r="J113" s="653">
        <v>1</v>
      </c>
      <c r="K113" s="653">
        <v>15368</v>
      </c>
      <c r="L113" s="653"/>
      <c r="M113" s="653">
        <v>15368</v>
      </c>
      <c r="N113" s="653"/>
      <c r="O113" s="653"/>
      <c r="P113" s="666"/>
      <c r="Q113" s="654"/>
    </row>
    <row r="114" spans="1:17" ht="14.4" customHeight="1" x14ac:dyDescent="0.3">
      <c r="A114" s="649" t="s">
        <v>573</v>
      </c>
      <c r="B114" s="650" t="s">
        <v>5377</v>
      </c>
      <c r="C114" s="650" t="s">
        <v>5252</v>
      </c>
      <c r="D114" s="650" t="s">
        <v>5407</v>
      </c>
      <c r="E114" s="650" t="s">
        <v>5408</v>
      </c>
      <c r="F114" s="653">
        <v>1</v>
      </c>
      <c r="G114" s="653">
        <v>0</v>
      </c>
      <c r="H114" s="653"/>
      <c r="I114" s="653">
        <v>0</v>
      </c>
      <c r="J114" s="653">
        <v>1</v>
      </c>
      <c r="K114" s="653">
        <v>0</v>
      </c>
      <c r="L114" s="653"/>
      <c r="M114" s="653">
        <v>0</v>
      </c>
      <c r="N114" s="653">
        <v>1</v>
      </c>
      <c r="O114" s="653">
        <v>0</v>
      </c>
      <c r="P114" s="666"/>
      <c r="Q114" s="654">
        <v>0</v>
      </c>
    </row>
    <row r="115" spans="1:17" ht="14.4" customHeight="1" x14ac:dyDescent="0.3">
      <c r="A115" s="649" t="s">
        <v>573</v>
      </c>
      <c r="B115" s="650" t="s">
        <v>5377</v>
      </c>
      <c r="C115" s="650" t="s">
        <v>5252</v>
      </c>
      <c r="D115" s="650" t="s">
        <v>5409</v>
      </c>
      <c r="E115" s="650" t="s">
        <v>5410</v>
      </c>
      <c r="F115" s="653"/>
      <c r="G115" s="653"/>
      <c r="H115" s="653"/>
      <c r="I115" s="653"/>
      <c r="J115" s="653">
        <v>1</v>
      </c>
      <c r="K115" s="653">
        <v>0</v>
      </c>
      <c r="L115" s="653"/>
      <c r="M115" s="653">
        <v>0</v>
      </c>
      <c r="N115" s="653">
        <v>2</v>
      </c>
      <c r="O115" s="653">
        <v>0</v>
      </c>
      <c r="P115" s="666"/>
      <c r="Q115" s="654">
        <v>0</v>
      </c>
    </row>
    <row r="116" spans="1:17" ht="14.4" customHeight="1" x14ac:dyDescent="0.3">
      <c r="A116" s="649" t="s">
        <v>573</v>
      </c>
      <c r="B116" s="650" t="s">
        <v>5377</v>
      </c>
      <c r="C116" s="650" t="s">
        <v>5252</v>
      </c>
      <c r="D116" s="650" t="s">
        <v>5411</v>
      </c>
      <c r="E116" s="650" t="s">
        <v>5412</v>
      </c>
      <c r="F116" s="653"/>
      <c r="G116" s="653"/>
      <c r="H116" s="653"/>
      <c r="I116" s="653"/>
      <c r="J116" s="653"/>
      <c r="K116" s="653"/>
      <c r="L116" s="653"/>
      <c r="M116" s="653"/>
      <c r="N116" s="653">
        <v>1</v>
      </c>
      <c r="O116" s="653">
        <v>3219</v>
      </c>
      <c r="P116" s="666"/>
      <c r="Q116" s="654">
        <v>3219</v>
      </c>
    </row>
    <row r="117" spans="1:17" ht="14.4" customHeight="1" x14ac:dyDescent="0.3">
      <c r="A117" s="649" t="s">
        <v>573</v>
      </c>
      <c r="B117" s="650" t="s">
        <v>5377</v>
      </c>
      <c r="C117" s="650" t="s">
        <v>5252</v>
      </c>
      <c r="D117" s="650" t="s">
        <v>5413</v>
      </c>
      <c r="E117" s="650" t="s">
        <v>5414</v>
      </c>
      <c r="F117" s="653"/>
      <c r="G117" s="653"/>
      <c r="H117" s="653"/>
      <c r="I117" s="653"/>
      <c r="J117" s="653"/>
      <c r="K117" s="653"/>
      <c r="L117" s="653"/>
      <c r="M117" s="653"/>
      <c r="N117" s="653">
        <v>1</v>
      </c>
      <c r="O117" s="653">
        <v>0</v>
      </c>
      <c r="P117" s="666"/>
      <c r="Q117" s="654">
        <v>0</v>
      </c>
    </row>
    <row r="118" spans="1:17" ht="14.4" customHeight="1" x14ac:dyDescent="0.3">
      <c r="A118" s="649" t="s">
        <v>573</v>
      </c>
      <c r="B118" s="650" t="s">
        <v>5377</v>
      </c>
      <c r="C118" s="650" t="s">
        <v>5252</v>
      </c>
      <c r="D118" s="650" t="s">
        <v>5415</v>
      </c>
      <c r="E118" s="650" t="s">
        <v>5416</v>
      </c>
      <c r="F118" s="653"/>
      <c r="G118" s="653"/>
      <c r="H118" s="653"/>
      <c r="I118" s="653"/>
      <c r="J118" s="653"/>
      <c r="K118" s="653"/>
      <c r="L118" s="653"/>
      <c r="M118" s="653"/>
      <c r="N118" s="653">
        <v>1</v>
      </c>
      <c r="O118" s="653">
        <v>308</v>
      </c>
      <c r="P118" s="666"/>
      <c r="Q118" s="654">
        <v>308</v>
      </c>
    </row>
    <row r="119" spans="1:17" ht="14.4" customHeight="1" x14ac:dyDescent="0.3">
      <c r="A119" s="649" t="s">
        <v>573</v>
      </c>
      <c r="B119" s="650" t="s">
        <v>5377</v>
      </c>
      <c r="C119" s="650" t="s">
        <v>5252</v>
      </c>
      <c r="D119" s="650" t="s">
        <v>5417</v>
      </c>
      <c r="E119" s="650" t="s">
        <v>5418</v>
      </c>
      <c r="F119" s="653">
        <v>1</v>
      </c>
      <c r="G119" s="653">
        <v>8929</v>
      </c>
      <c r="H119" s="653">
        <v>1</v>
      </c>
      <c r="I119" s="653">
        <v>8929</v>
      </c>
      <c r="J119" s="653"/>
      <c r="K119" s="653"/>
      <c r="L119" s="653"/>
      <c r="M119" s="653"/>
      <c r="N119" s="653"/>
      <c r="O119" s="653"/>
      <c r="P119" s="666"/>
      <c r="Q119" s="654"/>
    </row>
    <row r="120" spans="1:17" ht="14.4" customHeight="1" x14ac:dyDescent="0.3">
      <c r="A120" s="649" t="s">
        <v>573</v>
      </c>
      <c r="B120" s="650" t="s">
        <v>5377</v>
      </c>
      <c r="C120" s="650" t="s">
        <v>5252</v>
      </c>
      <c r="D120" s="650" t="s">
        <v>5419</v>
      </c>
      <c r="E120" s="650" t="s">
        <v>5420</v>
      </c>
      <c r="F120" s="653">
        <v>1</v>
      </c>
      <c r="G120" s="653">
        <v>0</v>
      </c>
      <c r="H120" s="653"/>
      <c r="I120" s="653">
        <v>0</v>
      </c>
      <c r="J120" s="653"/>
      <c r="K120" s="653"/>
      <c r="L120" s="653"/>
      <c r="M120" s="653"/>
      <c r="N120" s="653"/>
      <c r="O120" s="653"/>
      <c r="P120" s="666"/>
      <c r="Q120" s="654"/>
    </row>
    <row r="121" spans="1:17" ht="14.4" customHeight="1" x14ac:dyDescent="0.3">
      <c r="A121" s="649" t="s">
        <v>573</v>
      </c>
      <c r="B121" s="650" t="s">
        <v>5377</v>
      </c>
      <c r="C121" s="650" t="s">
        <v>5252</v>
      </c>
      <c r="D121" s="650" t="s">
        <v>5421</v>
      </c>
      <c r="E121" s="650" t="s">
        <v>5422</v>
      </c>
      <c r="F121" s="653"/>
      <c r="G121" s="653"/>
      <c r="H121" s="653"/>
      <c r="I121" s="653"/>
      <c r="J121" s="653"/>
      <c r="K121" s="653"/>
      <c r="L121" s="653"/>
      <c r="M121" s="653"/>
      <c r="N121" s="653">
        <v>1</v>
      </c>
      <c r="O121" s="653">
        <v>13257</v>
      </c>
      <c r="P121" s="666"/>
      <c r="Q121" s="654">
        <v>13257</v>
      </c>
    </row>
    <row r="122" spans="1:17" ht="14.4" customHeight="1" x14ac:dyDescent="0.3">
      <c r="A122" s="649" t="s">
        <v>573</v>
      </c>
      <c r="B122" s="650" t="s">
        <v>5423</v>
      </c>
      <c r="C122" s="650" t="s">
        <v>5424</v>
      </c>
      <c r="D122" s="650" t="s">
        <v>5425</v>
      </c>
      <c r="E122" s="650" t="s">
        <v>5426</v>
      </c>
      <c r="F122" s="653"/>
      <c r="G122" s="653"/>
      <c r="H122" s="653"/>
      <c r="I122" s="653"/>
      <c r="J122" s="653">
        <v>0.3</v>
      </c>
      <c r="K122" s="653">
        <v>29.76</v>
      </c>
      <c r="L122" s="653"/>
      <c r="M122" s="653">
        <v>99.2</v>
      </c>
      <c r="N122" s="653"/>
      <c r="O122" s="653"/>
      <c r="P122" s="666"/>
      <c r="Q122" s="654"/>
    </row>
    <row r="123" spans="1:17" ht="14.4" customHeight="1" x14ac:dyDescent="0.3">
      <c r="A123" s="649" t="s">
        <v>573</v>
      </c>
      <c r="B123" s="650" t="s">
        <v>5423</v>
      </c>
      <c r="C123" s="650" t="s">
        <v>5424</v>
      </c>
      <c r="D123" s="650" t="s">
        <v>5427</v>
      </c>
      <c r="E123" s="650" t="s">
        <v>5428</v>
      </c>
      <c r="F123" s="653">
        <v>2</v>
      </c>
      <c r="G123" s="653">
        <v>32388.55</v>
      </c>
      <c r="H123" s="653">
        <v>1</v>
      </c>
      <c r="I123" s="653">
        <v>16194.275</v>
      </c>
      <c r="J123" s="653">
        <v>3.7</v>
      </c>
      <c r="K123" s="653">
        <v>44915.59</v>
      </c>
      <c r="L123" s="653">
        <v>1.3867737209600306</v>
      </c>
      <c r="M123" s="653">
        <v>12139.348648648647</v>
      </c>
      <c r="N123" s="653"/>
      <c r="O123" s="653"/>
      <c r="P123" s="666"/>
      <c r="Q123" s="654"/>
    </row>
    <row r="124" spans="1:17" ht="14.4" customHeight="1" x14ac:dyDescent="0.3">
      <c r="A124" s="649" t="s">
        <v>573</v>
      </c>
      <c r="B124" s="650" t="s">
        <v>5423</v>
      </c>
      <c r="C124" s="650" t="s">
        <v>5424</v>
      </c>
      <c r="D124" s="650" t="s">
        <v>5429</v>
      </c>
      <c r="E124" s="650" t="s">
        <v>5430</v>
      </c>
      <c r="F124" s="653"/>
      <c r="G124" s="653"/>
      <c r="H124" s="653"/>
      <c r="I124" s="653"/>
      <c r="J124" s="653"/>
      <c r="K124" s="653"/>
      <c r="L124" s="653"/>
      <c r="M124" s="653"/>
      <c r="N124" s="653">
        <v>6</v>
      </c>
      <c r="O124" s="653">
        <v>662.22</v>
      </c>
      <c r="P124" s="666"/>
      <c r="Q124" s="654">
        <v>110.37</v>
      </c>
    </row>
    <row r="125" spans="1:17" ht="14.4" customHeight="1" x14ac:dyDescent="0.3">
      <c r="A125" s="649" t="s">
        <v>573</v>
      </c>
      <c r="B125" s="650" t="s">
        <v>5423</v>
      </c>
      <c r="C125" s="650" t="s">
        <v>5424</v>
      </c>
      <c r="D125" s="650" t="s">
        <v>5431</v>
      </c>
      <c r="E125" s="650" t="s">
        <v>5432</v>
      </c>
      <c r="F125" s="653"/>
      <c r="G125" s="653"/>
      <c r="H125" s="653"/>
      <c r="I125" s="653"/>
      <c r="J125" s="653">
        <v>2</v>
      </c>
      <c r="K125" s="653">
        <v>10429.64</v>
      </c>
      <c r="L125" s="653"/>
      <c r="M125" s="653">
        <v>5214.82</v>
      </c>
      <c r="N125" s="653"/>
      <c r="O125" s="653"/>
      <c r="P125" s="666"/>
      <c r="Q125" s="654"/>
    </row>
    <row r="126" spans="1:17" ht="14.4" customHeight="1" x14ac:dyDescent="0.3">
      <c r="A126" s="649" t="s">
        <v>573</v>
      </c>
      <c r="B126" s="650" t="s">
        <v>5423</v>
      </c>
      <c r="C126" s="650" t="s">
        <v>5424</v>
      </c>
      <c r="D126" s="650" t="s">
        <v>5433</v>
      </c>
      <c r="E126" s="650" t="s">
        <v>1848</v>
      </c>
      <c r="F126" s="653">
        <v>47</v>
      </c>
      <c r="G126" s="653">
        <v>6548.74</v>
      </c>
      <c r="H126" s="653">
        <v>1</v>
      </c>
      <c r="I126" s="653">
        <v>139.33489361702127</v>
      </c>
      <c r="J126" s="653">
        <v>14</v>
      </c>
      <c r="K126" s="653">
        <v>1934.79</v>
      </c>
      <c r="L126" s="653">
        <v>0.29544461988107634</v>
      </c>
      <c r="M126" s="653">
        <v>138.19928571428571</v>
      </c>
      <c r="N126" s="653">
        <v>39</v>
      </c>
      <c r="O126" s="653">
        <v>4600.4399999999996</v>
      </c>
      <c r="P126" s="666">
        <v>0.70249238784865486</v>
      </c>
      <c r="Q126" s="654">
        <v>117.96</v>
      </c>
    </row>
    <row r="127" spans="1:17" ht="14.4" customHeight="1" x14ac:dyDescent="0.3">
      <c r="A127" s="649" t="s">
        <v>573</v>
      </c>
      <c r="B127" s="650" t="s">
        <v>5423</v>
      </c>
      <c r="C127" s="650" t="s">
        <v>5424</v>
      </c>
      <c r="D127" s="650" t="s">
        <v>5434</v>
      </c>
      <c r="E127" s="650" t="s">
        <v>1848</v>
      </c>
      <c r="F127" s="653">
        <v>68.099999999999994</v>
      </c>
      <c r="G127" s="653">
        <v>14244.47</v>
      </c>
      <c r="H127" s="653">
        <v>1</v>
      </c>
      <c r="I127" s="653">
        <v>209.16989720998532</v>
      </c>
      <c r="J127" s="653">
        <v>33</v>
      </c>
      <c r="K127" s="653">
        <v>7487.37</v>
      </c>
      <c r="L127" s="653">
        <v>0.52563345635183345</v>
      </c>
      <c r="M127" s="653">
        <v>226.89</v>
      </c>
      <c r="N127" s="653">
        <v>12</v>
      </c>
      <c r="O127" s="653">
        <v>955.08</v>
      </c>
      <c r="P127" s="666">
        <v>6.7049177680882477E-2</v>
      </c>
      <c r="Q127" s="654">
        <v>79.59</v>
      </c>
    </row>
    <row r="128" spans="1:17" ht="14.4" customHeight="1" x14ac:dyDescent="0.3">
      <c r="A128" s="649" t="s">
        <v>573</v>
      </c>
      <c r="B128" s="650" t="s">
        <v>5423</v>
      </c>
      <c r="C128" s="650" t="s">
        <v>5424</v>
      </c>
      <c r="D128" s="650" t="s">
        <v>5435</v>
      </c>
      <c r="E128" s="650" t="s">
        <v>2372</v>
      </c>
      <c r="F128" s="653">
        <v>1</v>
      </c>
      <c r="G128" s="653">
        <v>273.31</v>
      </c>
      <c r="H128" s="653">
        <v>1</v>
      </c>
      <c r="I128" s="653">
        <v>273.31</v>
      </c>
      <c r="J128" s="653">
        <v>0.4</v>
      </c>
      <c r="K128" s="653">
        <v>110.28</v>
      </c>
      <c r="L128" s="653">
        <v>0.40349785957337819</v>
      </c>
      <c r="M128" s="653">
        <v>275.7</v>
      </c>
      <c r="N128" s="653"/>
      <c r="O128" s="653"/>
      <c r="P128" s="666"/>
      <c r="Q128" s="654"/>
    </row>
    <row r="129" spans="1:17" ht="14.4" customHeight="1" x14ac:dyDescent="0.3">
      <c r="A129" s="649" t="s">
        <v>573</v>
      </c>
      <c r="B129" s="650" t="s">
        <v>5423</v>
      </c>
      <c r="C129" s="650" t="s">
        <v>5424</v>
      </c>
      <c r="D129" s="650" t="s">
        <v>5436</v>
      </c>
      <c r="E129" s="650" t="s">
        <v>5437</v>
      </c>
      <c r="F129" s="653"/>
      <c r="G129" s="653"/>
      <c r="H129" s="653"/>
      <c r="I129" s="653"/>
      <c r="J129" s="653">
        <v>2.5</v>
      </c>
      <c r="K129" s="653">
        <v>210.2</v>
      </c>
      <c r="L129" s="653"/>
      <c r="M129" s="653">
        <v>84.08</v>
      </c>
      <c r="N129" s="653"/>
      <c r="O129" s="653"/>
      <c r="P129" s="666"/>
      <c r="Q129" s="654"/>
    </row>
    <row r="130" spans="1:17" ht="14.4" customHeight="1" x14ac:dyDescent="0.3">
      <c r="A130" s="649" t="s">
        <v>573</v>
      </c>
      <c r="B130" s="650" t="s">
        <v>5423</v>
      </c>
      <c r="C130" s="650" t="s">
        <v>5424</v>
      </c>
      <c r="D130" s="650" t="s">
        <v>5438</v>
      </c>
      <c r="E130" s="650" t="s">
        <v>5439</v>
      </c>
      <c r="F130" s="653">
        <v>1.6</v>
      </c>
      <c r="G130" s="653">
        <v>1726.9</v>
      </c>
      <c r="H130" s="653">
        <v>1</v>
      </c>
      <c r="I130" s="653">
        <v>1079.3125</v>
      </c>
      <c r="J130" s="653">
        <v>5</v>
      </c>
      <c r="K130" s="653">
        <v>5396.56</v>
      </c>
      <c r="L130" s="653">
        <v>3.1249985523191848</v>
      </c>
      <c r="M130" s="653">
        <v>1079.3120000000001</v>
      </c>
      <c r="N130" s="653">
        <v>3.4</v>
      </c>
      <c r="O130" s="653">
        <v>3669.67</v>
      </c>
      <c r="P130" s="666">
        <v>2.1250043430424461</v>
      </c>
      <c r="Q130" s="654">
        <v>1079.3147058823529</v>
      </c>
    </row>
    <row r="131" spans="1:17" ht="14.4" customHeight="1" x14ac:dyDescent="0.3">
      <c r="A131" s="649" t="s">
        <v>573</v>
      </c>
      <c r="B131" s="650" t="s">
        <v>5423</v>
      </c>
      <c r="C131" s="650" t="s">
        <v>5424</v>
      </c>
      <c r="D131" s="650" t="s">
        <v>5440</v>
      </c>
      <c r="E131" s="650" t="s">
        <v>5247</v>
      </c>
      <c r="F131" s="653">
        <v>5</v>
      </c>
      <c r="G131" s="653">
        <v>287.55</v>
      </c>
      <c r="H131" s="653">
        <v>1</v>
      </c>
      <c r="I131" s="653">
        <v>57.510000000000005</v>
      </c>
      <c r="J131" s="653"/>
      <c r="K131" s="653"/>
      <c r="L131" s="653"/>
      <c r="M131" s="653"/>
      <c r="N131" s="653"/>
      <c r="O131" s="653"/>
      <c r="P131" s="666"/>
      <c r="Q131" s="654"/>
    </row>
    <row r="132" spans="1:17" ht="14.4" customHeight="1" x14ac:dyDescent="0.3">
      <c r="A132" s="649" t="s">
        <v>573</v>
      </c>
      <c r="B132" s="650" t="s">
        <v>5423</v>
      </c>
      <c r="C132" s="650" t="s">
        <v>5424</v>
      </c>
      <c r="D132" s="650" t="s">
        <v>5441</v>
      </c>
      <c r="E132" s="650" t="s">
        <v>1759</v>
      </c>
      <c r="F132" s="653">
        <v>607</v>
      </c>
      <c r="G132" s="653">
        <v>51453.820000000007</v>
      </c>
      <c r="H132" s="653">
        <v>1</v>
      </c>
      <c r="I132" s="653">
        <v>84.767413509060972</v>
      </c>
      <c r="J132" s="653">
        <v>441</v>
      </c>
      <c r="K132" s="653">
        <v>27617.350000000002</v>
      </c>
      <c r="L132" s="653">
        <v>0.53674051800235623</v>
      </c>
      <c r="M132" s="653">
        <v>62.624376417233563</v>
      </c>
      <c r="N132" s="653">
        <v>616</v>
      </c>
      <c r="O132" s="653">
        <v>37606.800000000003</v>
      </c>
      <c r="P132" s="666">
        <v>0.73088450964379315</v>
      </c>
      <c r="Q132" s="654">
        <v>61.050000000000004</v>
      </c>
    </row>
    <row r="133" spans="1:17" ht="14.4" customHeight="1" x14ac:dyDescent="0.3">
      <c r="A133" s="649" t="s">
        <v>573</v>
      </c>
      <c r="B133" s="650" t="s">
        <v>5423</v>
      </c>
      <c r="C133" s="650" t="s">
        <v>5424</v>
      </c>
      <c r="D133" s="650" t="s">
        <v>5442</v>
      </c>
      <c r="E133" s="650" t="s">
        <v>5247</v>
      </c>
      <c r="F133" s="653">
        <v>2.33</v>
      </c>
      <c r="G133" s="653">
        <v>8453.33</v>
      </c>
      <c r="H133" s="653">
        <v>1</v>
      </c>
      <c r="I133" s="653">
        <v>3628.038626609442</v>
      </c>
      <c r="J133" s="653"/>
      <c r="K133" s="653"/>
      <c r="L133" s="653"/>
      <c r="M133" s="653"/>
      <c r="N133" s="653"/>
      <c r="O133" s="653"/>
      <c r="P133" s="666"/>
      <c r="Q133" s="654"/>
    </row>
    <row r="134" spans="1:17" ht="14.4" customHeight="1" x14ac:dyDescent="0.3">
      <c r="A134" s="649" t="s">
        <v>573</v>
      </c>
      <c r="B134" s="650" t="s">
        <v>5423</v>
      </c>
      <c r="C134" s="650" t="s">
        <v>5424</v>
      </c>
      <c r="D134" s="650" t="s">
        <v>5443</v>
      </c>
      <c r="E134" s="650" t="s">
        <v>5444</v>
      </c>
      <c r="F134" s="653">
        <v>2.9</v>
      </c>
      <c r="G134" s="653">
        <v>2061.2399999999998</v>
      </c>
      <c r="H134" s="653">
        <v>1</v>
      </c>
      <c r="I134" s="653">
        <v>710.7724137931034</v>
      </c>
      <c r="J134" s="653">
        <v>0.4</v>
      </c>
      <c r="K134" s="653">
        <v>175.81</v>
      </c>
      <c r="L134" s="653">
        <v>8.5293318584929473E-2</v>
      </c>
      <c r="M134" s="653">
        <v>439.52499999999998</v>
      </c>
      <c r="N134" s="653">
        <v>0.8</v>
      </c>
      <c r="O134" s="653">
        <v>353.16</v>
      </c>
      <c r="P134" s="666">
        <v>0.1713337602608139</v>
      </c>
      <c r="Q134" s="654">
        <v>441.45</v>
      </c>
    </row>
    <row r="135" spans="1:17" ht="14.4" customHeight="1" x14ac:dyDescent="0.3">
      <c r="A135" s="649" t="s">
        <v>573</v>
      </c>
      <c r="B135" s="650" t="s">
        <v>5423</v>
      </c>
      <c r="C135" s="650" t="s">
        <v>5424</v>
      </c>
      <c r="D135" s="650" t="s">
        <v>5445</v>
      </c>
      <c r="E135" s="650" t="s">
        <v>2677</v>
      </c>
      <c r="F135" s="653">
        <v>285</v>
      </c>
      <c r="G135" s="653">
        <v>22088.79</v>
      </c>
      <c r="H135" s="653">
        <v>1</v>
      </c>
      <c r="I135" s="653">
        <v>77.504526315789477</v>
      </c>
      <c r="J135" s="653">
        <v>198</v>
      </c>
      <c r="K135" s="653">
        <v>11457.98</v>
      </c>
      <c r="L135" s="653">
        <v>0.51872375082564504</v>
      </c>
      <c r="M135" s="653">
        <v>57.86858585858586</v>
      </c>
      <c r="N135" s="653">
        <v>198</v>
      </c>
      <c r="O135" s="653">
        <v>7991.2800000000007</v>
      </c>
      <c r="P135" s="666">
        <v>0.36177988925604349</v>
      </c>
      <c r="Q135" s="654">
        <v>40.360000000000007</v>
      </c>
    </row>
    <row r="136" spans="1:17" ht="14.4" customHeight="1" x14ac:dyDescent="0.3">
      <c r="A136" s="649" t="s">
        <v>573</v>
      </c>
      <c r="B136" s="650" t="s">
        <v>5423</v>
      </c>
      <c r="C136" s="650" t="s">
        <v>5424</v>
      </c>
      <c r="D136" s="650" t="s">
        <v>5446</v>
      </c>
      <c r="E136" s="650" t="s">
        <v>5247</v>
      </c>
      <c r="F136" s="653">
        <v>3</v>
      </c>
      <c r="G136" s="653">
        <v>815.67</v>
      </c>
      <c r="H136" s="653">
        <v>1</v>
      </c>
      <c r="I136" s="653">
        <v>271.89</v>
      </c>
      <c r="J136" s="653"/>
      <c r="K136" s="653"/>
      <c r="L136" s="653"/>
      <c r="M136" s="653"/>
      <c r="N136" s="653"/>
      <c r="O136" s="653"/>
      <c r="P136" s="666"/>
      <c r="Q136" s="654"/>
    </row>
    <row r="137" spans="1:17" ht="14.4" customHeight="1" x14ac:dyDescent="0.3">
      <c r="A137" s="649" t="s">
        <v>573</v>
      </c>
      <c r="B137" s="650" t="s">
        <v>5423</v>
      </c>
      <c r="C137" s="650" t="s">
        <v>5424</v>
      </c>
      <c r="D137" s="650" t="s">
        <v>5447</v>
      </c>
      <c r="E137" s="650" t="s">
        <v>1835</v>
      </c>
      <c r="F137" s="653">
        <v>74.899999999999991</v>
      </c>
      <c r="G137" s="653">
        <v>29024.350000000002</v>
      </c>
      <c r="H137" s="653">
        <v>1</v>
      </c>
      <c r="I137" s="653">
        <v>387.50801068090794</v>
      </c>
      <c r="J137" s="653">
        <v>68.3</v>
      </c>
      <c r="K137" s="653">
        <v>27606.860000000004</v>
      </c>
      <c r="L137" s="653">
        <v>0.95116204152720052</v>
      </c>
      <c r="M137" s="653">
        <v>404.2000000000001</v>
      </c>
      <c r="N137" s="653">
        <v>93.9</v>
      </c>
      <c r="O137" s="653">
        <v>37954.39</v>
      </c>
      <c r="P137" s="666">
        <v>1.3076740736657322</v>
      </c>
      <c r="Q137" s="654">
        <v>404.20010649627261</v>
      </c>
    </row>
    <row r="138" spans="1:17" ht="14.4" customHeight="1" x14ac:dyDescent="0.3">
      <c r="A138" s="649" t="s">
        <v>573</v>
      </c>
      <c r="B138" s="650" t="s">
        <v>5423</v>
      </c>
      <c r="C138" s="650" t="s">
        <v>5424</v>
      </c>
      <c r="D138" s="650" t="s">
        <v>5448</v>
      </c>
      <c r="E138" s="650" t="s">
        <v>5449</v>
      </c>
      <c r="F138" s="653">
        <v>30</v>
      </c>
      <c r="G138" s="653">
        <v>1725.3</v>
      </c>
      <c r="H138" s="653">
        <v>1</v>
      </c>
      <c r="I138" s="653">
        <v>57.51</v>
      </c>
      <c r="J138" s="653">
        <v>3</v>
      </c>
      <c r="K138" s="653">
        <v>174.03</v>
      </c>
      <c r="L138" s="653">
        <v>0.10086941401495392</v>
      </c>
      <c r="M138" s="653">
        <v>58.01</v>
      </c>
      <c r="N138" s="653">
        <v>37</v>
      </c>
      <c r="O138" s="653">
        <v>1493.32</v>
      </c>
      <c r="P138" s="666">
        <v>0.86554222454065954</v>
      </c>
      <c r="Q138" s="654">
        <v>40.36</v>
      </c>
    </row>
    <row r="139" spans="1:17" ht="14.4" customHeight="1" x14ac:dyDescent="0.3">
      <c r="A139" s="649" t="s">
        <v>573</v>
      </c>
      <c r="B139" s="650" t="s">
        <v>5423</v>
      </c>
      <c r="C139" s="650" t="s">
        <v>5424</v>
      </c>
      <c r="D139" s="650" t="s">
        <v>2414</v>
      </c>
      <c r="E139" s="650" t="s">
        <v>5450</v>
      </c>
      <c r="F139" s="653"/>
      <c r="G139" s="653"/>
      <c r="H139" s="653"/>
      <c r="I139" s="653"/>
      <c r="J139" s="653">
        <v>2</v>
      </c>
      <c r="K139" s="653">
        <v>13793</v>
      </c>
      <c r="L139" s="653"/>
      <c r="M139" s="653">
        <v>6896.5</v>
      </c>
      <c r="N139" s="653">
        <v>1</v>
      </c>
      <c r="O139" s="653">
        <v>9767.74</v>
      </c>
      <c r="P139" s="666"/>
      <c r="Q139" s="654">
        <v>9767.74</v>
      </c>
    </row>
    <row r="140" spans="1:17" ht="14.4" customHeight="1" x14ac:dyDescent="0.3">
      <c r="A140" s="649" t="s">
        <v>573</v>
      </c>
      <c r="B140" s="650" t="s">
        <v>5423</v>
      </c>
      <c r="C140" s="650" t="s">
        <v>5424</v>
      </c>
      <c r="D140" s="650" t="s">
        <v>5451</v>
      </c>
      <c r="E140" s="650" t="s">
        <v>2679</v>
      </c>
      <c r="F140" s="653">
        <v>44</v>
      </c>
      <c r="G140" s="653">
        <v>3520</v>
      </c>
      <c r="H140" s="653">
        <v>1</v>
      </c>
      <c r="I140" s="653">
        <v>80</v>
      </c>
      <c r="J140" s="653">
        <v>9</v>
      </c>
      <c r="K140" s="653">
        <v>427.5</v>
      </c>
      <c r="L140" s="653">
        <v>0.12144886363636363</v>
      </c>
      <c r="M140" s="653">
        <v>47.5</v>
      </c>
      <c r="N140" s="653">
        <v>2</v>
      </c>
      <c r="O140" s="653">
        <v>95</v>
      </c>
      <c r="P140" s="666">
        <v>2.6988636363636364E-2</v>
      </c>
      <c r="Q140" s="654">
        <v>47.5</v>
      </c>
    </row>
    <row r="141" spans="1:17" ht="14.4" customHeight="1" x14ac:dyDescent="0.3">
      <c r="A141" s="649" t="s">
        <v>573</v>
      </c>
      <c r="B141" s="650" t="s">
        <v>5423</v>
      </c>
      <c r="C141" s="650" t="s">
        <v>5424</v>
      </c>
      <c r="D141" s="650" t="s">
        <v>5452</v>
      </c>
      <c r="E141" s="650" t="s">
        <v>5453</v>
      </c>
      <c r="F141" s="653">
        <v>12.1</v>
      </c>
      <c r="G141" s="653">
        <v>9728.0300000000007</v>
      </c>
      <c r="H141" s="653">
        <v>1</v>
      </c>
      <c r="I141" s="653">
        <v>803.96942148760343</v>
      </c>
      <c r="J141" s="653">
        <v>13.5</v>
      </c>
      <c r="K141" s="653">
        <v>7766.5499999999993</v>
      </c>
      <c r="L141" s="653">
        <v>0.79836822049274092</v>
      </c>
      <c r="M141" s="653">
        <v>575.29999999999995</v>
      </c>
      <c r="N141" s="653">
        <v>11.1</v>
      </c>
      <c r="O141" s="653">
        <v>6385.83</v>
      </c>
      <c r="P141" s="666">
        <v>0.65643609240514267</v>
      </c>
      <c r="Q141" s="654">
        <v>575.30000000000007</v>
      </c>
    </row>
    <row r="142" spans="1:17" ht="14.4" customHeight="1" x14ac:dyDescent="0.3">
      <c r="A142" s="649" t="s">
        <v>573</v>
      </c>
      <c r="B142" s="650" t="s">
        <v>5423</v>
      </c>
      <c r="C142" s="650" t="s">
        <v>5424</v>
      </c>
      <c r="D142" s="650" t="s">
        <v>5454</v>
      </c>
      <c r="E142" s="650" t="s">
        <v>1842</v>
      </c>
      <c r="F142" s="653"/>
      <c r="G142" s="653"/>
      <c r="H142" s="653"/>
      <c r="I142" s="653"/>
      <c r="J142" s="653"/>
      <c r="K142" s="653"/>
      <c r="L142" s="653"/>
      <c r="M142" s="653"/>
      <c r="N142" s="653">
        <v>6</v>
      </c>
      <c r="O142" s="653">
        <v>484.38</v>
      </c>
      <c r="P142" s="666"/>
      <c r="Q142" s="654">
        <v>80.73</v>
      </c>
    </row>
    <row r="143" spans="1:17" ht="14.4" customHeight="1" x14ac:dyDescent="0.3">
      <c r="A143" s="649" t="s">
        <v>573</v>
      </c>
      <c r="B143" s="650" t="s">
        <v>5423</v>
      </c>
      <c r="C143" s="650" t="s">
        <v>5424</v>
      </c>
      <c r="D143" s="650" t="s">
        <v>5455</v>
      </c>
      <c r="E143" s="650" t="s">
        <v>5456</v>
      </c>
      <c r="F143" s="653">
        <v>13.3</v>
      </c>
      <c r="G143" s="653">
        <v>2076.56</v>
      </c>
      <c r="H143" s="653">
        <v>1</v>
      </c>
      <c r="I143" s="653">
        <v>156.13233082706765</v>
      </c>
      <c r="J143" s="653"/>
      <c r="K143" s="653"/>
      <c r="L143" s="653"/>
      <c r="M143" s="653"/>
      <c r="N143" s="653">
        <v>15.3</v>
      </c>
      <c r="O143" s="653">
        <v>4321.74</v>
      </c>
      <c r="P143" s="666">
        <v>2.0812016026505376</v>
      </c>
      <c r="Q143" s="654">
        <v>282.46666666666664</v>
      </c>
    </row>
    <row r="144" spans="1:17" ht="14.4" customHeight="1" x14ac:dyDescent="0.3">
      <c r="A144" s="649" t="s">
        <v>573</v>
      </c>
      <c r="B144" s="650" t="s">
        <v>5423</v>
      </c>
      <c r="C144" s="650" t="s">
        <v>5424</v>
      </c>
      <c r="D144" s="650" t="s">
        <v>5457</v>
      </c>
      <c r="E144" s="650" t="s">
        <v>2661</v>
      </c>
      <c r="F144" s="653">
        <v>20.900000000000002</v>
      </c>
      <c r="G144" s="653">
        <v>12622.150000000001</v>
      </c>
      <c r="H144" s="653">
        <v>1</v>
      </c>
      <c r="I144" s="653">
        <v>603.93062200956933</v>
      </c>
      <c r="J144" s="653">
        <v>35.300000000000004</v>
      </c>
      <c r="K144" s="653">
        <v>13385.05</v>
      </c>
      <c r="L144" s="653">
        <v>1.0604413669620467</v>
      </c>
      <c r="M144" s="653">
        <v>379.17988668555233</v>
      </c>
      <c r="N144" s="653">
        <v>43.400000000000006</v>
      </c>
      <c r="O144" s="653">
        <v>16481.149999999998</v>
      </c>
      <c r="P144" s="666">
        <v>1.3057323831518399</v>
      </c>
      <c r="Q144" s="654">
        <v>379.74999999999989</v>
      </c>
    </row>
    <row r="145" spans="1:17" ht="14.4" customHeight="1" x14ac:dyDescent="0.3">
      <c r="A145" s="649" t="s">
        <v>573</v>
      </c>
      <c r="B145" s="650" t="s">
        <v>5423</v>
      </c>
      <c r="C145" s="650" t="s">
        <v>5424</v>
      </c>
      <c r="D145" s="650" t="s">
        <v>5458</v>
      </c>
      <c r="E145" s="650" t="s">
        <v>5459</v>
      </c>
      <c r="F145" s="653">
        <v>3</v>
      </c>
      <c r="G145" s="653">
        <v>17307.54</v>
      </c>
      <c r="H145" s="653">
        <v>1</v>
      </c>
      <c r="I145" s="653">
        <v>5769.18</v>
      </c>
      <c r="J145" s="653">
        <v>1</v>
      </c>
      <c r="K145" s="653">
        <v>6257.79</v>
      </c>
      <c r="L145" s="653">
        <v>0.36156438176655953</v>
      </c>
      <c r="M145" s="653">
        <v>6257.79</v>
      </c>
      <c r="N145" s="653"/>
      <c r="O145" s="653"/>
      <c r="P145" s="666"/>
      <c r="Q145" s="654"/>
    </row>
    <row r="146" spans="1:17" ht="14.4" customHeight="1" x14ac:dyDescent="0.3">
      <c r="A146" s="649" t="s">
        <v>573</v>
      </c>
      <c r="B146" s="650" t="s">
        <v>5423</v>
      </c>
      <c r="C146" s="650" t="s">
        <v>5424</v>
      </c>
      <c r="D146" s="650" t="s">
        <v>5460</v>
      </c>
      <c r="E146" s="650" t="s">
        <v>2667</v>
      </c>
      <c r="F146" s="653">
        <v>37</v>
      </c>
      <c r="G146" s="653">
        <v>1515.15</v>
      </c>
      <c r="H146" s="653">
        <v>1</v>
      </c>
      <c r="I146" s="653">
        <v>40.950000000000003</v>
      </c>
      <c r="J146" s="653">
        <v>1</v>
      </c>
      <c r="K146" s="653">
        <v>40.950000000000003</v>
      </c>
      <c r="L146" s="653">
        <v>2.7027027027027029E-2</v>
      </c>
      <c r="M146" s="653">
        <v>40.950000000000003</v>
      </c>
      <c r="N146" s="653">
        <v>54</v>
      </c>
      <c r="O146" s="653">
        <v>3845.88</v>
      </c>
      <c r="P146" s="666">
        <v>2.5382833382833381</v>
      </c>
      <c r="Q146" s="654">
        <v>71.22</v>
      </c>
    </row>
    <row r="147" spans="1:17" ht="14.4" customHeight="1" x14ac:dyDescent="0.3">
      <c r="A147" s="649" t="s">
        <v>573</v>
      </c>
      <c r="B147" s="650" t="s">
        <v>5423</v>
      </c>
      <c r="C147" s="650" t="s">
        <v>5424</v>
      </c>
      <c r="D147" s="650" t="s">
        <v>5461</v>
      </c>
      <c r="E147" s="650" t="s">
        <v>5462</v>
      </c>
      <c r="F147" s="653">
        <v>0</v>
      </c>
      <c r="G147" s="653">
        <v>0</v>
      </c>
      <c r="H147" s="653"/>
      <c r="I147" s="653"/>
      <c r="J147" s="653"/>
      <c r="K147" s="653"/>
      <c r="L147" s="653"/>
      <c r="M147" s="653"/>
      <c r="N147" s="653"/>
      <c r="O147" s="653"/>
      <c r="P147" s="666"/>
      <c r="Q147" s="654"/>
    </row>
    <row r="148" spans="1:17" ht="14.4" customHeight="1" x14ac:dyDescent="0.3">
      <c r="A148" s="649" t="s">
        <v>573</v>
      </c>
      <c r="B148" s="650" t="s">
        <v>5423</v>
      </c>
      <c r="C148" s="650" t="s">
        <v>5424</v>
      </c>
      <c r="D148" s="650" t="s">
        <v>5463</v>
      </c>
      <c r="E148" s="650" t="s">
        <v>5464</v>
      </c>
      <c r="F148" s="653">
        <v>5</v>
      </c>
      <c r="G148" s="653">
        <v>336.75</v>
      </c>
      <c r="H148" s="653">
        <v>1</v>
      </c>
      <c r="I148" s="653">
        <v>67.349999999999994</v>
      </c>
      <c r="J148" s="653"/>
      <c r="K148" s="653"/>
      <c r="L148" s="653"/>
      <c r="M148" s="653"/>
      <c r="N148" s="653"/>
      <c r="O148" s="653"/>
      <c r="P148" s="666"/>
      <c r="Q148" s="654"/>
    </row>
    <row r="149" spans="1:17" ht="14.4" customHeight="1" x14ac:dyDescent="0.3">
      <c r="A149" s="649" t="s">
        <v>573</v>
      </c>
      <c r="B149" s="650" t="s">
        <v>5423</v>
      </c>
      <c r="C149" s="650" t="s">
        <v>5424</v>
      </c>
      <c r="D149" s="650" t="s">
        <v>5465</v>
      </c>
      <c r="E149" s="650" t="s">
        <v>5466</v>
      </c>
      <c r="F149" s="653"/>
      <c r="G149" s="653"/>
      <c r="H149" s="653"/>
      <c r="I149" s="653"/>
      <c r="J149" s="653">
        <v>2.1</v>
      </c>
      <c r="K149" s="653">
        <v>8244.39</v>
      </c>
      <c r="L149" s="653"/>
      <c r="M149" s="653">
        <v>3925.8999999999996</v>
      </c>
      <c r="N149" s="653">
        <v>4.7</v>
      </c>
      <c r="O149" s="653">
        <v>18451.73</v>
      </c>
      <c r="P149" s="666"/>
      <c r="Q149" s="654">
        <v>3925.8999999999996</v>
      </c>
    </row>
    <row r="150" spans="1:17" ht="14.4" customHeight="1" x14ac:dyDescent="0.3">
      <c r="A150" s="649" t="s">
        <v>573</v>
      </c>
      <c r="B150" s="650" t="s">
        <v>5423</v>
      </c>
      <c r="C150" s="650" t="s">
        <v>5424</v>
      </c>
      <c r="D150" s="650" t="s">
        <v>5467</v>
      </c>
      <c r="E150" s="650" t="s">
        <v>5468</v>
      </c>
      <c r="F150" s="653">
        <v>1.4</v>
      </c>
      <c r="G150" s="653">
        <v>4327.54</v>
      </c>
      <c r="H150" s="653">
        <v>1</v>
      </c>
      <c r="I150" s="653">
        <v>3091.1000000000004</v>
      </c>
      <c r="J150" s="653"/>
      <c r="K150" s="653"/>
      <c r="L150" s="653"/>
      <c r="M150" s="653"/>
      <c r="N150" s="653"/>
      <c r="O150" s="653"/>
      <c r="P150" s="666"/>
      <c r="Q150" s="654"/>
    </row>
    <row r="151" spans="1:17" ht="14.4" customHeight="1" x14ac:dyDescent="0.3">
      <c r="A151" s="649" t="s">
        <v>573</v>
      </c>
      <c r="B151" s="650" t="s">
        <v>5423</v>
      </c>
      <c r="C151" s="650" t="s">
        <v>5424</v>
      </c>
      <c r="D151" s="650" t="s">
        <v>5469</v>
      </c>
      <c r="E151" s="650" t="s">
        <v>5470</v>
      </c>
      <c r="F151" s="653"/>
      <c r="G151" s="653"/>
      <c r="H151" s="653"/>
      <c r="I151" s="653"/>
      <c r="J151" s="653">
        <v>6</v>
      </c>
      <c r="K151" s="653">
        <v>1623.24</v>
      </c>
      <c r="L151" s="653"/>
      <c r="M151" s="653">
        <v>270.54000000000002</v>
      </c>
      <c r="N151" s="653"/>
      <c r="O151" s="653"/>
      <c r="P151" s="666"/>
      <c r="Q151" s="654"/>
    </row>
    <row r="152" spans="1:17" ht="14.4" customHeight="1" x14ac:dyDescent="0.3">
      <c r="A152" s="649" t="s">
        <v>573</v>
      </c>
      <c r="B152" s="650" t="s">
        <v>5423</v>
      </c>
      <c r="C152" s="650" t="s">
        <v>5424</v>
      </c>
      <c r="D152" s="650" t="s">
        <v>5471</v>
      </c>
      <c r="E152" s="650" t="s">
        <v>5472</v>
      </c>
      <c r="F152" s="653"/>
      <c r="G152" s="653"/>
      <c r="H152" s="653"/>
      <c r="I152" s="653"/>
      <c r="J152" s="653"/>
      <c r="K152" s="653"/>
      <c r="L152" s="653"/>
      <c r="M152" s="653"/>
      <c r="N152" s="653">
        <v>28</v>
      </c>
      <c r="O152" s="653">
        <v>3208.24</v>
      </c>
      <c r="P152" s="666"/>
      <c r="Q152" s="654">
        <v>114.58</v>
      </c>
    </row>
    <row r="153" spans="1:17" ht="14.4" customHeight="1" x14ac:dyDescent="0.3">
      <c r="A153" s="649" t="s">
        <v>573</v>
      </c>
      <c r="B153" s="650" t="s">
        <v>5423</v>
      </c>
      <c r="C153" s="650" t="s">
        <v>5424</v>
      </c>
      <c r="D153" s="650" t="s">
        <v>5473</v>
      </c>
      <c r="E153" s="650" t="s">
        <v>5474</v>
      </c>
      <c r="F153" s="653">
        <v>45</v>
      </c>
      <c r="G153" s="653">
        <v>28075.86</v>
      </c>
      <c r="H153" s="653">
        <v>1</v>
      </c>
      <c r="I153" s="653">
        <v>623.90800000000002</v>
      </c>
      <c r="J153" s="653">
        <v>12</v>
      </c>
      <c r="K153" s="653">
        <v>2749.92</v>
      </c>
      <c r="L153" s="653">
        <v>9.7946064697572929E-2</v>
      </c>
      <c r="M153" s="653">
        <v>229.16</v>
      </c>
      <c r="N153" s="653"/>
      <c r="O153" s="653"/>
      <c r="P153" s="666"/>
      <c r="Q153" s="654"/>
    </row>
    <row r="154" spans="1:17" ht="14.4" customHeight="1" x14ac:dyDescent="0.3">
      <c r="A154" s="649" t="s">
        <v>573</v>
      </c>
      <c r="B154" s="650" t="s">
        <v>5423</v>
      </c>
      <c r="C154" s="650" t="s">
        <v>5424</v>
      </c>
      <c r="D154" s="650" t="s">
        <v>5475</v>
      </c>
      <c r="E154" s="650" t="s">
        <v>5476</v>
      </c>
      <c r="F154" s="653">
        <v>2</v>
      </c>
      <c r="G154" s="653">
        <v>7010.2</v>
      </c>
      <c r="H154" s="653">
        <v>1</v>
      </c>
      <c r="I154" s="653">
        <v>3505.1</v>
      </c>
      <c r="J154" s="653">
        <v>4</v>
      </c>
      <c r="K154" s="653">
        <v>14143.36</v>
      </c>
      <c r="L154" s="653">
        <v>2.0175401557730166</v>
      </c>
      <c r="M154" s="653">
        <v>3535.84</v>
      </c>
      <c r="N154" s="653"/>
      <c r="O154" s="653"/>
      <c r="P154" s="666"/>
      <c r="Q154" s="654"/>
    </row>
    <row r="155" spans="1:17" ht="14.4" customHeight="1" x14ac:dyDescent="0.3">
      <c r="A155" s="649" t="s">
        <v>573</v>
      </c>
      <c r="B155" s="650" t="s">
        <v>5423</v>
      </c>
      <c r="C155" s="650" t="s">
        <v>5424</v>
      </c>
      <c r="D155" s="650" t="s">
        <v>5477</v>
      </c>
      <c r="E155" s="650" t="s">
        <v>5478</v>
      </c>
      <c r="F155" s="653"/>
      <c r="G155" s="653"/>
      <c r="H155" s="653"/>
      <c r="I155" s="653"/>
      <c r="J155" s="653"/>
      <c r="K155" s="653"/>
      <c r="L155" s="653"/>
      <c r="M155" s="653"/>
      <c r="N155" s="653">
        <v>2</v>
      </c>
      <c r="O155" s="653">
        <v>434.02</v>
      </c>
      <c r="P155" s="666"/>
      <c r="Q155" s="654">
        <v>217.01</v>
      </c>
    </row>
    <row r="156" spans="1:17" ht="14.4" customHeight="1" x14ac:dyDescent="0.3">
      <c r="A156" s="649" t="s">
        <v>573</v>
      </c>
      <c r="B156" s="650" t="s">
        <v>5423</v>
      </c>
      <c r="C156" s="650" t="s">
        <v>5424</v>
      </c>
      <c r="D156" s="650" t="s">
        <v>5479</v>
      </c>
      <c r="E156" s="650" t="s">
        <v>5480</v>
      </c>
      <c r="F156" s="653">
        <v>12</v>
      </c>
      <c r="G156" s="653">
        <v>880.68</v>
      </c>
      <c r="H156" s="653">
        <v>1</v>
      </c>
      <c r="I156" s="653">
        <v>73.39</v>
      </c>
      <c r="J156" s="653"/>
      <c r="K156" s="653"/>
      <c r="L156" s="653"/>
      <c r="M156" s="653"/>
      <c r="N156" s="653"/>
      <c r="O156" s="653"/>
      <c r="P156" s="666"/>
      <c r="Q156" s="654"/>
    </row>
    <row r="157" spans="1:17" ht="14.4" customHeight="1" x14ac:dyDescent="0.3">
      <c r="A157" s="649" t="s">
        <v>573</v>
      </c>
      <c r="B157" s="650" t="s">
        <v>5423</v>
      </c>
      <c r="C157" s="650" t="s">
        <v>5424</v>
      </c>
      <c r="D157" s="650" t="s">
        <v>5481</v>
      </c>
      <c r="E157" s="650" t="s">
        <v>1743</v>
      </c>
      <c r="F157" s="653">
        <v>5.8999999999999995</v>
      </c>
      <c r="G157" s="653">
        <v>537.74</v>
      </c>
      <c r="H157" s="653">
        <v>1</v>
      </c>
      <c r="I157" s="653">
        <v>91.142372881355939</v>
      </c>
      <c r="J157" s="653">
        <v>6.7</v>
      </c>
      <c r="K157" s="653">
        <v>649.15</v>
      </c>
      <c r="L157" s="653">
        <v>1.2071819094729794</v>
      </c>
      <c r="M157" s="653">
        <v>96.888059701492537</v>
      </c>
      <c r="N157" s="653">
        <v>4.8</v>
      </c>
      <c r="O157" s="653">
        <v>465.39</v>
      </c>
      <c r="P157" s="666">
        <v>0.86545542455461744</v>
      </c>
      <c r="Q157" s="654">
        <v>96.956249999999997</v>
      </c>
    </row>
    <row r="158" spans="1:17" ht="14.4" customHeight="1" x14ac:dyDescent="0.3">
      <c r="A158" s="649" t="s">
        <v>573</v>
      </c>
      <c r="B158" s="650" t="s">
        <v>5423</v>
      </c>
      <c r="C158" s="650" t="s">
        <v>5424</v>
      </c>
      <c r="D158" s="650" t="s">
        <v>5482</v>
      </c>
      <c r="E158" s="650" t="s">
        <v>1848</v>
      </c>
      <c r="F158" s="653">
        <v>9.66</v>
      </c>
      <c r="G158" s="653">
        <v>6061.84</v>
      </c>
      <c r="H158" s="653">
        <v>1</v>
      </c>
      <c r="I158" s="653">
        <v>627.5196687370601</v>
      </c>
      <c r="J158" s="653"/>
      <c r="K158" s="653"/>
      <c r="L158" s="653"/>
      <c r="M158" s="653"/>
      <c r="N158" s="653"/>
      <c r="O158" s="653"/>
      <c r="P158" s="666"/>
      <c r="Q158" s="654"/>
    </row>
    <row r="159" spans="1:17" ht="14.4" customHeight="1" x14ac:dyDescent="0.3">
      <c r="A159" s="649" t="s">
        <v>573</v>
      </c>
      <c r="B159" s="650" t="s">
        <v>5423</v>
      </c>
      <c r="C159" s="650" t="s">
        <v>5424</v>
      </c>
      <c r="D159" s="650" t="s">
        <v>5483</v>
      </c>
      <c r="E159" s="650" t="s">
        <v>5484</v>
      </c>
      <c r="F159" s="653">
        <v>1</v>
      </c>
      <c r="G159" s="653">
        <v>1301.17</v>
      </c>
      <c r="H159" s="653">
        <v>1</v>
      </c>
      <c r="I159" s="653">
        <v>1301.17</v>
      </c>
      <c r="J159" s="653">
        <v>1</v>
      </c>
      <c r="K159" s="653">
        <v>1345.88</v>
      </c>
      <c r="L159" s="653">
        <v>1.0343613824481044</v>
      </c>
      <c r="M159" s="653">
        <v>1345.88</v>
      </c>
      <c r="N159" s="653">
        <v>5</v>
      </c>
      <c r="O159" s="653">
        <v>6729.4000000000005</v>
      </c>
      <c r="P159" s="666">
        <v>5.1718069122405224</v>
      </c>
      <c r="Q159" s="654">
        <v>1345.88</v>
      </c>
    </row>
    <row r="160" spans="1:17" ht="14.4" customHeight="1" x14ac:dyDescent="0.3">
      <c r="A160" s="649" t="s">
        <v>573</v>
      </c>
      <c r="B160" s="650" t="s">
        <v>5423</v>
      </c>
      <c r="C160" s="650" t="s">
        <v>5424</v>
      </c>
      <c r="D160" s="650" t="s">
        <v>5485</v>
      </c>
      <c r="E160" s="650" t="s">
        <v>1794</v>
      </c>
      <c r="F160" s="653"/>
      <c r="G160" s="653"/>
      <c r="H160" s="653"/>
      <c r="I160" s="653"/>
      <c r="J160" s="653">
        <v>1.4</v>
      </c>
      <c r="K160" s="653">
        <v>3022.06</v>
      </c>
      <c r="L160" s="653"/>
      <c r="M160" s="653">
        <v>2158.6142857142859</v>
      </c>
      <c r="N160" s="653"/>
      <c r="O160" s="653"/>
      <c r="P160" s="666"/>
      <c r="Q160" s="654"/>
    </row>
    <row r="161" spans="1:17" ht="14.4" customHeight="1" x14ac:dyDescent="0.3">
      <c r="A161" s="649" t="s">
        <v>573</v>
      </c>
      <c r="B161" s="650" t="s">
        <v>5423</v>
      </c>
      <c r="C161" s="650" t="s">
        <v>5424</v>
      </c>
      <c r="D161" s="650" t="s">
        <v>5486</v>
      </c>
      <c r="E161" s="650" t="s">
        <v>2383</v>
      </c>
      <c r="F161" s="653"/>
      <c r="G161" s="653"/>
      <c r="H161" s="653"/>
      <c r="I161" s="653"/>
      <c r="J161" s="653"/>
      <c r="K161" s="653"/>
      <c r="L161" s="653"/>
      <c r="M161" s="653"/>
      <c r="N161" s="653">
        <v>4</v>
      </c>
      <c r="O161" s="653">
        <v>386.76</v>
      </c>
      <c r="P161" s="666"/>
      <c r="Q161" s="654">
        <v>96.69</v>
      </c>
    </row>
    <row r="162" spans="1:17" ht="14.4" customHeight="1" x14ac:dyDescent="0.3">
      <c r="A162" s="649" t="s">
        <v>573</v>
      </c>
      <c r="B162" s="650" t="s">
        <v>5423</v>
      </c>
      <c r="C162" s="650" t="s">
        <v>5424</v>
      </c>
      <c r="D162" s="650" t="s">
        <v>5487</v>
      </c>
      <c r="E162" s="650" t="s">
        <v>5488</v>
      </c>
      <c r="F162" s="653"/>
      <c r="G162" s="653"/>
      <c r="H162" s="653"/>
      <c r="I162" s="653"/>
      <c r="J162" s="653"/>
      <c r="K162" s="653"/>
      <c r="L162" s="653"/>
      <c r="M162" s="653"/>
      <c r="N162" s="653">
        <v>0.1</v>
      </c>
      <c r="O162" s="653">
        <v>165.15</v>
      </c>
      <c r="P162" s="666"/>
      <c r="Q162" s="654">
        <v>1651.5</v>
      </c>
    </row>
    <row r="163" spans="1:17" ht="14.4" customHeight="1" x14ac:dyDescent="0.3">
      <c r="A163" s="649" t="s">
        <v>573</v>
      </c>
      <c r="B163" s="650" t="s">
        <v>5423</v>
      </c>
      <c r="C163" s="650" t="s">
        <v>5424</v>
      </c>
      <c r="D163" s="650" t="s">
        <v>5489</v>
      </c>
      <c r="E163" s="650" t="s">
        <v>5439</v>
      </c>
      <c r="F163" s="653"/>
      <c r="G163" s="653"/>
      <c r="H163" s="653"/>
      <c r="I163" s="653"/>
      <c r="J163" s="653"/>
      <c r="K163" s="653"/>
      <c r="L163" s="653"/>
      <c r="M163" s="653"/>
      <c r="N163" s="653">
        <v>0.8</v>
      </c>
      <c r="O163" s="653">
        <v>1726.89</v>
      </c>
      <c r="P163" s="666"/>
      <c r="Q163" s="654">
        <v>2158.6125000000002</v>
      </c>
    </row>
    <row r="164" spans="1:17" ht="14.4" customHeight="1" x14ac:dyDescent="0.3">
      <c r="A164" s="649" t="s">
        <v>573</v>
      </c>
      <c r="B164" s="650" t="s">
        <v>5423</v>
      </c>
      <c r="C164" s="650" t="s">
        <v>5424</v>
      </c>
      <c r="D164" s="650" t="s">
        <v>5490</v>
      </c>
      <c r="E164" s="650" t="s">
        <v>1783</v>
      </c>
      <c r="F164" s="653"/>
      <c r="G164" s="653"/>
      <c r="H164" s="653"/>
      <c r="I164" s="653"/>
      <c r="J164" s="653">
        <v>0.2</v>
      </c>
      <c r="K164" s="653">
        <v>229.99</v>
      </c>
      <c r="L164" s="653"/>
      <c r="M164" s="653">
        <v>1149.95</v>
      </c>
      <c r="N164" s="653">
        <v>0.6</v>
      </c>
      <c r="O164" s="653">
        <v>484.35</v>
      </c>
      <c r="P164" s="666"/>
      <c r="Q164" s="654">
        <v>807.25000000000011</v>
      </c>
    </row>
    <row r="165" spans="1:17" ht="14.4" customHeight="1" x14ac:dyDescent="0.3">
      <c r="A165" s="649" t="s">
        <v>573</v>
      </c>
      <c r="B165" s="650" t="s">
        <v>5423</v>
      </c>
      <c r="C165" s="650" t="s">
        <v>5424</v>
      </c>
      <c r="D165" s="650" t="s">
        <v>5491</v>
      </c>
      <c r="E165" s="650" t="s">
        <v>5492</v>
      </c>
      <c r="F165" s="653"/>
      <c r="G165" s="653"/>
      <c r="H165" s="653"/>
      <c r="I165" s="653"/>
      <c r="J165" s="653">
        <v>0.7</v>
      </c>
      <c r="K165" s="653">
        <v>438.97</v>
      </c>
      <c r="L165" s="653"/>
      <c r="M165" s="653">
        <v>627.1</v>
      </c>
      <c r="N165" s="653"/>
      <c r="O165" s="653"/>
      <c r="P165" s="666"/>
      <c r="Q165" s="654"/>
    </row>
    <row r="166" spans="1:17" ht="14.4" customHeight="1" x14ac:dyDescent="0.3">
      <c r="A166" s="649" t="s">
        <v>573</v>
      </c>
      <c r="B166" s="650" t="s">
        <v>5423</v>
      </c>
      <c r="C166" s="650" t="s">
        <v>5424</v>
      </c>
      <c r="D166" s="650" t="s">
        <v>5493</v>
      </c>
      <c r="E166" s="650" t="s">
        <v>5494</v>
      </c>
      <c r="F166" s="653"/>
      <c r="G166" s="653"/>
      <c r="H166" s="653"/>
      <c r="I166" s="653"/>
      <c r="J166" s="653">
        <v>0.2</v>
      </c>
      <c r="K166" s="653">
        <v>170.93</v>
      </c>
      <c r="L166" s="653"/>
      <c r="M166" s="653">
        <v>854.65</v>
      </c>
      <c r="N166" s="653"/>
      <c r="O166" s="653"/>
      <c r="P166" s="666"/>
      <c r="Q166" s="654"/>
    </row>
    <row r="167" spans="1:17" ht="14.4" customHeight="1" x14ac:dyDescent="0.3">
      <c r="A167" s="649" t="s">
        <v>573</v>
      </c>
      <c r="B167" s="650" t="s">
        <v>5423</v>
      </c>
      <c r="C167" s="650" t="s">
        <v>5424</v>
      </c>
      <c r="D167" s="650" t="s">
        <v>5495</v>
      </c>
      <c r="E167" s="650" t="s">
        <v>5496</v>
      </c>
      <c r="F167" s="653"/>
      <c r="G167" s="653"/>
      <c r="H167" s="653"/>
      <c r="I167" s="653"/>
      <c r="J167" s="653">
        <v>0.25</v>
      </c>
      <c r="K167" s="653">
        <v>907.01</v>
      </c>
      <c r="L167" s="653"/>
      <c r="M167" s="653">
        <v>3628.04</v>
      </c>
      <c r="N167" s="653">
        <v>0.17</v>
      </c>
      <c r="O167" s="653">
        <v>616.77</v>
      </c>
      <c r="P167" s="666"/>
      <c r="Q167" s="654">
        <v>3628.0588235294113</v>
      </c>
    </row>
    <row r="168" spans="1:17" ht="14.4" customHeight="1" x14ac:dyDescent="0.3">
      <c r="A168" s="649" t="s">
        <v>573</v>
      </c>
      <c r="B168" s="650" t="s">
        <v>5423</v>
      </c>
      <c r="C168" s="650" t="s">
        <v>5424</v>
      </c>
      <c r="D168" s="650" t="s">
        <v>5497</v>
      </c>
      <c r="E168" s="650" t="s">
        <v>5498</v>
      </c>
      <c r="F168" s="653">
        <v>24</v>
      </c>
      <c r="G168" s="653">
        <v>1191.5999999999999</v>
      </c>
      <c r="H168" s="653">
        <v>1</v>
      </c>
      <c r="I168" s="653">
        <v>49.65</v>
      </c>
      <c r="J168" s="653"/>
      <c r="K168" s="653"/>
      <c r="L168" s="653"/>
      <c r="M168" s="653"/>
      <c r="N168" s="653"/>
      <c r="O168" s="653"/>
      <c r="P168" s="666"/>
      <c r="Q168" s="654"/>
    </row>
    <row r="169" spans="1:17" ht="14.4" customHeight="1" x14ac:dyDescent="0.3">
      <c r="A169" s="649" t="s">
        <v>573</v>
      </c>
      <c r="B169" s="650" t="s">
        <v>5423</v>
      </c>
      <c r="C169" s="650" t="s">
        <v>5424</v>
      </c>
      <c r="D169" s="650" t="s">
        <v>5499</v>
      </c>
      <c r="E169" s="650" t="s">
        <v>5500</v>
      </c>
      <c r="F169" s="653"/>
      <c r="G169" s="653"/>
      <c r="H169" s="653"/>
      <c r="I169" s="653"/>
      <c r="J169" s="653"/>
      <c r="K169" s="653"/>
      <c r="L169" s="653"/>
      <c r="M169" s="653"/>
      <c r="N169" s="653">
        <v>1.1000000000000001</v>
      </c>
      <c r="O169" s="653">
        <v>4318.49</v>
      </c>
      <c r="P169" s="666"/>
      <c r="Q169" s="654">
        <v>3925.8999999999996</v>
      </c>
    </row>
    <row r="170" spans="1:17" ht="14.4" customHeight="1" x14ac:dyDescent="0.3">
      <c r="A170" s="649" t="s">
        <v>573</v>
      </c>
      <c r="B170" s="650" t="s">
        <v>5423</v>
      </c>
      <c r="C170" s="650" t="s">
        <v>5501</v>
      </c>
      <c r="D170" s="650" t="s">
        <v>5502</v>
      </c>
      <c r="E170" s="650" t="s">
        <v>5247</v>
      </c>
      <c r="F170" s="653">
        <v>137</v>
      </c>
      <c r="G170" s="653">
        <v>356497.74</v>
      </c>
      <c r="H170" s="653">
        <v>1</v>
      </c>
      <c r="I170" s="653">
        <v>2602.1732846715327</v>
      </c>
      <c r="J170" s="653">
        <v>165</v>
      </c>
      <c r="K170" s="653">
        <v>447354.45</v>
      </c>
      <c r="L170" s="653">
        <v>1.2548591472136683</v>
      </c>
      <c r="M170" s="653">
        <v>2711.2390909090909</v>
      </c>
      <c r="N170" s="653">
        <v>200</v>
      </c>
      <c r="O170" s="653">
        <v>545742</v>
      </c>
      <c r="P170" s="666">
        <v>1.5308428042208626</v>
      </c>
      <c r="Q170" s="654">
        <v>2728.71</v>
      </c>
    </row>
    <row r="171" spans="1:17" ht="14.4" customHeight="1" x14ac:dyDescent="0.3">
      <c r="A171" s="649" t="s">
        <v>573</v>
      </c>
      <c r="B171" s="650" t="s">
        <v>5423</v>
      </c>
      <c r="C171" s="650" t="s">
        <v>5501</v>
      </c>
      <c r="D171" s="650" t="s">
        <v>5503</v>
      </c>
      <c r="E171" s="650" t="s">
        <v>5247</v>
      </c>
      <c r="F171" s="653">
        <v>1</v>
      </c>
      <c r="G171" s="653">
        <v>9039.01</v>
      </c>
      <c r="H171" s="653">
        <v>1</v>
      </c>
      <c r="I171" s="653">
        <v>9039.01</v>
      </c>
      <c r="J171" s="653">
        <v>2</v>
      </c>
      <c r="K171" s="653">
        <v>19372.2</v>
      </c>
      <c r="L171" s="653">
        <v>2.1431771842270337</v>
      </c>
      <c r="M171" s="653">
        <v>9686.1</v>
      </c>
      <c r="N171" s="653"/>
      <c r="O171" s="653"/>
      <c r="P171" s="666"/>
      <c r="Q171" s="654"/>
    </row>
    <row r="172" spans="1:17" ht="14.4" customHeight="1" x14ac:dyDescent="0.3">
      <c r="A172" s="649" t="s">
        <v>573</v>
      </c>
      <c r="B172" s="650" t="s">
        <v>5423</v>
      </c>
      <c r="C172" s="650" t="s">
        <v>5501</v>
      </c>
      <c r="D172" s="650" t="s">
        <v>5504</v>
      </c>
      <c r="E172" s="650" t="s">
        <v>5247</v>
      </c>
      <c r="F172" s="653">
        <v>33</v>
      </c>
      <c r="G172" s="653">
        <v>28662.66</v>
      </c>
      <c r="H172" s="653">
        <v>1</v>
      </c>
      <c r="I172" s="653">
        <v>868.56545454545449</v>
      </c>
      <c r="J172" s="653">
        <v>40</v>
      </c>
      <c r="K172" s="653">
        <v>36802.839999999997</v>
      </c>
      <c r="L172" s="653">
        <v>1.2839994613200587</v>
      </c>
      <c r="M172" s="653">
        <v>920.07099999999991</v>
      </c>
      <c r="N172" s="653">
        <v>52</v>
      </c>
      <c r="O172" s="653">
        <v>48129.64</v>
      </c>
      <c r="P172" s="666">
        <v>1.679175624314003</v>
      </c>
      <c r="Q172" s="654">
        <v>925.56999999999994</v>
      </c>
    </row>
    <row r="173" spans="1:17" ht="14.4" customHeight="1" x14ac:dyDescent="0.3">
      <c r="A173" s="649" t="s">
        <v>573</v>
      </c>
      <c r="B173" s="650" t="s">
        <v>5423</v>
      </c>
      <c r="C173" s="650" t="s">
        <v>5505</v>
      </c>
      <c r="D173" s="650" t="s">
        <v>5506</v>
      </c>
      <c r="E173" s="650" t="s">
        <v>5507</v>
      </c>
      <c r="F173" s="653"/>
      <c r="G173" s="653"/>
      <c r="H173" s="653"/>
      <c r="I173" s="653"/>
      <c r="J173" s="653"/>
      <c r="K173" s="653"/>
      <c r="L173" s="653"/>
      <c r="M173" s="653"/>
      <c r="N173" s="653">
        <v>4</v>
      </c>
      <c r="O173" s="653">
        <v>9240</v>
      </c>
      <c r="P173" s="666"/>
      <c r="Q173" s="654">
        <v>2310</v>
      </c>
    </row>
    <row r="174" spans="1:17" ht="14.4" customHeight="1" x14ac:dyDescent="0.3">
      <c r="A174" s="649" t="s">
        <v>573</v>
      </c>
      <c r="B174" s="650" t="s">
        <v>5423</v>
      </c>
      <c r="C174" s="650" t="s">
        <v>5505</v>
      </c>
      <c r="D174" s="650" t="s">
        <v>5508</v>
      </c>
      <c r="E174" s="650" t="s">
        <v>5509</v>
      </c>
      <c r="F174" s="653">
        <v>1</v>
      </c>
      <c r="G174" s="653">
        <v>45635</v>
      </c>
      <c r="H174" s="653">
        <v>1</v>
      </c>
      <c r="I174" s="653">
        <v>45635</v>
      </c>
      <c r="J174" s="653"/>
      <c r="K174" s="653"/>
      <c r="L174" s="653"/>
      <c r="M174" s="653"/>
      <c r="N174" s="653"/>
      <c r="O174" s="653"/>
      <c r="P174" s="666"/>
      <c r="Q174" s="654"/>
    </row>
    <row r="175" spans="1:17" ht="14.4" customHeight="1" x14ac:dyDescent="0.3">
      <c r="A175" s="649" t="s">
        <v>573</v>
      </c>
      <c r="B175" s="650" t="s">
        <v>5423</v>
      </c>
      <c r="C175" s="650" t="s">
        <v>5505</v>
      </c>
      <c r="D175" s="650" t="s">
        <v>5510</v>
      </c>
      <c r="E175" s="650" t="s">
        <v>5511</v>
      </c>
      <c r="F175" s="653">
        <v>19</v>
      </c>
      <c r="G175" s="653">
        <v>855407.92999999993</v>
      </c>
      <c r="H175" s="653">
        <v>1</v>
      </c>
      <c r="I175" s="653">
        <v>45021.469999999994</v>
      </c>
      <c r="J175" s="653">
        <v>24</v>
      </c>
      <c r="K175" s="653">
        <v>1080515.28</v>
      </c>
      <c r="L175" s="653">
        <v>1.2631578947368423</v>
      </c>
      <c r="M175" s="653">
        <v>45021.47</v>
      </c>
      <c r="N175" s="653">
        <v>21</v>
      </c>
      <c r="O175" s="653">
        <v>945450.87000000011</v>
      </c>
      <c r="P175" s="666">
        <v>1.1052631578947369</v>
      </c>
      <c r="Q175" s="654">
        <v>45021.470000000008</v>
      </c>
    </row>
    <row r="176" spans="1:17" ht="14.4" customHeight="1" x14ac:dyDescent="0.3">
      <c r="A176" s="649" t="s">
        <v>573</v>
      </c>
      <c r="B176" s="650" t="s">
        <v>5423</v>
      </c>
      <c r="C176" s="650" t="s">
        <v>5505</v>
      </c>
      <c r="D176" s="650" t="s">
        <v>5512</v>
      </c>
      <c r="E176" s="650" t="s">
        <v>5513</v>
      </c>
      <c r="F176" s="653">
        <v>191</v>
      </c>
      <c r="G176" s="653">
        <v>11269</v>
      </c>
      <c r="H176" s="653">
        <v>1</v>
      </c>
      <c r="I176" s="653">
        <v>59</v>
      </c>
      <c r="J176" s="653"/>
      <c r="K176" s="653"/>
      <c r="L176" s="653"/>
      <c r="M176" s="653"/>
      <c r="N176" s="653"/>
      <c r="O176" s="653"/>
      <c r="P176" s="666"/>
      <c r="Q176" s="654"/>
    </row>
    <row r="177" spans="1:17" ht="14.4" customHeight="1" x14ac:dyDescent="0.3">
      <c r="A177" s="649" t="s">
        <v>573</v>
      </c>
      <c r="B177" s="650" t="s">
        <v>5423</v>
      </c>
      <c r="C177" s="650" t="s">
        <v>5505</v>
      </c>
      <c r="D177" s="650" t="s">
        <v>5514</v>
      </c>
      <c r="E177" s="650" t="s">
        <v>5515</v>
      </c>
      <c r="F177" s="653">
        <v>18</v>
      </c>
      <c r="G177" s="653">
        <v>1284759.18</v>
      </c>
      <c r="H177" s="653">
        <v>1</v>
      </c>
      <c r="I177" s="653">
        <v>71375.509999999995</v>
      </c>
      <c r="J177" s="653">
        <v>7</v>
      </c>
      <c r="K177" s="653">
        <v>499628.56999999995</v>
      </c>
      <c r="L177" s="653">
        <v>0.3888888888888889</v>
      </c>
      <c r="M177" s="653">
        <v>71375.509999999995</v>
      </c>
      <c r="N177" s="653">
        <v>2</v>
      </c>
      <c r="O177" s="653">
        <v>142751.01999999999</v>
      </c>
      <c r="P177" s="666">
        <v>0.1111111111111111</v>
      </c>
      <c r="Q177" s="654">
        <v>71375.509999999995</v>
      </c>
    </row>
    <row r="178" spans="1:17" ht="14.4" customHeight="1" x14ac:dyDescent="0.3">
      <c r="A178" s="649" t="s">
        <v>573</v>
      </c>
      <c r="B178" s="650" t="s">
        <v>5423</v>
      </c>
      <c r="C178" s="650" t="s">
        <v>5505</v>
      </c>
      <c r="D178" s="650" t="s">
        <v>5516</v>
      </c>
      <c r="E178" s="650" t="s">
        <v>5517</v>
      </c>
      <c r="F178" s="653">
        <v>1</v>
      </c>
      <c r="G178" s="653">
        <v>54904.24</v>
      </c>
      <c r="H178" s="653">
        <v>1</v>
      </c>
      <c r="I178" s="653">
        <v>54904.24</v>
      </c>
      <c r="J178" s="653"/>
      <c r="K178" s="653"/>
      <c r="L178" s="653"/>
      <c r="M178" s="653"/>
      <c r="N178" s="653"/>
      <c r="O178" s="653"/>
      <c r="P178" s="666"/>
      <c r="Q178" s="654"/>
    </row>
    <row r="179" spans="1:17" ht="14.4" customHeight="1" x14ac:dyDescent="0.3">
      <c r="A179" s="649" t="s">
        <v>573</v>
      </c>
      <c r="B179" s="650" t="s">
        <v>5423</v>
      </c>
      <c r="C179" s="650" t="s">
        <v>5505</v>
      </c>
      <c r="D179" s="650" t="s">
        <v>5518</v>
      </c>
      <c r="E179" s="650" t="s">
        <v>5519</v>
      </c>
      <c r="F179" s="653"/>
      <c r="G179" s="653"/>
      <c r="H179" s="653"/>
      <c r="I179" s="653"/>
      <c r="J179" s="653">
        <v>3</v>
      </c>
      <c r="K179" s="653">
        <v>133743.75</v>
      </c>
      <c r="L179" s="653"/>
      <c r="M179" s="653">
        <v>44581.25</v>
      </c>
      <c r="N179" s="653">
        <v>1</v>
      </c>
      <c r="O179" s="653">
        <v>44581.25</v>
      </c>
      <c r="P179" s="666"/>
      <c r="Q179" s="654">
        <v>44581.25</v>
      </c>
    </row>
    <row r="180" spans="1:17" ht="14.4" customHeight="1" x14ac:dyDescent="0.3">
      <c r="A180" s="649" t="s">
        <v>573</v>
      </c>
      <c r="B180" s="650" t="s">
        <v>5423</v>
      </c>
      <c r="C180" s="650" t="s">
        <v>5505</v>
      </c>
      <c r="D180" s="650" t="s">
        <v>5520</v>
      </c>
      <c r="E180" s="650" t="s">
        <v>5521</v>
      </c>
      <c r="F180" s="653">
        <v>5</v>
      </c>
      <c r="G180" s="653">
        <v>222906.25</v>
      </c>
      <c r="H180" s="653">
        <v>1</v>
      </c>
      <c r="I180" s="653">
        <v>44581.25</v>
      </c>
      <c r="J180" s="653">
        <v>2</v>
      </c>
      <c r="K180" s="653">
        <v>89162.5</v>
      </c>
      <c r="L180" s="653">
        <v>0.4</v>
      </c>
      <c r="M180" s="653">
        <v>44581.25</v>
      </c>
      <c r="N180" s="653">
        <v>5</v>
      </c>
      <c r="O180" s="653">
        <v>222906.25</v>
      </c>
      <c r="P180" s="666">
        <v>1</v>
      </c>
      <c r="Q180" s="654">
        <v>44581.25</v>
      </c>
    </row>
    <row r="181" spans="1:17" ht="14.4" customHeight="1" x14ac:dyDescent="0.3">
      <c r="A181" s="649" t="s">
        <v>573</v>
      </c>
      <c r="B181" s="650" t="s">
        <v>5423</v>
      </c>
      <c r="C181" s="650" t="s">
        <v>5505</v>
      </c>
      <c r="D181" s="650" t="s">
        <v>5522</v>
      </c>
      <c r="E181" s="650" t="s">
        <v>5523</v>
      </c>
      <c r="F181" s="653">
        <v>2</v>
      </c>
      <c r="G181" s="653">
        <v>259314</v>
      </c>
      <c r="H181" s="653">
        <v>1</v>
      </c>
      <c r="I181" s="653">
        <v>129657</v>
      </c>
      <c r="J181" s="653">
        <v>1</v>
      </c>
      <c r="K181" s="653">
        <v>129657</v>
      </c>
      <c r="L181" s="653">
        <v>0.5</v>
      </c>
      <c r="M181" s="653">
        <v>129657</v>
      </c>
      <c r="N181" s="653"/>
      <c r="O181" s="653"/>
      <c r="P181" s="666"/>
      <c r="Q181" s="654"/>
    </row>
    <row r="182" spans="1:17" ht="14.4" customHeight="1" x14ac:dyDescent="0.3">
      <c r="A182" s="649" t="s">
        <v>573</v>
      </c>
      <c r="B182" s="650" t="s">
        <v>5423</v>
      </c>
      <c r="C182" s="650" t="s">
        <v>5505</v>
      </c>
      <c r="D182" s="650" t="s">
        <v>5524</v>
      </c>
      <c r="E182" s="650" t="s">
        <v>5525</v>
      </c>
      <c r="F182" s="653">
        <v>3</v>
      </c>
      <c r="G182" s="653">
        <v>31243.260000000002</v>
      </c>
      <c r="H182" s="653">
        <v>1</v>
      </c>
      <c r="I182" s="653">
        <v>10414.42</v>
      </c>
      <c r="J182" s="653">
        <v>4</v>
      </c>
      <c r="K182" s="653">
        <v>41657.68</v>
      </c>
      <c r="L182" s="653">
        <v>1.3333333333333333</v>
      </c>
      <c r="M182" s="653">
        <v>10414.42</v>
      </c>
      <c r="N182" s="653">
        <v>3</v>
      </c>
      <c r="O182" s="653">
        <v>31243.26</v>
      </c>
      <c r="P182" s="666">
        <v>0.99999999999999989</v>
      </c>
      <c r="Q182" s="654">
        <v>10414.42</v>
      </c>
    </row>
    <row r="183" spans="1:17" ht="14.4" customHeight="1" x14ac:dyDescent="0.3">
      <c r="A183" s="649" t="s">
        <v>573</v>
      </c>
      <c r="B183" s="650" t="s">
        <v>5423</v>
      </c>
      <c r="C183" s="650" t="s">
        <v>5505</v>
      </c>
      <c r="D183" s="650" t="s">
        <v>5526</v>
      </c>
      <c r="E183" s="650" t="s">
        <v>5527</v>
      </c>
      <c r="F183" s="653">
        <v>162</v>
      </c>
      <c r="G183" s="653">
        <v>2859624</v>
      </c>
      <c r="H183" s="653">
        <v>1</v>
      </c>
      <c r="I183" s="653">
        <v>17652</v>
      </c>
      <c r="J183" s="653">
        <v>90</v>
      </c>
      <c r="K183" s="653">
        <v>1588680</v>
      </c>
      <c r="L183" s="653">
        <v>0.55555555555555558</v>
      </c>
      <c r="M183" s="653">
        <v>17652</v>
      </c>
      <c r="N183" s="653">
        <v>129</v>
      </c>
      <c r="O183" s="653">
        <v>2277108</v>
      </c>
      <c r="P183" s="666">
        <v>0.79629629629629628</v>
      </c>
      <c r="Q183" s="654">
        <v>17652</v>
      </c>
    </row>
    <row r="184" spans="1:17" ht="14.4" customHeight="1" x14ac:dyDescent="0.3">
      <c r="A184" s="649" t="s">
        <v>573</v>
      </c>
      <c r="B184" s="650" t="s">
        <v>5423</v>
      </c>
      <c r="C184" s="650" t="s">
        <v>5505</v>
      </c>
      <c r="D184" s="650" t="s">
        <v>5528</v>
      </c>
      <c r="E184" s="650" t="s">
        <v>5529</v>
      </c>
      <c r="F184" s="653">
        <v>162</v>
      </c>
      <c r="G184" s="653">
        <v>1082970</v>
      </c>
      <c r="H184" s="653">
        <v>1</v>
      </c>
      <c r="I184" s="653">
        <v>6685</v>
      </c>
      <c r="J184" s="653">
        <v>90</v>
      </c>
      <c r="K184" s="653">
        <v>601650</v>
      </c>
      <c r="L184" s="653">
        <v>0.55555555555555558</v>
      </c>
      <c r="M184" s="653">
        <v>6685</v>
      </c>
      <c r="N184" s="653">
        <v>129</v>
      </c>
      <c r="O184" s="653">
        <v>862365</v>
      </c>
      <c r="P184" s="666">
        <v>0.79629629629629628</v>
      </c>
      <c r="Q184" s="654">
        <v>6685</v>
      </c>
    </row>
    <row r="185" spans="1:17" ht="14.4" customHeight="1" x14ac:dyDescent="0.3">
      <c r="A185" s="649" t="s">
        <v>573</v>
      </c>
      <c r="B185" s="650" t="s">
        <v>5423</v>
      </c>
      <c r="C185" s="650" t="s">
        <v>5505</v>
      </c>
      <c r="D185" s="650" t="s">
        <v>5530</v>
      </c>
      <c r="E185" s="650" t="s">
        <v>5531</v>
      </c>
      <c r="F185" s="653">
        <v>22</v>
      </c>
      <c r="G185" s="653">
        <v>393470</v>
      </c>
      <c r="H185" s="653">
        <v>1</v>
      </c>
      <c r="I185" s="653">
        <v>17885</v>
      </c>
      <c r="J185" s="653">
        <v>69</v>
      </c>
      <c r="K185" s="653">
        <v>1234065</v>
      </c>
      <c r="L185" s="653">
        <v>3.1363636363636362</v>
      </c>
      <c r="M185" s="653">
        <v>17885</v>
      </c>
      <c r="N185" s="653">
        <v>72</v>
      </c>
      <c r="O185" s="653">
        <v>1287720</v>
      </c>
      <c r="P185" s="666">
        <v>3.2727272727272729</v>
      </c>
      <c r="Q185" s="654">
        <v>17885</v>
      </c>
    </row>
    <row r="186" spans="1:17" ht="14.4" customHeight="1" x14ac:dyDescent="0.3">
      <c r="A186" s="649" t="s">
        <v>573</v>
      </c>
      <c r="B186" s="650" t="s">
        <v>5423</v>
      </c>
      <c r="C186" s="650" t="s">
        <v>5505</v>
      </c>
      <c r="D186" s="650" t="s">
        <v>5532</v>
      </c>
      <c r="E186" s="650" t="s">
        <v>5533</v>
      </c>
      <c r="F186" s="653">
        <v>22</v>
      </c>
      <c r="G186" s="653">
        <v>150040</v>
      </c>
      <c r="H186" s="653">
        <v>1</v>
      </c>
      <c r="I186" s="653">
        <v>6820</v>
      </c>
      <c r="J186" s="653">
        <v>69</v>
      </c>
      <c r="K186" s="653">
        <v>470580</v>
      </c>
      <c r="L186" s="653">
        <v>3.1363636363636362</v>
      </c>
      <c r="M186" s="653">
        <v>6820</v>
      </c>
      <c r="N186" s="653">
        <v>72</v>
      </c>
      <c r="O186" s="653">
        <v>491040</v>
      </c>
      <c r="P186" s="666">
        <v>3.2727272727272729</v>
      </c>
      <c r="Q186" s="654">
        <v>6820</v>
      </c>
    </row>
    <row r="187" spans="1:17" ht="14.4" customHeight="1" x14ac:dyDescent="0.3">
      <c r="A187" s="649" t="s">
        <v>573</v>
      </c>
      <c r="B187" s="650" t="s">
        <v>5423</v>
      </c>
      <c r="C187" s="650" t="s">
        <v>5505</v>
      </c>
      <c r="D187" s="650" t="s">
        <v>5534</v>
      </c>
      <c r="E187" s="650" t="s">
        <v>5535</v>
      </c>
      <c r="F187" s="653">
        <v>148</v>
      </c>
      <c r="G187" s="653">
        <v>1050800</v>
      </c>
      <c r="H187" s="653">
        <v>1</v>
      </c>
      <c r="I187" s="653">
        <v>7100</v>
      </c>
      <c r="J187" s="653">
        <v>122</v>
      </c>
      <c r="K187" s="653">
        <v>866200</v>
      </c>
      <c r="L187" s="653">
        <v>0.82432432432432434</v>
      </c>
      <c r="M187" s="653">
        <v>7100</v>
      </c>
      <c r="N187" s="653">
        <v>197</v>
      </c>
      <c r="O187" s="653">
        <v>1398700</v>
      </c>
      <c r="P187" s="666">
        <v>1.3310810810810811</v>
      </c>
      <c r="Q187" s="654">
        <v>7100</v>
      </c>
    </row>
    <row r="188" spans="1:17" ht="14.4" customHeight="1" x14ac:dyDescent="0.3">
      <c r="A188" s="649" t="s">
        <v>573</v>
      </c>
      <c r="B188" s="650" t="s">
        <v>5423</v>
      </c>
      <c r="C188" s="650" t="s">
        <v>5505</v>
      </c>
      <c r="D188" s="650" t="s">
        <v>5536</v>
      </c>
      <c r="E188" s="650" t="s">
        <v>5537</v>
      </c>
      <c r="F188" s="653">
        <v>22</v>
      </c>
      <c r="G188" s="653">
        <v>193600</v>
      </c>
      <c r="H188" s="653">
        <v>1</v>
      </c>
      <c r="I188" s="653">
        <v>8800</v>
      </c>
      <c r="J188" s="653">
        <v>69</v>
      </c>
      <c r="K188" s="653">
        <v>607200</v>
      </c>
      <c r="L188" s="653">
        <v>3.1363636363636362</v>
      </c>
      <c r="M188" s="653">
        <v>8800</v>
      </c>
      <c r="N188" s="653">
        <v>72</v>
      </c>
      <c r="O188" s="653">
        <v>633600</v>
      </c>
      <c r="P188" s="666">
        <v>3.2727272727272729</v>
      </c>
      <c r="Q188" s="654">
        <v>8800</v>
      </c>
    </row>
    <row r="189" spans="1:17" ht="14.4" customHeight="1" x14ac:dyDescent="0.3">
      <c r="A189" s="649" t="s">
        <v>573</v>
      </c>
      <c r="B189" s="650" t="s">
        <v>5423</v>
      </c>
      <c r="C189" s="650" t="s">
        <v>5505</v>
      </c>
      <c r="D189" s="650" t="s">
        <v>5538</v>
      </c>
      <c r="E189" s="650" t="s">
        <v>5539</v>
      </c>
      <c r="F189" s="653">
        <v>148</v>
      </c>
      <c r="G189" s="653">
        <v>172420</v>
      </c>
      <c r="H189" s="653">
        <v>1</v>
      </c>
      <c r="I189" s="653">
        <v>1165</v>
      </c>
      <c r="J189" s="653">
        <v>157</v>
      </c>
      <c r="K189" s="653">
        <v>182905</v>
      </c>
      <c r="L189" s="653">
        <v>1.0608108108108107</v>
      </c>
      <c r="M189" s="653">
        <v>1165</v>
      </c>
      <c r="N189" s="653">
        <v>195</v>
      </c>
      <c r="O189" s="653">
        <v>227175</v>
      </c>
      <c r="P189" s="666">
        <v>1.3175675675675675</v>
      </c>
      <c r="Q189" s="654">
        <v>1165</v>
      </c>
    </row>
    <row r="190" spans="1:17" ht="14.4" customHeight="1" x14ac:dyDescent="0.3">
      <c r="A190" s="649" t="s">
        <v>573</v>
      </c>
      <c r="B190" s="650" t="s">
        <v>5423</v>
      </c>
      <c r="C190" s="650" t="s">
        <v>5505</v>
      </c>
      <c r="D190" s="650" t="s">
        <v>5540</v>
      </c>
      <c r="E190" s="650" t="s">
        <v>5541</v>
      </c>
      <c r="F190" s="653">
        <v>101</v>
      </c>
      <c r="G190" s="653">
        <v>74942</v>
      </c>
      <c r="H190" s="653">
        <v>1</v>
      </c>
      <c r="I190" s="653">
        <v>742</v>
      </c>
      <c r="J190" s="653">
        <v>94</v>
      </c>
      <c r="K190" s="653">
        <v>69748</v>
      </c>
      <c r="L190" s="653">
        <v>0.93069306930693074</v>
      </c>
      <c r="M190" s="653">
        <v>742</v>
      </c>
      <c r="N190" s="653">
        <v>122</v>
      </c>
      <c r="O190" s="653">
        <v>90524</v>
      </c>
      <c r="P190" s="666">
        <v>1.2079207920792079</v>
      </c>
      <c r="Q190" s="654">
        <v>742</v>
      </c>
    </row>
    <row r="191" spans="1:17" ht="14.4" customHeight="1" x14ac:dyDescent="0.3">
      <c r="A191" s="649" t="s">
        <v>573</v>
      </c>
      <c r="B191" s="650" t="s">
        <v>5423</v>
      </c>
      <c r="C191" s="650" t="s">
        <v>5505</v>
      </c>
      <c r="D191" s="650" t="s">
        <v>5542</v>
      </c>
      <c r="E191" s="650" t="s">
        <v>5543</v>
      </c>
      <c r="F191" s="653">
        <v>165</v>
      </c>
      <c r="G191" s="653">
        <v>86790</v>
      </c>
      <c r="H191" s="653">
        <v>1</v>
      </c>
      <c r="I191" s="653">
        <v>526</v>
      </c>
      <c r="J191" s="653">
        <v>185</v>
      </c>
      <c r="K191" s="653">
        <v>97310</v>
      </c>
      <c r="L191" s="653">
        <v>1.1212121212121211</v>
      </c>
      <c r="M191" s="653">
        <v>526</v>
      </c>
      <c r="N191" s="653">
        <v>238</v>
      </c>
      <c r="O191" s="653">
        <v>125188</v>
      </c>
      <c r="P191" s="666">
        <v>1.4424242424242424</v>
      </c>
      <c r="Q191" s="654">
        <v>526</v>
      </c>
    </row>
    <row r="192" spans="1:17" ht="14.4" customHeight="1" x14ac:dyDescent="0.3">
      <c r="A192" s="649" t="s">
        <v>573</v>
      </c>
      <c r="B192" s="650" t="s">
        <v>5423</v>
      </c>
      <c r="C192" s="650" t="s">
        <v>5505</v>
      </c>
      <c r="D192" s="650" t="s">
        <v>5544</v>
      </c>
      <c r="E192" s="650" t="s">
        <v>5545</v>
      </c>
      <c r="F192" s="653">
        <v>7</v>
      </c>
      <c r="G192" s="653">
        <v>236860.88999999998</v>
      </c>
      <c r="H192" s="653">
        <v>1</v>
      </c>
      <c r="I192" s="653">
        <v>33837.269999999997</v>
      </c>
      <c r="J192" s="653"/>
      <c r="K192" s="653"/>
      <c r="L192" s="653"/>
      <c r="M192" s="653"/>
      <c r="N192" s="653"/>
      <c r="O192" s="653"/>
      <c r="P192" s="666"/>
      <c r="Q192" s="654"/>
    </row>
    <row r="193" spans="1:17" ht="14.4" customHeight="1" x14ac:dyDescent="0.3">
      <c r="A193" s="649" t="s">
        <v>573</v>
      </c>
      <c r="B193" s="650" t="s">
        <v>5423</v>
      </c>
      <c r="C193" s="650" t="s">
        <v>5505</v>
      </c>
      <c r="D193" s="650" t="s">
        <v>5546</v>
      </c>
      <c r="E193" s="650" t="s">
        <v>5547</v>
      </c>
      <c r="F193" s="653">
        <v>6</v>
      </c>
      <c r="G193" s="653">
        <v>280350</v>
      </c>
      <c r="H193" s="653">
        <v>1</v>
      </c>
      <c r="I193" s="653">
        <v>46725</v>
      </c>
      <c r="J193" s="653">
        <v>9</v>
      </c>
      <c r="K193" s="653">
        <v>420525</v>
      </c>
      <c r="L193" s="653">
        <v>1.5</v>
      </c>
      <c r="M193" s="653">
        <v>46725</v>
      </c>
      <c r="N193" s="653">
        <v>12</v>
      </c>
      <c r="O193" s="653">
        <v>560700</v>
      </c>
      <c r="P193" s="666">
        <v>2</v>
      </c>
      <c r="Q193" s="654">
        <v>46725</v>
      </c>
    </row>
    <row r="194" spans="1:17" ht="14.4" customHeight="1" x14ac:dyDescent="0.3">
      <c r="A194" s="649" t="s">
        <v>573</v>
      </c>
      <c r="B194" s="650" t="s">
        <v>5423</v>
      </c>
      <c r="C194" s="650" t="s">
        <v>5505</v>
      </c>
      <c r="D194" s="650" t="s">
        <v>5548</v>
      </c>
      <c r="E194" s="650" t="s">
        <v>5549</v>
      </c>
      <c r="F194" s="653">
        <v>101</v>
      </c>
      <c r="G194" s="653">
        <v>93731.68</v>
      </c>
      <c r="H194" s="653">
        <v>1</v>
      </c>
      <c r="I194" s="653">
        <v>928.03643564356423</v>
      </c>
      <c r="J194" s="653">
        <v>115</v>
      </c>
      <c r="K194" s="653">
        <v>107621.59999999999</v>
      </c>
      <c r="L194" s="653">
        <v>1.1481881045981466</v>
      </c>
      <c r="M194" s="653">
        <v>935.83999999999992</v>
      </c>
      <c r="N194" s="653">
        <v>161</v>
      </c>
      <c r="O194" s="653">
        <v>150670.24</v>
      </c>
      <c r="P194" s="666">
        <v>1.6074633464374051</v>
      </c>
      <c r="Q194" s="654">
        <v>935.83999999999992</v>
      </c>
    </row>
    <row r="195" spans="1:17" ht="14.4" customHeight="1" x14ac:dyDescent="0.3">
      <c r="A195" s="649" t="s">
        <v>573</v>
      </c>
      <c r="B195" s="650" t="s">
        <v>5423</v>
      </c>
      <c r="C195" s="650" t="s">
        <v>5505</v>
      </c>
      <c r="D195" s="650" t="s">
        <v>5550</v>
      </c>
      <c r="E195" s="650" t="s">
        <v>5551</v>
      </c>
      <c r="F195" s="653">
        <v>6</v>
      </c>
      <c r="G195" s="653">
        <v>43018.2</v>
      </c>
      <c r="H195" s="653">
        <v>1</v>
      </c>
      <c r="I195" s="653">
        <v>7169.7</v>
      </c>
      <c r="J195" s="653">
        <v>12</v>
      </c>
      <c r="K195" s="653">
        <v>87054.6</v>
      </c>
      <c r="L195" s="653">
        <v>2.0236690517036977</v>
      </c>
      <c r="M195" s="653">
        <v>7254.55</v>
      </c>
      <c r="N195" s="653">
        <v>24</v>
      </c>
      <c r="O195" s="653">
        <v>174109.2</v>
      </c>
      <c r="P195" s="666">
        <v>4.0473381034073954</v>
      </c>
      <c r="Q195" s="654">
        <v>7254.55</v>
      </c>
    </row>
    <row r="196" spans="1:17" ht="14.4" customHeight="1" x14ac:dyDescent="0.3">
      <c r="A196" s="649" t="s">
        <v>573</v>
      </c>
      <c r="B196" s="650" t="s">
        <v>5423</v>
      </c>
      <c r="C196" s="650" t="s">
        <v>5505</v>
      </c>
      <c r="D196" s="650" t="s">
        <v>5552</v>
      </c>
      <c r="E196" s="650" t="s">
        <v>5553</v>
      </c>
      <c r="F196" s="653">
        <v>43</v>
      </c>
      <c r="G196" s="653">
        <v>75852</v>
      </c>
      <c r="H196" s="653">
        <v>1</v>
      </c>
      <c r="I196" s="653">
        <v>1764</v>
      </c>
      <c r="J196" s="653"/>
      <c r="K196" s="653"/>
      <c r="L196" s="653"/>
      <c r="M196" s="653"/>
      <c r="N196" s="653"/>
      <c r="O196" s="653"/>
      <c r="P196" s="666"/>
      <c r="Q196" s="654"/>
    </row>
    <row r="197" spans="1:17" ht="14.4" customHeight="1" x14ac:dyDescent="0.3">
      <c r="A197" s="649" t="s">
        <v>573</v>
      </c>
      <c r="B197" s="650" t="s">
        <v>5423</v>
      </c>
      <c r="C197" s="650" t="s">
        <v>5505</v>
      </c>
      <c r="D197" s="650" t="s">
        <v>5554</v>
      </c>
      <c r="E197" s="650" t="s">
        <v>5555</v>
      </c>
      <c r="F197" s="653">
        <v>1</v>
      </c>
      <c r="G197" s="653">
        <v>8644</v>
      </c>
      <c r="H197" s="653">
        <v>1</v>
      </c>
      <c r="I197" s="653">
        <v>8644</v>
      </c>
      <c r="J197" s="653"/>
      <c r="K197" s="653"/>
      <c r="L197" s="653"/>
      <c r="M197" s="653"/>
      <c r="N197" s="653">
        <v>2</v>
      </c>
      <c r="O197" s="653">
        <v>17288</v>
      </c>
      <c r="P197" s="666">
        <v>2</v>
      </c>
      <c r="Q197" s="654">
        <v>8644</v>
      </c>
    </row>
    <row r="198" spans="1:17" ht="14.4" customHeight="1" x14ac:dyDescent="0.3">
      <c r="A198" s="649" t="s">
        <v>573</v>
      </c>
      <c r="B198" s="650" t="s">
        <v>5423</v>
      </c>
      <c r="C198" s="650" t="s">
        <v>5505</v>
      </c>
      <c r="D198" s="650" t="s">
        <v>5556</v>
      </c>
      <c r="E198" s="650" t="s">
        <v>5557</v>
      </c>
      <c r="F198" s="653">
        <v>7</v>
      </c>
      <c r="G198" s="653">
        <v>271972.89</v>
      </c>
      <c r="H198" s="653">
        <v>1</v>
      </c>
      <c r="I198" s="653">
        <v>38853.270000000004</v>
      </c>
      <c r="J198" s="653">
        <v>13</v>
      </c>
      <c r="K198" s="653">
        <v>505092.50999999995</v>
      </c>
      <c r="L198" s="653">
        <v>1.8571428571428568</v>
      </c>
      <c r="M198" s="653">
        <v>38853.269999999997</v>
      </c>
      <c r="N198" s="653">
        <v>19</v>
      </c>
      <c r="O198" s="653">
        <v>738212.13000000012</v>
      </c>
      <c r="P198" s="666">
        <v>2.7142857142857144</v>
      </c>
      <c r="Q198" s="654">
        <v>38853.270000000004</v>
      </c>
    </row>
    <row r="199" spans="1:17" ht="14.4" customHeight="1" x14ac:dyDescent="0.3">
      <c r="A199" s="649" t="s">
        <v>573</v>
      </c>
      <c r="B199" s="650" t="s">
        <v>5423</v>
      </c>
      <c r="C199" s="650" t="s">
        <v>5505</v>
      </c>
      <c r="D199" s="650" t="s">
        <v>5558</v>
      </c>
      <c r="E199" s="650" t="s">
        <v>5559</v>
      </c>
      <c r="F199" s="653">
        <v>1</v>
      </c>
      <c r="G199" s="653">
        <v>124900</v>
      </c>
      <c r="H199" s="653">
        <v>1</v>
      </c>
      <c r="I199" s="653">
        <v>124900</v>
      </c>
      <c r="J199" s="653"/>
      <c r="K199" s="653"/>
      <c r="L199" s="653"/>
      <c r="M199" s="653"/>
      <c r="N199" s="653"/>
      <c r="O199" s="653"/>
      <c r="P199" s="666"/>
      <c r="Q199" s="654"/>
    </row>
    <row r="200" spans="1:17" ht="14.4" customHeight="1" x14ac:dyDescent="0.3">
      <c r="A200" s="649" t="s">
        <v>573</v>
      </c>
      <c r="B200" s="650" t="s">
        <v>5423</v>
      </c>
      <c r="C200" s="650" t="s">
        <v>5505</v>
      </c>
      <c r="D200" s="650" t="s">
        <v>5560</v>
      </c>
      <c r="E200" s="650" t="s">
        <v>5561</v>
      </c>
      <c r="F200" s="653">
        <v>1</v>
      </c>
      <c r="G200" s="653">
        <v>51900</v>
      </c>
      <c r="H200" s="653">
        <v>1</v>
      </c>
      <c r="I200" s="653">
        <v>51900</v>
      </c>
      <c r="J200" s="653"/>
      <c r="K200" s="653"/>
      <c r="L200" s="653"/>
      <c r="M200" s="653"/>
      <c r="N200" s="653"/>
      <c r="O200" s="653"/>
      <c r="P200" s="666"/>
      <c r="Q200" s="654"/>
    </row>
    <row r="201" spans="1:17" ht="14.4" customHeight="1" x14ac:dyDescent="0.3">
      <c r="A201" s="649" t="s">
        <v>573</v>
      </c>
      <c r="B201" s="650" t="s">
        <v>5423</v>
      </c>
      <c r="C201" s="650" t="s">
        <v>5505</v>
      </c>
      <c r="D201" s="650" t="s">
        <v>5562</v>
      </c>
      <c r="E201" s="650" t="s">
        <v>5563</v>
      </c>
      <c r="F201" s="653">
        <v>2</v>
      </c>
      <c r="G201" s="653">
        <v>5952</v>
      </c>
      <c r="H201" s="653">
        <v>1</v>
      </c>
      <c r="I201" s="653">
        <v>2976</v>
      </c>
      <c r="J201" s="653">
        <v>2</v>
      </c>
      <c r="K201" s="653">
        <v>5952</v>
      </c>
      <c r="L201" s="653">
        <v>1</v>
      </c>
      <c r="M201" s="653">
        <v>2976</v>
      </c>
      <c r="N201" s="653">
        <v>2</v>
      </c>
      <c r="O201" s="653">
        <v>5952</v>
      </c>
      <c r="P201" s="666">
        <v>1</v>
      </c>
      <c r="Q201" s="654">
        <v>2976</v>
      </c>
    </row>
    <row r="202" spans="1:17" ht="14.4" customHeight="1" x14ac:dyDescent="0.3">
      <c r="A202" s="649" t="s">
        <v>573</v>
      </c>
      <c r="B202" s="650" t="s">
        <v>5423</v>
      </c>
      <c r="C202" s="650" t="s">
        <v>5505</v>
      </c>
      <c r="D202" s="650" t="s">
        <v>5564</v>
      </c>
      <c r="E202" s="650" t="s">
        <v>5565</v>
      </c>
      <c r="F202" s="653">
        <v>83</v>
      </c>
      <c r="G202" s="653">
        <v>129938.39</v>
      </c>
      <c r="H202" s="653">
        <v>1</v>
      </c>
      <c r="I202" s="653">
        <v>1565.5227710843374</v>
      </c>
      <c r="J202" s="653">
        <v>76</v>
      </c>
      <c r="K202" s="653">
        <v>103417</v>
      </c>
      <c r="L202" s="653">
        <v>0.79589257647412748</v>
      </c>
      <c r="M202" s="653">
        <v>1360.75</v>
      </c>
      <c r="N202" s="653">
        <v>106</v>
      </c>
      <c r="O202" s="653">
        <v>144239.5</v>
      </c>
      <c r="P202" s="666">
        <v>1.1100606987665462</v>
      </c>
      <c r="Q202" s="654">
        <v>1360.75</v>
      </c>
    </row>
    <row r="203" spans="1:17" ht="14.4" customHeight="1" x14ac:dyDescent="0.3">
      <c r="A203" s="649" t="s">
        <v>573</v>
      </c>
      <c r="B203" s="650" t="s">
        <v>5423</v>
      </c>
      <c r="C203" s="650" t="s">
        <v>5505</v>
      </c>
      <c r="D203" s="650" t="s">
        <v>5566</v>
      </c>
      <c r="E203" s="650" t="s">
        <v>5567</v>
      </c>
      <c r="F203" s="653">
        <v>65</v>
      </c>
      <c r="G203" s="653">
        <v>304037.5</v>
      </c>
      <c r="H203" s="653">
        <v>1</v>
      </c>
      <c r="I203" s="653">
        <v>4677.5</v>
      </c>
      <c r="J203" s="653">
        <v>18</v>
      </c>
      <c r="K203" s="653">
        <v>84195</v>
      </c>
      <c r="L203" s="653">
        <v>0.27692307692307694</v>
      </c>
      <c r="M203" s="653">
        <v>4677.5</v>
      </c>
      <c r="N203" s="653">
        <v>30</v>
      </c>
      <c r="O203" s="653">
        <v>140325</v>
      </c>
      <c r="P203" s="666">
        <v>0.46153846153846156</v>
      </c>
      <c r="Q203" s="654">
        <v>4677.5</v>
      </c>
    </row>
    <row r="204" spans="1:17" ht="14.4" customHeight="1" x14ac:dyDescent="0.3">
      <c r="A204" s="649" t="s">
        <v>573</v>
      </c>
      <c r="B204" s="650" t="s">
        <v>5423</v>
      </c>
      <c r="C204" s="650" t="s">
        <v>5505</v>
      </c>
      <c r="D204" s="650" t="s">
        <v>5568</v>
      </c>
      <c r="E204" s="650" t="s">
        <v>5569</v>
      </c>
      <c r="F204" s="653">
        <v>18</v>
      </c>
      <c r="G204" s="653">
        <v>335833.12</v>
      </c>
      <c r="H204" s="653">
        <v>1</v>
      </c>
      <c r="I204" s="653">
        <v>18657.395555555555</v>
      </c>
      <c r="J204" s="653">
        <v>3</v>
      </c>
      <c r="K204" s="653">
        <v>56858.879999999997</v>
      </c>
      <c r="L204" s="653">
        <v>0.16930694625949935</v>
      </c>
      <c r="M204" s="653">
        <v>18952.96</v>
      </c>
      <c r="N204" s="653">
        <v>10</v>
      </c>
      <c r="O204" s="653">
        <v>189529.59999999998</v>
      </c>
      <c r="P204" s="666">
        <v>0.56435648753166445</v>
      </c>
      <c r="Q204" s="654">
        <v>18952.96</v>
      </c>
    </row>
    <row r="205" spans="1:17" ht="14.4" customHeight="1" x14ac:dyDescent="0.3">
      <c r="A205" s="649" t="s">
        <v>573</v>
      </c>
      <c r="B205" s="650" t="s">
        <v>5423</v>
      </c>
      <c r="C205" s="650" t="s">
        <v>5505</v>
      </c>
      <c r="D205" s="650" t="s">
        <v>5570</v>
      </c>
      <c r="E205" s="650" t="s">
        <v>5571</v>
      </c>
      <c r="F205" s="653">
        <v>2</v>
      </c>
      <c r="G205" s="653">
        <v>5720.72</v>
      </c>
      <c r="H205" s="653">
        <v>1</v>
      </c>
      <c r="I205" s="653">
        <v>2860.36</v>
      </c>
      <c r="J205" s="653">
        <v>1</v>
      </c>
      <c r="K205" s="653">
        <v>2860.36</v>
      </c>
      <c r="L205" s="653">
        <v>0.5</v>
      </c>
      <c r="M205" s="653">
        <v>2860.36</v>
      </c>
      <c r="N205" s="653"/>
      <c r="O205" s="653"/>
      <c r="P205" s="666"/>
      <c r="Q205" s="654"/>
    </row>
    <row r="206" spans="1:17" ht="14.4" customHeight="1" x14ac:dyDescent="0.3">
      <c r="A206" s="649" t="s">
        <v>573</v>
      </c>
      <c r="B206" s="650" t="s">
        <v>5423</v>
      </c>
      <c r="C206" s="650" t="s">
        <v>5505</v>
      </c>
      <c r="D206" s="650" t="s">
        <v>5572</v>
      </c>
      <c r="E206" s="650" t="s">
        <v>5573</v>
      </c>
      <c r="F206" s="653">
        <v>2</v>
      </c>
      <c r="G206" s="653">
        <v>1658.18</v>
      </c>
      <c r="H206" s="653">
        <v>1</v>
      </c>
      <c r="I206" s="653">
        <v>829.09</v>
      </c>
      <c r="J206" s="653">
        <v>2</v>
      </c>
      <c r="K206" s="653">
        <v>1658.18</v>
      </c>
      <c r="L206" s="653">
        <v>1</v>
      </c>
      <c r="M206" s="653">
        <v>829.09</v>
      </c>
      <c r="N206" s="653"/>
      <c r="O206" s="653"/>
      <c r="P206" s="666"/>
      <c r="Q206" s="654"/>
    </row>
    <row r="207" spans="1:17" ht="14.4" customHeight="1" x14ac:dyDescent="0.3">
      <c r="A207" s="649" t="s">
        <v>573</v>
      </c>
      <c r="B207" s="650" t="s">
        <v>5423</v>
      </c>
      <c r="C207" s="650" t="s">
        <v>5505</v>
      </c>
      <c r="D207" s="650" t="s">
        <v>5574</v>
      </c>
      <c r="E207" s="650" t="s">
        <v>5575</v>
      </c>
      <c r="F207" s="653">
        <v>1</v>
      </c>
      <c r="G207" s="653">
        <v>306.87</v>
      </c>
      <c r="H207" s="653">
        <v>1</v>
      </c>
      <c r="I207" s="653">
        <v>306.87</v>
      </c>
      <c r="J207" s="653">
        <v>4</v>
      </c>
      <c r="K207" s="653">
        <v>1227.48</v>
      </c>
      <c r="L207" s="653">
        <v>4</v>
      </c>
      <c r="M207" s="653">
        <v>306.87</v>
      </c>
      <c r="N207" s="653"/>
      <c r="O207" s="653"/>
      <c r="P207" s="666"/>
      <c r="Q207" s="654"/>
    </row>
    <row r="208" spans="1:17" ht="14.4" customHeight="1" x14ac:dyDescent="0.3">
      <c r="A208" s="649" t="s">
        <v>573</v>
      </c>
      <c r="B208" s="650" t="s">
        <v>5423</v>
      </c>
      <c r="C208" s="650" t="s">
        <v>5505</v>
      </c>
      <c r="D208" s="650" t="s">
        <v>5576</v>
      </c>
      <c r="E208" s="650" t="s">
        <v>5577</v>
      </c>
      <c r="F208" s="653">
        <v>1</v>
      </c>
      <c r="G208" s="653">
        <v>25900</v>
      </c>
      <c r="H208" s="653">
        <v>1</v>
      </c>
      <c r="I208" s="653">
        <v>25900</v>
      </c>
      <c r="J208" s="653">
        <v>1</v>
      </c>
      <c r="K208" s="653">
        <v>26841.82</v>
      </c>
      <c r="L208" s="653">
        <v>1.0363637065637066</v>
      </c>
      <c r="M208" s="653">
        <v>26841.82</v>
      </c>
      <c r="N208" s="653"/>
      <c r="O208" s="653"/>
      <c r="P208" s="666"/>
      <c r="Q208" s="654"/>
    </row>
    <row r="209" spans="1:17" ht="14.4" customHeight="1" x14ac:dyDescent="0.3">
      <c r="A209" s="649" t="s">
        <v>573</v>
      </c>
      <c r="B209" s="650" t="s">
        <v>5423</v>
      </c>
      <c r="C209" s="650" t="s">
        <v>5505</v>
      </c>
      <c r="D209" s="650" t="s">
        <v>5578</v>
      </c>
      <c r="E209" s="650" t="s">
        <v>5579</v>
      </c>
      <c r="F209" s="653">
        <v>5</v>
      </c>
      <c r="G209" s="653">
        <v>221260</v>
      </c>
      <c r="H209" s="653">
        <v>1</v>
      </c>
      <c r="I209" s="653">
        <v>44252</v>
      </c>
      <c r="J209" s="653">
        <v>13</v>
      </c>
      <c r="K209" s="653">
        <v>575276</v>
      </c>
      <c r="L209" s="653">
        <v>2.6</v>
      </c>
      <c r="M209" s="653">
        <v>44252</v>
      </c>
      <c r="N209" s="653">
        <v>9</v>
      </c>
      <c r="O209" s="653">
        <v>398268</v>
      </c>
      <c r="P209" s="666">
        <v>1.8</v>
      </c>
      <c r="Q209" s="654">
        <v>44252</v>
      </c>
    </row>
    <row r="210" spans="1:17" ht="14.4" customHeight="1" x14ac:dyDescent="0.3">
      <c r="A210" s="649" t="s">
        <v>573</v>
      </c>
      <c r="B210" s="650" t="s">
        <v>5423</v>
      </c>
      <c r="C210" s="650" t="s">
        <v>5505</v>
      </c>
      <c r="D210" s="650" t="s">
        <v>5580</v>
      </c>
      <c r="E210" s="650" t="s">
        <v>5581</v>
      </c>
      <c r="F210" s="653">
        <v>28</v>
      </c>
      <c r="G210" s="653">
        <v>1311604</v>
      </c>
      <c r="H210" s="653">
        <v>1</v>
      </c>
      <c r="I210" s="653">
        <v>46843</v>
      </c>
      <c r="J210" s="653">
        <v>16</v>
      </c>
      <c r="K210" s="653">
        <v>749488</v>
      </c>
      <c r="L210" s="653">
        <v>0.5714285714285714</v>
      </c>
      <c r="M210" s="653">
        <v>46843</v>
      </c>
      <c r="N210" s="653">
        <v>12</v>
      </c>
      <c r="O210" s="653">
        <v>562116</v>
      </c>
      <c r="P210" s="666">
        <v>0.42857142857142855</v>
      </c>
      <c r="Q210" s="654">
        <v>46843</v>
      </c>
    </row>
    <row r="211" spans="1:17" ht="14.4" customHeight="1" x14ac:dyDescent="0.3">
      <c r="A211" s="649" t="s">
        <v>573</v>
      </c>
      <c r="B211" s="650" t="s">
        <v>5423</v>
      </c>
      <c r="C211" s="650" t="s">
        <v>5505</v>
      </c>
      <c r="D211" s="650" t="s">
        <v>5582</v>
      </c>
      <c r="E211" s="650" t="s">
        <v>5583</v>
      </c>
      <c r="F211" s="653">
        <v>18</v>
      </c>
      <c r="G211" s="653">
        <v>33084</v>
      </c>
      <c r="H211" s="653">
        <v>1</v>
      </c>
      <c r="I211" s="653">
        <v>1838</v>
      </c>
      <c r="J211" s="653">
        <v>22</v>
      </c>
      <c r="K211" s="653">
        <v>40436</v>
      </c>
      <c r="L211" s="653">
        <v>1.2222222222222223</v>
      </c>
      <c r="M211" s="653">
        <v>1838</v>
      </c>
      <c r="N211" s="653">
        <v>27</v>
      </c>
      <c r="O211" s="653">
        <v>49626</v>
      </c>
      <c r="P211" s="666">
        <v>1.5</v>
      </c>
      <c r="Q211" s="654">
        <v>1838</v>
      </c>
    </row>
    <row r="212" spans="1:17" ht="14.4" customHeight="1" x14ac:dyDescent="0.3">
      <c r="A212" s="649" t="s">
        <v>573</v>
      </c>
      <c r="B212" s="650" t="s">
        <v>5423</v>
      </c>
      <c r="C212" s="650" t="s">
        <v>5505</v>
      </c>
      <c r="D212" s="650" t="s">
        <v>5584</v>
      </c>
      <c r="E212" s="650" t="s">
        <v>5585</v>
      </c>
      <c r="F212" s="653">
        <v>1</v>
      </c>
      <c r="G212" s="653">
        <v>69228.990000000005</v>
      </c>
      <c r="H212" s="653">
        <v>1</v>
      </c>
      <c r="I212" s="653">
        <v>69228.990000000005</v>
      </c>
      <c r="J212" s="653"/>
      <c r="K212" s="653"/>
      <c r="L212" s="653"/>
      <c r="M212" s="653"/>
      <c r="N212" s="653">
        <v>2</v>
      </c>
      <c r="O212" s="653">
        <v>138457.98000000001</v>
      </c>
      <c r="P212" s="666">
        <v>2</v>
      </c>
      <c r="Q212" s="654">
        <v>69228.990000000005</v>
      </c>
    </row>
    <row r="213" spans="1:17" ht="14.4" customHeight="1" x14ac:dyDescent="0.3">
      <c r="A213" s="649" t="s">
        <v>573</v>
      </c>
      <c r="B213" s="650" t="s">
        <v>5423</v>
      </c>
      <c r="C213" s="650" t="s">
        <v>5505</v>
      </c>
      <c r="D213" s="650" t="s">
        <v>5586</v>
      </c>
      <c r="E213" s="650" t="s">
        <v>5587</v>
      </c>
      <c r="F213" s="653">
        <v>1</v>
      </c>
      <c r="G213" s="653">
        <v>7348.8</v>
      </c>
      <c r="H213" s="653">
        <v>1</v>
      </c>
      <c r="I213" s="653">
        <v>7348.8</v>
      </c>
      <c r="J213" s="653">
        <v>1</v>
      </c>
      <c r="K213" s="653">
        <v>7616.03</v>
      </c>
      <c r="L213" s="653">
        <v>1.0363637600696711</v>
      </c>
      <c r="M213" s="653">
        <v>7616.03</v>
      </c>
      <c r="N213" s="653"/>
      <c r="O213" s="653"/>
      <c r="P213" s="666"/>
      <c r="Q213" s="654"/>
    </row>
    <row r="214" spans="1:17" ht="14.4" customHeight="1" x14ac:dyDescent="0.3">
      <c r="A214" s="649" t="s">
        <v>573</v>
      </c>
      <c r="B214" s="650" t="s">
        <v>5423</v>
      </c>
      <c r="C214" s="650" t="s">
        <v>5505</v>
      </c>
      <c r="D214" s="650" t="s">
        <v>5588</v>
      </c>
      <c r="E214" s="650" t="s">
        <v>5589</v>
      </c>
      <c r="F214" s="653">
        <v>10</v>
      </c>
      <c r="G214" s="653">
        <v>256970</v>
      </c>
      <c r="H214" s="653">
        <v>1</v>
      </c>
      <c r="I214" s="653">
        <v>25697</v>
      </c>
      <c r="J214" s="653">
        <v>7</v>
      </c>
      <c r="K214" s="653">
        <v>179879</v>
      </c>
      <c r="L214" s="653">
        <v>0.7</v>
      </c>
      <c r="M214" s="653">
        <v>25697</v>
      </c>
      <c r="N214" s="653">
        <v>11</v>
      </c>
      <c r="O214" s="653">
        <v>282667</v>
      </c>
      <c r="P214" s="666">
        <v>1.1000000000000001</v>
      </c>
      <c r="Q214" s="654">
        <v>25697</v>
      </c>
    </row>
    <row r="215" spans="1:17" ht="14.4" customHeight="1" x14ac:dyDescent="0.3">
      <c r="A215" s="649" t="s">
        <v>573</v>
      </c>
      <c r="B215" s="650" t="s">
        <v>5423</v>
      </c>
      <c r="C215" s="650" t="s">
        <v>5505</v>
      </c>
      <c r="D215" s="650" t="s">
        <v>5590</v>
      </c>
      <c r="E215" s="650" t="s">
        <v>5591</v>
      </c>
      <c r="F215" s="653">
        <v>1</v>
      </c>
      <c r="G215" s="653">
        <v>1796</v>
      </c>
      <c r="H215" s="653">
        <v>1</v>
      </c>
      <c r="I215" s="653">
        <v>1796</v>
      </c>
      <c r="J215" s="653"/>
      <c r="K215" s="653"/>
      <c r="L215" s="653"/>
      <c r="M215" s="653"/>
      <c r="N215" s="653"/>
      <c r="O215" s="653"/>
      <c r="P215" s="666"/>
      <c r="Q215" s="654"/>
    </row>
    <row r="216" spans="1:17" ht="14.4" customHeight="1" x14ac:dyDescent="0.3">
      <c r="A216" s="649" t="s">
        <v>573</v>
      </c>
      <c r="B216" s="650" t="s">
        <v>5423</v>
      </c>
      <c r="C216" s="650" t="s">
        <v>5505</v>
      </c>
      <c r="D216" s="650" t="s">
        <v>5592</v>
      </c>
      <c r="E216" s="650" t="s">
        <v>5593</v>
      </c>
      <c r="F216" s="653">
        <v>7</v>
      </c>
      <c r="G216" s="653">
        <v>123327.26000000001</v>
      </c>
      <c r="H216" s="653">
        <v>1</v>
      </c>
      <c r="I216" s="653">
        <v>17618.18</v>
      </c>
      <c r="J216" s="653">
        <v>1</v>
      </c>
      <c r="K216" s="653">
        <v>17618.18</v>
      </c>
      <c r="L216" s="653">
        <v>0.14285714285714285</v>
      </c>
      <c r="M216" s="653">
        <v>17618.18</v>
      </c>
      <c r="N216" s="653">
        <v>1</v>
      </c>
      <c r="O216" s="653">
        <v>17618.18</v>
      </c>
      <c r="P216" s="666">
        <v>0.14285714285714285</v>
      </c>
      <c r="Q216" s="654">
        <v>17618.18</v>
      </c>
    </row>
    <row r="217" spans="1:17" ht="14.4" customHeight="1" x14ac:dyDescent="0.3">
      <c r="A217" s="649" t="s">
        <v>573</v>
      </c>
      <c r="B217" s="650" t="s">
        <v>5423</v>
      </c>
      <c r="C217" s="650" t="s">
        <v>5505</v>
      </c>
      <c r="D217" s="650" t="s">
        <v>5594</v>
      </c>
      <c r="E217" s="650" t="s">
        <v>5595</v>
      </c>
      <c r="F217" s="653">
        <v>1</v>
      </c>
      <c r="G217" s="653">
        <v>23836.36</v>
      </c>
      <c r="H217" s="653">
        <v>1</v>
      </c>
      <c r="I217" s="653">
        <v>23836.36</v>
      </c>
      <c r="J217" s="653">
        <v>6</v>
      </c>
      <c r="K217" s="653">
        <v>143018.16</v>
      </c>
      <c r="L217" s="653">
        <v>6</v>
      </c>
      <c r="M217" s="653">
        <v>23836.36</v>
      </c>
      <c r="N217" s="653">
        <v>4</v>
      </c>
      <c r="O217" s="653">
        <v>95345.44</v>
      </c>
      <c r="P217" s="666">
        <v>4</v>
      </c>
      <c r="Q217" s="654">
        <v>23836.36</v>
      </c>
    </row>
    <row r="218" spans="1:17" ht="14.4" customHeight="1" x14ac:dyDescent="0.3">
      <c r="A218" s="649" t="s">
        <v>573</v>
      </c>
      <c r="B218" s="650" t="s">
        <v>5423</v>
      </c>
      <c r="C218" s="650" t="s">
        <v>5505</v>
      </c>
      <c r="D218" s="650" t="s">
        <v>5596</v>
      </c>
      <c r="E218" s="650" t="s">
        <v>5597</v>
      </c>
      <c r="F218" s="653"/>
      <c r="G218" s="653"/>
      <c r="H218" s="653"/>
      <c r="I218" s="653"/>
      <c r="J218" s="653">
        <v>3</v>
      </c>
      <c r="K218" s="653">
        <v>64619.34</v>
      </c>
      <c r="L218" s="653"/>
      <c r="M218" s="653">
        <v>21539.78</v>
      </c>
      <c r="N218" s="653"/>
      <c r="O218" s="653"/>
      <c r="P218" s="666"/>
      <c r="Q218" s="654"/>
    </row>
    <row r="219" spans="1:17" ht="14.4" customHeight="1" x14ac:dyDescent="0.3">
      <c r="A219" s="649" t="s">
        <v>573</v>
      </c>
      <c r="B219" s="650" t="s">
        <v>5423</v>
      </c>
      <c r="C219" s="650" t="s">
        <v>5505</v>
      </c>
      <c r="D219" s="650" t="s">
        <v>5598</v>
      </c>
      <c r="E219" s="650" t="s">
        <v>5599</v>
      </c>
      <c r="F219" s="653">
        <v>2</v>
      </c>
      <c r="G219" s="653">
        <v>9899.76</v>
      </c>
      <c r="H219" s="653">
        <v>1</v>
      </c>
      <c r="I219" s="653">
        <v>4949.88</v>
      </c>
      <c r="J219" s="653">
        <v>12</v>
      </c>
      <c r="K219" s="653">
        <v>59398.559999999998</v>
      </c>
      <c r="L219" s="653">
        <v>6</v>
      </c>
      <c r="M219" s="653">
        <v>4949.88</v>
      </c>
      <c r="N219" s="653">
        <v>12</v>
      </c>
      <c r="O219" s="653">
        <v>59398.559999999998</v>
      </c>
      <c r="P219" s="666">
        <v>6</v>
      </c>
      <c r="Q219" s="654">
        <v>4949.88</v>
      </c>
    </row>
    <row r="220" spans="1:17" ht="14.4" customHeight="1" x14ac:dyDescent="0.3">
      <c r="A220" s="649" t="s">
        <v>573</v>
      </c>
      <c r="B220" s="650" t="s">
        <v>5423</v>
      </c>
      <c r="C220" s="650" t="s">
        <v>5505</v>
      </c>
      <c r="D220" s="650" t="s">
        <v>5600</v>
      </c>
      <c r="E220" s="650" t="s">
        <v>5601</v>
      </c>
      <c r="F220" s="653">
        <v>2</v>
      </c>
      <c r="G220" s="653">
        <v>40882.06</v>
      </c>
      <c r="H220" s="653">
        <v>1</v>
      </c>
      <c r="I220" s="653">
        <v>20441.03</v>
      </c>
      <c r="J220" s="653">
        <v>6</v>
      </c>
      <c r="K220" s="653">
        <v>122646.18</v>
      </c>
      <c r="L220" s="653">
        <v>3</v>
      </c>
      <c r="M220" s="653">
        <v>20441.03</v>
      </c>
      <c r="N220" s="653">
        <v>6</v>
      </c>
      <c r="O220" s="653">
        <v>122646.18</v>
      </c>
      <c r="P220" s="666">
        <v>3</v>
      </c>
      <c r="Q220" s="654">
        <v>20441.03</v>
      </c>
    </row>
    <row r="221" spans="1:17" ht="14.4" customHeight="1" x14ac:dyDescent="0.3">
      <c r="A221" s="649" t="s">
        <v>573</v>
      </c>
      <c r="B221" s="650" t="s">
        <v>5423</v>
      </c>
      <c r="C221" s="650" t="s">
        <v>5505</v>
      </c>
      <c r="D221" s="650" t="s">
        <v>5602</v>
      </c>
      <c r="E221" s="650" t="s">
        <v>5603</v>
      </c>
      <c r="F221" s="653">
        <v>95</v>
      </c>
      <c r="G221" s="653">
        <v>2424840.58</v>
      </c>
      <c r="H221" s="653">
        <v>1</v>
      </c>
      <c r="I221" s="653">
        <v>25524.637684210527</v>
      </c>
      <c r="J221" s="653">
        <v>59</v>
      </c>
      <c r="K221" s="653">
        <v>1523395.9300000002</v>
      </c>
      <c r="L221" s="653">
        <v>0.62824580822546283</v>
      </c>
      <c r="M221" s="653">
        <v>25820.270000000004</v>
      </c>
      <c r="N221" s="653">
        <v>67</v>
      </c>
      <c r="O221" s="653">
        <v>1729958.0899999999</v>
      </c>
      <c r="P221" s="666">
        <v>0.71343168052722039</v>
      </c>
      <c r="Q221" s="654">
        <v>25820.269999999997</v>
      </c>
    </row>
    <row r="222" spans="1:17" ht="14.4" customHeight="1" x14ac:dyDescent="0.3">
      <c r="A222" s="649" t="s">
        <v>573</v>
      </c>
      <c r="B222" s="650" t="s">
        <v>5423</v>
      </c>
      <c r="C222" s="650" t="s">
        <v>5505</v>
      </c>
      <c r="D222" s="650" t="s">
        <v>5604</v>
      </c>
      <c r="E222" s="650" t="s">
        <v>5605</v>
      </c>
      <c r="F222" s="653">
        <v>21</v>
      </c>
      <c r="G222" s="653">
        <v>300109.08</v>
      </c>
      <c r="H222" s="653">
        <v>1</v>
      </c>
      <c r="I222" s="653">
        <v>14290.908571428572</v>
      </c>
      <c r="J222" s="653">
        <v>36</v>
      </c>
      <c r="K222" s="653">
        <v>522327.24</v>
      </c>
      <c r="L222" s="653">
        <v>1.7404579694822961</v>
      </c>
      <c r="M222" s="653">
        <v>14509.09</v>
      </c>
      <c r="N222" s="653">
        <v>54</v>
      </c>
      <c r="O222" s="653">
        <v>783490.86</v>
      </c>
      <c r="P222" s="666">
        <v>2.6106869542234441</v>
      </c>
      <c r="Q222" s="654">
        <v>14509.09</v>
      </c>
    </row>
    <row r="223" spans="1:17" ht="14.4" customHeight="1" x14ac:dyDescent="0.3">
      <c r="A223" s="649" t="s">
        <v>573</v>
      </c>
      <c r="B223" s="650" t="s">
        <v>5423</v>
      </c>
      <c r="C223" s="650" t="s">
        <v>5505</v>
      </c>
      <c r="D223" s="650" t="s">
        <v>5606</v>
      </c>
      <c r="E223" s="650" t="s">
        <v>5607</v>
      </c>
      <c r="F223" s="653">
        <v>1</v>
      </c>
      <c r="G223" s="653">
        <v>16336</v>
      </c>
      <c r="H223" s="653">
        <v>1</v>
      </c>
      <c r="I223" s="653">
        <v>16336</v>
      </c>
      <c r="J223" s="653">
        <v>2</v>
      </c>
      <c r="K223" s="653">
        <v>32672</v>
      </c>
      <c r="L223" s="653">
        <v>2</v>
      </c>
      <c r="M223" s="653">
        <v>16336</v>
      </c>
      <c r="N223" s="653">
        <v>6</v>
      </c>
      <c r="O223" s="653">
        <v>98016</v>
      </c>
      <c r="P223" s="666">
        <v>6</v>
      </c>
      <c r="Q223" s="654">
        <v>16336</v>
      </c>
    </row>
    <row r="224" spans="1:17" ht="14.4" customHeight="1" x14ac:dyDescent="0.3">
      <c r="A224" s="649" t="s">
        <v>573</v>
      </c>
      <c r="B224" s="650" t="s">
        <v>5423</v>
      </c>
      <c r="C224" s="650" t="s">
        <v>5505</v>
      </c>
      <c r="D224" s="650" t="s">
        <v>5608</v>
      </c>
      <c r="E224" s="650" t="s">
        <v>5609</v>
      </c>
      <c r="F224" s="653">
        <v>116</v>
      </c>
      <c r="G224" s="653">
        <v>151380</v>
      </c>
      <c r="H224" s="653">
        <v>1</v>
      </c>
      <c r="I224" s="653">
        <v>1305</v>
      </c>
      <c r="J224" s="653">
        <v>123</v>
      </c>
      <c r="K224" s="653">
        <v>160515</v>
      </c>
      <c r="L224" s="653">
        <v>1.0603448275862069</v>
      </c>
      <c r="M224" s="653">
        <v>1305</v>
      </c>
      <c r="N224" s="653">
        <v>161</v>
      </c>
      <c r="O224" s="653">
        <v>210105</v>
      </c>
      <c r="P224" s="666">
        <v>1.3879310344827587</v>
      </c>
      <c r="Q224" s="654">
        <v>1305</v>
      </c>
    </row>
    <row r="225" spans="1:17" ht="14.4" customHeight="1" x14ac:dyDescent="0.3">
      <c r="A225" s="649" t="s">
        <v>573</v>
      </c>
      <c r="B225" s="650" t="s">
        <v>5423</v>
      </c>
      <c r="C225" s="650" t="s">
        <v>5505</v>
      </c>
      <c r="D225" s="650" t="s">
        <v>5610</v>
      </c>
      <c r="E225" s="650" t="s">
        <v>5611</v>
      </c>
      <c r="F225" s="653">
        <v>14</v>
      </c>
      <c r="G225" s="653">
        <v>18270</v>
      </c>
      <c r="H225" s="653">
        <v>1</v>
      </c>
      <c r="I225" s="653">
        <v>1305</v>
      </c>
      <c r="J225" s="653"/>
      <c r="K225" s="653"/>
      <c r="L225" s="653"/>
      <c r="M225" s="653"/>
      <c r="N225" s="653"/>
      <c r="O225" s="653"/>
      <c r="P225" s="666"/>
      <c r="Q225" s="654"/>
    </row>
    <row r="226" spans="1:17" ht="14.4" customHeight="1" x14ac:dyDescent="0.3">
      <c r="A226" s="649" t="s">
        <v>573</v>
      </c>
      <c r="B226" s="650" t="s">
        <v>5423</v>
      </c>
      <c r="C226" s="650" t="s">
        <v>5505</v>
      </c>
      <c r="D226" s="650" t="s">
        <v>5612</v>
      </c>
      <c r="E226" s="650" t="s">
        <v>5613</v>
      </c>
      <c r="F226" s="653">
        <v>177</v>
      </c>
      <c r="G226" s="653">
        <v>190806</v>
      </c>
      <c r="H226" s="653">
        <v>1</v>
      </c>
      <c r="I226" s="653">
        <v>1078</v>
      </c>
      <c r="J226" s="653">
        <v>153</v>
      </c>
      <c r="K226" s="653">
        <v>164934</v>
      </c>
      <c r="L226" s="653">
        <v>0.86440677966101698</v>
      </c>
      <c r="M226" s="653">
        <v>1078</v>
      </c>
      <c r="N226" s="653">
        <v>191</v>
      </c>
      <c r="O226" s="653">
        <v>205898</v>
      </c>
      <c r="P226" s="666">
        <v>1.0790960451977401</v>
      </c>
      <c r="Q226" s="654">
        <v>1078</v>
      </c>
    </row>
    <row r="227" spans="1:17" ht="14.4" customHeight="1" x14ac:dyDescent="0.3">
      <c r="A227" s="649" t="s">
        <v>573</v>
      </c>
      <c r="B227" s="650" t="s">
        <v>5423</v>
      </c>
      <c r="C227" s="650" t="s">
        <v>5505</v>
      </c>
      <c r="D227" s="650" t="s">
        <v>5614</v>
      </c>
      <c r="E227" s="650" t="s">
        <v>5615</v>
      </c>
      <c r="F227" s="653">
        <v>1</v>
      </c>
      <c r="G227" s="653">
        <v>8509</v>
      </c>
      <c r="H227" s="653">
        <v>1</v>
      </c>
      <c r="I227" s="653">
        <v>8509</v>
      </c>
      <c r="J227" s="653">
        <v>1</v>
      </c>
      <c r="K227" s="653">
        <v>8509</v>
      </c>
      <c r="L227" s="653">
        <v>1</v>
      </c>
      <c r="M227" s="653">
        <v>8509</v>
      </c>
      <c r="N227" s="653">
        <v>2</v>
      </c>
      <c r="O227" s="653">
        <v>17018</v>
      </c>
      <c r="P227" s="666">
        <v>2</v>
      </c>
      <c r="Q227" s="654">
        <v>8509</v>
      </c>
    </row>
    <row r="228" spans="1:17" ht="14.4" customHeight="1" x14ac:dyDescent="0.3">
      <c r="A228" s="649" t="s">
        <v>573</v>
      </c>
      <c r="B228" s="650" t="s">
        <v>5423</v>
      </c>
      <c r="C228" s="650" t="s">
        <v>5505</v>
      </c>
      <c r="D228" s="650" t="s">
        <v>5616</v>
      </c>
      <c r="E228" s="650" t="s">
        <v>5617</v>
      </c>
      <c r="F228" s="653">
        <v>9</v>
      </c>
      <c r="G228" s="653">
        <v>51048</v>
      </c>
      <c r="H228" s="653">
        <v>1</v>
      </c>
      <c r="I228" s="653">
        <v>5672</v>
      </c>
      <c r="J228" s="653">
        <v>6</v>
      </c>
      <c r="K228" s="653">
        <v>34032</v>
      </c>
      <c r="L228" s="653">
        <v>0.66666666666666663</v>
      </c>
      <c r="M228" s="653">
        <v>5672</v>
      </c>
      <c r="N228" s="653">
        <v>11</v>
      </c>
      <c r="O228" s="653">
        <v>62392</v>
      </c>
      <c r="P228" s="666">
        <v>1.2222222222222223</v>
      </c>
      <c r="Q228" s="654">
        <v>5672</v>
      </c>
    </row>
    <row r="229" spans="1:17" ht="14.4" customHeight="1" x14ac:dyDescent="0.3">
      <c r="A229" s="649" t="s">
        <v>573</v>
      </c>
      <c r="B229" s="650" t="s">
        <v>5423</v>
      </c>
      <c r="C229" s="650" t="s">
        <v>5505</v>
      </c>
      <c r="D229" s="650" t="s">
        <v>5618</v>
      </c>
      <c r="E229" s="650" t="s">
        <v>5619</v>
      </c>
      <c r="F229" s="653">
        <v>4</v>
      </c>
      <c r="G229" s="653">
        <v>4540</v>
      </c>
      <c r="H229" s="653">
        <v>1</v>
      </c>
      <c r="I229" s="653">
        <v>1135</v>
      </c>
      <c r="J229" s="653"/>
      <c r="K229" s="653"/>
      <c r="L229" s="653"/>
      <c r="M229" s="653"/>
      <c r="N229" s="653"/>
      <c r="O229" s="653"/>
      <c r="P229" s="666"/>
      <c r="Q229" s="654"/>
    </row>
    <row r="230" spans="1:17" ht="14.4" customHeight="1" x14ac:dyDescent="0.3">
      <c r="A230" s="649" t="s">
        <v>573</v>
      </c>
      <c r="B230" s="650" t="s">
        <v>5423</v>
      </c>
      <c r="C230" s="650" t="s">
        <v>5505</v>
      </c>
      <c r="D230" s="650" t="s">
        <v>5620</v>
      </c>
      <c r="E230" s="650" t="s">
        <v>5621</v>
      </c>
      <c r="F230" s="653">
        <v>540</v>
      </c>
      <c r="G230" s="653">
        <v>114480</v>
      </c>
      <c r="H230" s="653">
        <v>1</v>
      </c>
      <c r="I230" s="653">
        <v>212</v>
      </c>
      <c r="J230" s="653">
        <v>424</v>
      </c>
      <c r="K230" s="653">
        <v>89888</v>
      </c>
      <c r="L230" s="653">
        <v>0.78518518518518521</v>
      </c>
      <c r="M230" s="653">
        <v>212</v>
      </c>
      <c r="N230" s="653">
        <v>422</v>
      </c>
      <c r="O230" s="653">
        <v>89464</v>
      </c>
      <c r="P230" s="666">
        <v>0.78148148148148144</v>
      </c>
      <c r="Q230" s="654">
        <v>212</v>
      </c>
    </row>
    <row r="231" spans="1:17" ht="14.4" customHeight="1" x14ac:dyDescent="0.3">
      <c r="A231" s="649" t="s">
        <v>573</v>
      </c>
      <c r="B231" s="650" t="s">
        <v>5423</v>
      </c>
      <c r="C231" s="650" t="s">
        <v>5505</v>
      </c>
      <c r="D231" s="650" t="s">
        <v>5622</v>
      </c>
      <c r="E231" s="650" t="s">
        <v>5623</v>
      </c>
      <c r="F231" s="653">
        <v>32</v>
      </c>
      <c r="G231" s="653">
        <v>44160</v>
      </c>
      <c r="H231" s="653">
        <v>1</v>
      </c>
      <c r="I231" s="653">
        <v>1380</v>
      </c>
      <c r="J231" s="653">
        <v>21</v>
      </c>
      <c r="K231" s="653">
        <v>28980</v>
      </c>
      <c r="L231" s="653">
        <v>0.65625</v>
      </c>
      <c r="M231" s="653">
        <v>1380</v>
      </c>
      <c r="N231" s="653">
        <v>11</v>
      </c>
      <c r="O231" s="653">
        <v>15180</v>
      </c>
      <c r="P231" s="666">
        <v>0.34375</v>
      </c>
      <c r="Q231" s="654">
        <v>1380</v>
      </c>
    </row>
    <row r="232" spans="1:17" ht="14.4" customHeight="1" x14ac:dyDescent="0.3">
      <c r="A232" s="649" t="s">
        <v>573</v>
      </c>
      <c r="B232" s="650" t="s">
        <v>5423</v>
      </c>
      <c r="C232" s="650" t="s">
        <v>5505</v>
      </c>
      <c r="D232" s="650" t="s">
        <v>5624</v>
      </c>
      <c r="E232" s="650" t="s">
        <v>5625</v>
      </c>
      <c r="F232" s="653"/>
      <c r="G232" s="653"/>
      <c r="H232" s="653"/>
      <c r="I232" s="653"/>
      <c r="J232" s="653"/>
      <c r="K232" s="653"/>
      <c r="L232" s="653"/>
      <c r="M232" s="653"/>
      <c r="N232" s="653">
        <v>1</v>
      </c>
      <c r="O232" s="653">
        <v>1404</v>
      </c>
      <c r="P232" s="666"/>
      <c r="Q232" s="654">
        <v>1404</v>
      </c>
    </row>
    <row r="233" spans="1:17" ht="14.4" customHeight="1" x14ac:dyDescent="0.3">
      <c r="A233" s="649" t="s">
        <v>573</v>
      </c>
      <c r="B233" s="650" t="s">
        <v>5423</v>
      </c>
      <c r="C233" s="650" t="s">
        <v>5505</v>
      </c>
      <c r="D233" s="650" t="s">
        <v>5626</v>
      </c>
      <c r="E233" s="650" t="s">
        <v>5627</v>
      </c>
      <c r="F233" s="653"/>
      <c r="G233" s="653"/>
      <c r="H233" s="653"/>
      <c r="I233" s="653"/>
      <c r="J233" s="653">
        <v>5</v>
      </c>
      <c r="K233" s="653">
        <v>5190</v>
      </c>
      <c r="L233" s="653"/>
      <c r="M233" s="653">
        <v>1038</v>
      </c>
      <c r="N233" s="653"/>
      <c r="O233" s="653"/>
      <c r="P233" s="666"/>
      <c r="Q233" s="654"/>
    </row>
    <row r="234" spans="1:17" ht="14.4" customHeight="1" x14ac:dyDescent="0.3">
      <c r="A234" s="649" t="s">
        <v>573</v>
      </c>
      <c r="B234" s="650" t="s">
        <v>5423</v>
      </c>
      <c r="C234" s="650" t="s">
        <v>5505</v>
      </c>
      <c r="D234" s="650" t="s">
        <v>5628</v>
      </c>
      <c r="E234" s="650" t="s">
        <v>5629</v>
      </c>
      <c r="F234" s="653">
        <v>23</v>
      </c>
      <c r="G234" s="653">
        <v>30176</v>
      </c>
      <c r="H234" s="653">
        <v>1</v>
      </c>
      <c r="I234" s="653">
        <v>1312</v>
      </c>
      <c r="J234" s="653">
        <v>15</v>
      </c>
      <c r="K234" s="653">
        <v>19680</v>
      </c>
      <c r="L234" s="653">
        <v>0.65217391304347827</v>
      </c>
      <c r="M234" s="653">
        <v>1312</v>
      </c>
      <c r="N234" s="653">
        <v>8</v>
      </c>
      <c r="O234" s="653">
        <v>10496</v>
      </c>
      <c r="P234" s="666">
        <v>0.34782608695652173</v>
      </c>
      <c r="Q234" s="654">
        <v>1312</v>
      </c>
    </row>
    <row r="235" spans="1:17" ht="14.4" customHeight="1" x14ac:dyDescent="0.3">
      <c r="A235" s="649" t="s">
        <v>573</v>
      </c>
      <c r="B235" s="650" t="s">
        <v>5423</v>
      </c>
      <c r="C235" s="650" t="s">
        <v>5505</v>
      </c>
      <c r="D235" s="650" t="s">
        <v>5630</v>
      </c>
      <c r="E235" s="650" t="s">
        <v>5631</v>
      </c>
      <c r="F235" s="653">
        <v>19</v>
      </c>
      <c r="G235" s="653">
        <v>29640</v>
      </c>
      <c r="H235" s="653">
        <v>1</v>
      </c>
      <c r="I235" s="653">
        <v>1560</v>
      </c>
      <c r="J235" s="653">
        <v>7</v>
      </c>
      <c r="K235" s="653">
        <v>10920</v>
      </c>
      <c r="L235" s="653">
        <v>0.36842105263157893</v>
      </c>
      <c r="M235" s="653">
        <v>1560</v>
      </c>
      <c r="N235" s="653">
        <v>10</v>
      </c>
      <c r="O235" s="653">
        <v>15600</v>
      </c>
      <c r="P235" s="666">
        <v>0.52631578947368418</v>
      </c>
      <c r="Q235" s="654">
        <v>1560</v>
      </c>
    </row>
    <row r="236" spans="1:17" ht="14.4" customHeight="1" x14ac:dyDescent="0.3">
      <c r="A236" s="649" t="s">
        <v>573</v>
      </c>
      <c r="B236" s="650" t="s">
        <v>5423</v>
      </c>
      <c r="C236" s="650" t="s">
        <v>5505</v>
      </c>
      <c r="D236" s="650" t="s">
        <v>5632</v>
      </c>
      <c r="E236" s="650" t="s">
        <v>5633</v>
      </c>
      <c r="F236" s="653">
        <v>7</v>
      </c>
      <c r="G236" s="653">
        <v>40661.74</v>
      </c>
      <c r="H236" s="653">
        <v>1</v>
      </c>
      <c r="I236" s="653">
        <v>5808.82</v>
      </c>
      <c r="J236" s="653">
        <v>4</v>
      </c>
      <c r="K236" s="653">
        <v>23235.279999999999</v>
      </c>
      <c r="L236" s="653">
        <v>0.5714285714285714</v>
      </c>
      <c r="M236" s="653">
        <v>5808.82</v>
      </c>
      <c r="N236" s="653">
        <v>14</v>
      </c>
      <c r="O236" s="653">
        <v>81323.48</v>
      </c>
      <c r="P236" s="666">
        <v>2</v>
      </c>
      <c r="Q236" s="654">
        <v>5808.82</v>
      </c>
    </row>
    <row r="237" spans="1:17" ht="14.4" customHeight="1" x14ac:dyDescent="0.3">
      <c r="A237" s="649" t="s">
        <v>573</v>
      </c>
      <c r="B237" s="650" t="s">
        <v>5423</v>
      </c>
      <c r="C237" s="650" t="s">
        <v>5505</v>
      </c>
      <c r="D237" s="650" t="s">
        <v>5634</v>
      </c>
      <c r="E237" s="650" t="s">
        <v>5635</v>
      </c>
      <c r="F237" s="653">
        <v>2</v>
      </c>
      <c r="G237" s="653">
        <v>16449.16</v>
      </c>
      <c r="H237" s="653">
        <v>1</v>
      </c>
      <c r="I237" s="653">
        <v>8224.58</v>
      </c>
      <c r="J237" s="653">
        <v>5</v>
      </c>
      <c r="K237" s="653">
        <v>41122.9</v>
      </c>
      <c r="L237" s="653">
        <v>2.5</v>
      </c>
      <c r="M237" s="653">
        <v>8224.58</v>
      </c>
      <c r="N237" s="653">
        <v>16</v>
      </c>
      <c r="O237" s="653">
        <v>131593.28</v>
      </c>
      <c r="P237" s="666">
        <v>8</v>
      </c>
      <c r="Q237" s="654">
        <v>8224.58</v>
      </c>
    </row>
    <row r="238" spans="1:17" ht="14.4" customHeight="1" x14ac:dyDescent="0.3">
      <c r="A238" s="649" t="s">
        <v>573</v>
      </c>
      <c r="B238" s="650" t="s">
        <v>5423</v>
      </c>
      <c r="C238" s="650" t="s">
        <v>5505</v>
      </c>
      <c r="D238" s="650" t="s">
        <v>5636</v>
      </c>
      <c r="E238" s="650" t="s">
        <v>5637</v>
      </c>
      <c r="F238" s="653">
        <v>8</v>
      </c>
      <c r="G238" s="653">
        <v>73275.039999999994</v>
      </c>
      <c r="H238" s="653">
        <v>1</v>
      </c>
      <c r="I238" s="653">
        <v>9159.3799999999992</v>
      </c>
      <c r="J238" s="653"/>
      <c r="K238" s="653"/>
      <c r="L238" s="653"/>
      <c r="M238" s="653"/>
      <c r="N238" s="653">
        <v>5</v>
      </c>
      <c r="O238" s="653">
        <v>45796.899999999994</v>
      </c>
      <c r="P238" s="666">
        <v>0.625</v>
      </c>
      <c r="Q238" s="654">
        <v>9159.3799999999992</v>
      </c>
    </row>
    <row r="239" spans="1:17" ht="14.4" customHeight="1" x14ac:dyDescent="0.3">
      <c r="A239" s="649" t="s">
        <v>573</v>
      </c>
      <c r="B239" s="650" t="s">
        <v>5423</v>
      </c>
      <c r="C239" s="650" t="s">
        <v>5505</v>
      </c>
      <c r="D239" s="650" t="s">
        <v>5638</v>
      </c>
      <c r="E239" s="650" t="s">
        <v>5637</v>
      </c>
      <c r="F239" s="653">
        <v>2</v>
      </c>
      <c r="G239" s="653">
        <v>27532.04</v>
      </c>
      <c r="H239" s="653">
        <v>1</v>
      </c>
      <c r="I239" s="653">
        <v>13766.02</v>
      </c>
      <c r="J239" s="653"/>
      <c r="K239" s="653"/>
      <c r="L239" s="653"/>
      <c r="M239" s="653"/>
      <c r="N239" s="653"/>
      <c r="O239" s="653"/>
      <c r="P239" s="666"/>
      <c r="Q239" s="654"/>
    </row>
    <row r="240" spans="1:17" ht="14.4" customHeight="1" x14ac:dyDescent="0.3">
      <c r="A240" s="649" t="s">
        <v>573</v>
      </c>
      <c r="B240" s="650" t="s">
        <v>5423</v>
      </c>
      <c r="C240" s="650" t="s">
        <v>5505</v>
      </c>
      <c r="D240" s="650" t="s">
        <v>5639</v>
      </c>
      <c r="E240" s="650" t="s">
        <v>5640</v>
      </c>
      <c r="F240" s="653">
        <v>3</v>
      </c>
      <c r="G240" s="653">
        <v>9949.08</v>
      </c>
      <c r="H240" s="653">
        <v>1</v>
      </c>
      <c r="I240" s="653">
        <v>3316.36</v>
      </c>
      <c r="J240" s="653"/>
      <c r="K240" s="653"/>
      <c r="L240" s="653"/>
      <c r="M240" s="653"/>
      <c r="N240" s="653"/>
      <c r="O240" s="653"/>
      <c r="P240" s="666"/>
      <c r="Q240" s="654"/>
    </row>
    <row r="241" spans="1:17" ht="14.4" customHeight="1" x14ac:dyDescent="0.3">
      <c r="A241" s="649" t="s">
        <v>573</v>
      </c>
      <c r="B241" s="650" t="s">
        <v>5423</v>
      </c>
      <c r="C241" s="650" t="s">
        <v>5505</v>
      </c>
      <c r="D241" s="650" t="s">
        <v>5641</v>
      </c>
      <c r="E241" s="650" t="s">
        <v>5642</v>
      </c>
      <c r="F241" s="653">
        <v>183</v>
      </c>
      <c r="G241" s="653">
        <v>227586.12</v>
      </c>
      <c r="H241" s="653">
        <v>1</v>
      </c>
      <c r="I241" s="653">
        <v>1243.6399999999999</v>
      </c>
      <c r="J241" s="653">
        <v>182</v>
      </c>
      <c r="K241" s="653">
        <v>226342.47999999998</v>
      </c>
      <c r="L241" s="653">
        <v>0.99453551912568305</v>
      </c>
      <c r="M241" s="653">
        <v>1243.6399999999999</v>
      </c>
      <c r="N241" s="653">
        <v>233</v>
      </c>
      <c r="O241" s="653">
        <v>289768.12</v>
      </c>
      <c r="P241" s="666">
        <v>1.2732240437158471</v>
      </c>
      <c r="Q241" s="654">
        <v>1243.6399999999999</v>
      </c>
    </row>
    <row r="242" spans="1:17" ht="14.4" customHeight="1" x14ac:dyDescent="0.3">
      <c r="A242" s="649" t="s">
        <v>573</v>
      </c>
      <c r="B242" s="650" t="s">
        <v>5423</v>
      </c>
      <c r="C242" s="650" t="s">
        <v>5505</v>
      </c>
      <c r="D242" s="650" t="s">
        <v>5643</v>
      </c>
      <c r="E242" s="650" t="s">
        <v>5644</v>
      </c>
      <c r="F242" s="653"/>
      <c r="G242" s="653"/>
      <c r="H242" s="653"/>
      <c r="I242" s="653"/>
      <c r="J242" s="653">
        <v>3</v>
      </c>
      <c r="K242" s="653">
        <v>48411.659999999996</v>
      </c>
      <c r="L242" s="653"/>
      <c r="M242" s="653">
        <v>16137.22</v>
      </c>
      <c r="N242" s="653">
        <v>7</v>
      </c>
      <c r="O242" s="653">
        <v>112960.54000000001</v>
      </c>
      <c r="P242" s="666"/>
      <c r="Q242" s="654">
        <v>16137.220000000001</v>
      </c>
    </row>
    <row r="243" spans="1:17" ht="14.4" customHeight="1" x14ac:dyDescent="0.3">
      <c r="A243" s="649" t="s">
        <v>573</v>
      </c>
      <c r="B243" s="650" t="s">
        <v>5423</v>
      </c>
      <c r="C243" s="650" t="s">
        <v>5505</v>
      </c>
      <c r="D243" s="650" t="s">
        <v>5645</v>
      </c>
      <c r="E243" s="650" t="s">
        <v>5646</v>
      </c>
      <c r="F243" s="653">
        <v>36</v>
      </c>
      <c r="G243" s="653">
        <v>59688</v>
      </c>
      <c r="H243" s="653">
        <v>1</v>
      </c>
      <c r="I243" s="653">
        <v>1658</v>
      </c>
      <c r="J243" s="653">
        <v>76</v>
      </c>
      <c r="K243" s="653">
        <v>126008</v>
      </c>
      <c r="L243" s="653">
        <v>2.1111111111111112</v>
      </c>
      <c r="M243" s="653">
        <v>1658</v>
      </c>
      <c r="N243" s="653">
        <v>77</v>
      </c>
      <c r="O243" s="653">
        <v>127666</v>
      </c>
      <c r="P243" s="666">
        <v>2.1388888888888888</v>
      </c>
      <c r="Q243" s="654">
        <v>1658</v>
      </c>
    </row>
    <row r="244" spans="1:17" ht="14.4" customHeight="1" x14ac:dyDescent="0.3">
      <c r="A244" s="649" t="s">
        <v>573</v>
      </c>
      <c r="B244" s="650" t="s">
        <v>5423</v>
      </c>
      <c r="C244" s="650" t="s">
        <v>5505</v>
      </c>
      <c r="D244" s="650" t="s">
        <v>5647</v>
      </c>
      <c r="E244" s="650" t="s">
        <v>5648</v>
      </c>
      <c r="F244" s="653">
        <v>1</v>
      </c>
      <c r="G244" s="653">
        <v>8449.4699999999993</v>
      </c>
      <c r="H244" s="653">
        <v>1</v>
      </c>
      <c r="I244" s="653">
        <v>8449.4699999999993</v>
      </c>
      <c r="J244" s="653"/>
      <c r="K244" s="653"/>
      <c r="L244" s="653"/>
      <c r="M244" s="653"/>
      <c r="N244" s="653"/>
      <c r="O244" s="653"/>
      <c r="P244" s="666"/>
      <c r="Q244" s="654"/>
    </row>
    <row r="245" spans="1:17" ht="14.4" customHeight="1" x14ac:dyDescent="0.3">
      <c r="A245" s="649" t="s">
        <v>573</v>
      </c>
      <c r="B245" s="650" t="s">
        <v>5423</v>
      </c>
      <c r="C245" s="650" t="s">
        <v>5505</v>
      </c>
      <c r="D245" s="650" t="s">
        <v>5649</v>
      </c>
      <c r="E245" s="650" t="s">
        <v>5637</v>
      </c>
      <c r="F245" s="653"/>
      <c r="G245" s="653"/>
      <c r="H245" s="653"/>
      <c r="I245" s="653"/>
      <c r="J245" s="653"/>
      <c r="K245" s="653"/>
      <c r="L245" s="653"/>
      <c r="M245" s="653"/>
      <c r="N245" s="653">
        <v>4</v>
      </c>
      <c r="O245" s="653">
        <v>32102.400000000001</v>
      </c>
      <c r="P245" s="666"/>
      <c r="Q245" s="654">
        <v>8025.6</v>
      </c>
    </row>
    <row r="246" spans="1:17" ht="14.4" customHeight="1" x14ac:dyDescent="0.3">
      <c r="A246" s="649" t="s">
        <v>573</v>
      </c>
      <c r="B246" s="650" t="s">
        <v>5423</v>
      </c>
      <c r="C246" s="650" t="s">
        <v>5505</v>
      </c>
      <c r="D246" s="650" t="s">
        <v>5650</v>
      </c>
      <c r="E246" s="650" t="s">
        <v>5651</v>
      </c>
      <c r="F246" s="653">
        <v>107</v>
      </c>
      <c r="G246" s="653">
        <v>120094.66</v>
      </c>
      <c r="H246" s="653">
        <v>1</v>
      </c>
      <c r="I246" s="653">
        <v>1122.3800000000001</v>
      </c>
      <c r="J246" s="653"/>
      <c r="K246" s="653"/>
      <c r="L246" s="653"/>
      <c r="M246" s="653"/>
      <c r="N246" s="653">
        <v>78</v>
      </c>
      <c r="O246" s="653">
        <v>87545.639999999985</v>
      </c>
      <c r="P246" s="666">
        <v>0.72897196261682229</v>
      </c>
      <c r="Q246" s="654">
        <v>1122.3799999999999</v>
      </c>
    </row>
    <row r="247" spans="1:17" ht="14.4" customHeight="1" x14ac:dyDescent="0.3">
      <c r="A247" s="649" t="s">
        <v>573</v>
      </c>
      <c r="B247" s="650" t="s">
        <v>5423</v>
      </c>
      <c r="C247" s="650" t="s">
        <v>5505</v>
      </c>
      <c r="D247" s="650" t="s">
        <v>5652</v>
      </c>
      <c r="E247" s="650" t="s">
        <v>5653</v>
      </c>
      <c r="F247" s="653">
        <v>35</v>
      </c>
      <c r="G247" s="653">
        <v>62566</v>
      </c>
      <c r="H247" s="653">
        <v>1</v>
      </c>
      <c r="I247" s="653">
        <v>1787.6</v>
      </c>
      <c r="J247" s="653">
        <v>45</v>
      </c>
      <c r="K247" s="653">
        <v>80442</v>
      </c>
      <c r="L247" s="653">
        <v>1.2857142857142858</v>
      </c>
      <c r="M247" s="653">
        <v>1787.6</v>
      </c>
      <c r="N247" s="653">
        <v>270</v>
      </c>
      <c r="O247" s="653">
        <v>482652</v>
      </c>
      <c r="P247" s="666">
        <v>7.7142857142857144</v>
      </c>
      <c r="Q247" s="654">
        <v>1787.6</v>
      </c>
    </row>
    <row r="248" spans="1:17" ht="14.4" customHeight="1" x14ac:dyDescent="0.3">
      <c r="A248" s="649" t="s">
        <v>573</v>
      </c>
      <c r="B248" s="650" t="s">
        <v>5423</v>
      </c>
      <c r="C248" s="650" t="s">
        <v>5505</v>
      </c>
      <c r="D248" s="650" t="s">
        <v>5654</v>
      </c>
      <c r="E248" s="650" t="s">
        <v>5655</v>
      </c>
      <c r="F248" s="653">
        <v>1</v>
      </c>
      <c r="G248" s="653">
        <v>58165</v>
      </c>
      <c r="H248" s="653">
        <v>1</v>
      </c>
      <c r="I248" s="653">
        <v>58165</v>
      </c>
      <c r="J248" s="653"/>
      <c r="K248" s="653"/>
      <c r="L248" s="653"/>
      <c r="M248" s="653"/>
      <c r="N248" s="653"/>
      <c r="O248" s="653"/>
      <c r="P248" s="666"/>
      <c r="Q248" s="654"/>
    </row>
    <row r="249" spans="1:17" ht="14.4" customHeight="1" x14ac:dyDescent="0.3">
      <c r="A249" s="649" t="s">
        <v>573</v>
      </c>
      <c r="B249" s="650" t="s">
        <v>5423</v>
      </c>
      <c r="C249" s="650" t="s">
        <v>5505</v>
      </c>
      <c r="D249" s="650" t="s">
        <v>5656</v>
      </c>
      <c r="E249" s="650" t="s">
        <v>5657</v>
      </c>
      <c r="F249" s="653">
        <v>14</v>
      </c>
      <c r="G249" s="653">
        <v>1013895.26</v>
      </c>
      <c r="H249" s="653">
        <v>1</v>
      </c>
      <c r="I249" s="653">
        <v>72421.09</v>
      </c>
      <c r="J249" s="653">
        <v>14</v>
      </c>
      <c r="K249" s="653">
        <v>1013895.26</v>
      </c>
      <c r="L249" s="653">
        <v>1</v>
      </c>
      <c r="M249" s="653">
        <v>72421.09</v>
      </c>
      <c r="N249" s="653">
        <v>35</v>
      </c>
      <c r="O249" s="653">
        <v>2534738.1499999994</v>
      </c>
      <c r="P249" s="666">
        <v>2.4999999999999996</v>
      </c>
      <c r="Q249" s="654">
        <v>72421.089999999982</v>
      </c>
    </row>
    <row r="250" spans="1:17" ht="14.4" customHeight="1" x14ac:dyDescent="0.3">
      <c r="A250" s="649" t="s">
        <v>573</v>
      </c>
      <c r="B250" s="650" t="s">
        <v>5423</v>
      </c>
      <c r="C250" s="650" t="s">
        <v>5505</v>
      </c>
      <c r="D250" s="650" t="s">
        <v>5658</v>
      </c>
      <c r="E250" s="650" t="s">
        <v>5515</v>
      </c>
      <c r="F250" s="653"/>
      <c r="G250" s="653"/>
      <c r="H250" s="653"/>
      <c r="I250" s="653"/>
      <c r="J250" s="653">
        <v>1</v>
      </c>
      <c r="K250" s="653">
        <v>87846.78</v>
      </c>
      <c r="L250" s="653"/>
      <c r="M250" s="653">
        <v>87846.78</v>
      </c>
      <c r="N250" s="653">
        <v>5</v>
      </c>
      <c r="O250" s="653">
        <v>439233.9</v>
      </c>
      <c r="P250" s="666"/>
      <c r="Q250" s="654">
        <v>87846.78</v>
      </c>
    </row>
    <row r="251" spans="1:17" ht="14.4" customHeight="1" x14ac:dyDescent="0.3">
      <c r="A251" s="649" t="s">
        <v>573</v>
      </c>
      <c r="B251" s="650" t="s">
        <v>5423</v>
      </c>
      <c r="C251" s="650" t="s">
        <v>5505</v>
      </c>
      <c r="D251" s="650" t="s">
        <v>5659</v>
      </c>
      <c r="E251" s="650" t="s">
        <v>5660</v>
      </c>
      <c r="F251" s="653"/>
      <c r="G251" s="653"/>
      <c r="H251" s="653"/>
      <c r="I251" s="653"/>
      <c r="J251" s="653"/>
      <c r="K251" s="653"/>
      <c r="L251" s="653"/>
      <c r="M251" s="653"/>
      <c r="N251" s="653">
        <v>6</v>
      </c>
      <c r="O251" s="653">
        <v>482844.9</v>
      </c>
      <c r="P251" s="666"/>
      <c r="Q251" s="654">
        <v>80474.150000000009</v>
      </c>
    </row>
    <row r="252" spans="1:17" ht="14.4" customHeight="1" x14ac:dyDescent="0.3">
      <c r="A252" s="649" t="s">
        <v>573</v>
      </c>
      <c r="B252" s="650" t="s">
        <v>5423</v>
      </c>
      <c r="C252" s="650" t="s">
        <v>5505</v>
      </c>
      <c r="D252" s="650" t="s">
        <v>5661</v>
      </c>
      <c r="E252" s="650" t="s">
        <v>5662</v>
      </c>
      <c r="F252" s="653">
        <v>2</v>
      </c>
      <c r="G252" s="653">
        <v>25000</v>
      </c>
      <c r="H252" s="653">
        <v>1</v>
      </c>
      <c r="I252" s="653">
        <v>12500</v>
      </c>
      <c r="J252" s="653">
        <v>6</v>
      </c>
      <c r="K252" s="653">
        <v>75000</v>
      </c>
      <c r="L252" s="653">
        <v>3</v>
      </c>
      <c r="M252" s="653">
        <v>12500</v>
      </c>
      <c r="N252" s="653">
        <v>2</v>
      </c>
      <c r="O252" s="653">
        <v>25000</v>
      </c>
      <c r="P252" s="666">
        <v>1</v>
      </c>
      <c r="Q252" s="654">
        <v>12500</v>
      </c>
    </row>
    <row r="253" spans="1:17" ht="14.4" customHeight="1" x14ac:dyDescent="0.3">
      <c r="A253" s="649" t="s">
        <v>573</v>
      </c>
      <c r="B253" s="650" t="s">
        <v>5423</v>
      </c>
      <c r="C253" s="650" t="s">
        <v>5505</v>
      </c>
      <c r="D253" s="650" t="s">
        <v>5663</v>
      </c>
      <c r="E253" s="650" t="s">
        <v>5664</v>
      </c>
      <c r="F253" s="653">
        <v>3</v>
      </c>
      <c r="G253" s="653">
        <v>172521</v>
      </c>
      <c r="H253" s="653">
        <v>1</v>
      </c>
      <c r="I253" s="653">
        <v>57507</v>
      </c>
      <c r="J253" s="653">
        <v>2</v>
      </c>
      <c r="K253" s="653">
        <v>115014</v>
      </c>
      <c r="L253" s="653">
        <v>0.66666666666666663</v>
      </c>
      <c r="M253" s="653">
        <v>57507</v>
      </c>
      <c r="N253" s="653"/>
      <c r="O253" s="653"/>
      <c r="P253" s="666"/>
      <c r="Q253" s="654"/>
    </row>
    <row r="254" spans="1:17" ht="14.4" customHeight="1" x14ac:dyDescent="0.3">
      <c r="A254" s="649" t="s">
        <v>573</v>
      </c>
      <c r="B254" s="650" t="s">
        <v>5423</v>
      </c>
      <c r="C254" s="650" t="s">
        <v>5505</v>
      </c>
      <c r="D254" s="650" t="s">
        <v>5665</v>
      </c>
      <c r="E254" s="650" t="s">
        <v>5666</v>
      </c>
      <c r="F254" s="653">
        <v>2</v>
      </c>
      <c r="G254" s="653">
        <v>84790.11</v>
      </c>
      <c r="H254" s="653">
        <v>1</v>
      </c>
      <c r="I254" s="653">
        <v>42395.055</v>
      </c>
      <c r="J254" s="653"/>
      <c r="K254" s="653"/>
      <c r="L254" s="653"/>
      <c r="M254" s="653"/>
      <c r="N254" s="653">
        <v>5</v>
      </c>
      <c r="O254" s="653">
        <v>215760.55</v>
      </c>
      <c r="P254" s="666">
        <v>2.5446428834683665</v>
      </c>
      <c r="Q254" s="654">
        <v>43152.11</v>
      </c>
    </row>
    <row r="255" spans="1:17" ht="14.4" customHeight="1" x14ac:dyDescent="0.3">
      <c r="A255" s="649" t="s">
        <v>573</v>
      </c>
      <c r="B255" s="650" t="s">
        <v>5423</v>
      </c>
      <c r="C255" s="650" t="s">
        <v>5505</v>
      </c>
      <c r="D255" s="650" t="s">
        <v>5667</v>
      </c>
      <c r="E255" s="650" t="s">
        <v>5668</v>
      </c>
      <c r="F255" s="653">
        <v>1</v>
      </c>
      <c r="G255" s="653">
        <v>13690.36</v>
      </c>
      <c r="H255" s="653">
        <v>1</v>
      </c>
      <c r="I255" s="653">
        <v>13690.36</v>
      </c>
      <c r="J255" s="653">
        <v>3</v>
      </c>
      <c r="K255" s="653">
        <v>41071.08</v>
      </c>
      <c r="L255" s="653">
        <v>3</v>
      </c>
      <c r="M255" s="653">
        <v>13690.36</v>
      </c>
      <c r="N255" s="653">
        <v>12</v>
      </c>
      <c r="O255" s="653">
        <v>164284.32</v>
      </c>
      <c r="P255" s="666">
        <v>12</v>
      </c>
      <c r="Q255" s="654">
        <v>13690.36</v>
      </c>
    </row>
    <row r="256" spans="1:17" ht="14.4" customHeight="1" x14ac:dyDescent="0.3">
      <c r="A256" s="649" t="s">
        <v>573</v>
      </c>
      <c r="B256" s="650" t="s">
        <v>5423</v>
      </c>
      <c r="C256" s="650" t="s">
        <v>5505</v>
      </c>
      <c r="D256" s="650" t="s">
        <v>5669</v>
      </c>
      <c r="E256" s="650" t="s">
        <v>5670</v>
      </c>
      <c r="F256" s="653">
        <v>2</v>
      </c>
      <c r="G256" s="653">
        <v>38800</v>
      </c>
      <c r="H256" s="653">
        <v>1</v>
      </c>
      <c r="I256" s="653">
        <v>19400</v>
      </c>
      <c r="J256" s="653">
        <v>1</v>
      </c>
      <c r="K256" s="653">
        <v>19400</v>
      </c>
      <c r="L256" s="653">
        <v>0.5</v>
      </c>
      <c r="M256" s="653">
        <v>19400</v>
      </c>
      <c r="N256" s="653">
        <v>2</v>
      </c>
      <c r="O256" s="653">
        <v>38800</v>
      </c>
      <c r="P256" s="666">
        <v>1</v>
      </c>
      <c r="Q256" s="654">
        <v>19400</v>
      </c>
    </row>
    <row r="257" spans="1:17" ht="14.4" customHeight="1" x14ac:dyDescent="0.3">
      <c r="A257" s="649" t="s">
        <v>573</v>
      </c>
      <c r="B257" s="650" t="s">
        <v>5423</v>
      </c>
      <c r="C257" s="650" t="s">
        <v>5505</v>
      </c>
      <c r="D257" s="650" t="s">
        <v>5671</v>
      </c>
      <c r="E257" s="650" t="s">
        <v>5672</v>
      </c>
      <c r="F257" s="653"/>
      <c r="G257" s="653"/>
      <c r="H257" s="653"/>
      <c r="I257" s="653"/>
      <c r="J257" s="653">
        <v>1</v>
      </c>
      <c r="K257" s="653">
        <v>53000.05</v>
      </c>
      <c r="L257" s="653"/>
      <c r="M257" s="653">
        <v>53000.05</v>
      </c>
      <c r="N257" s="653"/>
      <c r="O257" s="653"/>
      <c r="P257" s="666"/>
      <c r="Q257" s="654"/>
    </row>
    <row r="258" spans="1:17" ht="14.4" customHeight="1" x14ac:dyDescent="0.3">
      <c r="A258" s="649" t="s">
        <v>573</v>
      </c>
      <c r="B258" s="650" t="s">
        <v>5423</v>
      </c>
      <c r="C258" s="650" t="s">
        <v>5505</v>
      </c>
      <c r="D258" s="650" t="s">
        <v>5673</v>
      </c>
      <c r="E258" s="650" t="s">
        <v>5674</v>
      </c>
      <c r="F258" s="653">
        <v>3</v>
      </c>
      <c r="G258" s="653">
        <v>7461.8099999999995</v>
      </c>
      <c r="H258" s="653">
        <v>1</v>
      </c>
      <c r="I258" s="653">
        <v>2487.27</v>
      </c>
      <c r="J258" s="653">
        <v>2</v>
      </c>
      <c r="K258" s="653">
        <v>4974.54</v>
      </c>
      <c r="L258" s="653">
        <v>0.66666666666666674</v>
      </c>
      <c r="M258" s="653">
        <v>2487.27</v>
      </c>
      <c r="N258" s="653">
        <v>5</v>
      </c>
      <c r="O258" s="653">
        <v>12436.35</v>
      </c>
      <c r="P258" s="666">
        <v>1.6666666666666667</v>
      </c>
      <c r="Q258" s="654">
        <v>2487.27</v>
      </c>
    </row>
    <row r="259" spans="1:17" ht="14.4" customHeight="1" x14ac:dyDescent="0.3">
      <c r="A259" s="649" t="s">
        <v>573</v>
      </c>
      <c r="B259" s="650" t="s">
        <v>5423</v>
      </c>
      <c r="C259" s="650" t="s">
        <v>5505</v>
      </c>
      <c r="D259" s="650" t="s">
        <v>5675</v>
      </c>
      <c r="E259" s="650" t="s">
        <v>5676</v>
      </c>
      <c r="F259" s="653"/>
      <c r="G259" s="653"/>
      <c r="H259" s="653"/>
      <c r="I259" s="653"/>
      <c r="J259" s="653"/>
      <c r="K259" s="653"/>
      <c r="L259" s="653"/>
      <c r="M259" s="653"/>
      <c r="N259" s="653">
        <v>2</v>
      </c>
      <c r="O259" s="653">
        <v>17367.38</v>
      </c>
      <c r="P259" s="666"/>
      <c r="Q259" s="654">
        <v>8683.69</v>
      </c>
    </row>
    <row r="260" spans="1:17" ht="14.4" customHeight="1" x14ac:dyDescent="0.3">
      <c r="A260" s="649" t="s">
        <v>573</v>
      </c>
      <c r="B260" s="650" t="s">
        <v>5423</v>
      </c>
      <c r="C260" s="650" t="s">
        <v>5505</v>
      </c>
      <c r="D260" s="650" t="s">
        <v>5677</v>
      </c>
      <c r="E260" s="650" t="s">
        <v>5678</v>
      </c>
      <c r="F260" s="653"/>
      <c r="G260" s="653"/>
      <c r="H260" s="653"/>
      <c r="I260" s="653"/>
      <c r="J260" s="653">
        <v>2</v>
      </c>
      <c r="K260" s="653">
        <v>2311.1</v>
      </c>
      <c r="L260" s="653"/>
      <c r="M260" s="653">
        <v>1155.55</v>
      </c>
      <c r="N260" s="653">
        <v>1</v>
      </c>
      <c r="O260" s="653">
        <v>1155.55</v>
      </c>
      <c r="P260" s="666"/>
      <c r="Q260" s="654">
        <v>1155.55</v>
      </c>
    </row>
    <row r="261" spans="1:17" ht="14.4" customHeight="1" x14ac:dyDescent="0.3">
      <c r="A261" s="649" t="s">
        <v>573</v>
      </c>
      <c r="B261" s="650" t="s">
        <v>5423</v>
      </c>
      <c r="C261" s="650" t="s">
        <v>5505</v>
      </c>
      <c r="D261" s="650" t="s">
        <v>5679</v>
      </c>
      <c r="E261" s="650" t="s">
        <v>5680</v>
      </c>
      <c r="F261" s="653"/>
      <c r="G261" s="653"/>
      <c r="H261" s="653"/>
      <c r="I261" s="653"/>
      <c r="J261" s="653"/>
      <c r="K261" s="653"/>
      <c r="L261" s="653"/>
      <c r="M261" s="653"/>
      <c r="N261" s="653">
        <v>2</v>
      </c>
      <c r="O261" s="653">
        <v>2151.5</v>
      </c>
      <c r="P261" s="666"/>
      <c r="Q261" s="654">
        <v>1075.75</v>
      </c>
    </row>
    <row r="262" spans="1:17" ht="14.4" customHeight="1" x14ac:dyDescent="0.3">
      <c r="A262" s="649" t="s">
        <v>573</v>
      </c>
      <c r="B262" s="650" t="s">
        <v>5423</v>
      </c>
      <c r="C262" s="650" t="s">
        <v>5505</v>
      </c>
      <c r="D262" s="650" t="s">
        <v>5681</v>
      </c>
      <c r="E262" s="650" t="s">
        <v>5682</v>
      </c>
      <c r="F262" s="653"/>
      <c r="G262" s="653"/>
      <c r="H262" s="653"/>
      <c r="I262" s="653"/>
      <c r="J262" s="653"/>
      <c r="K262" s="653"/>
      <c r="L262" s="653"/>
      <c r="M262" s="653"/>
      <c r="N262" s="653">
        <v>1</v>
      </c>
      <c r="O262" s="653">
        <v>1212.55</v>
      </c>
      <c r="P262" s="666"/>
      <c r="Q262" s="654">
        <v>1212.55</v>
      </c>
    </row>
    <row r="263" spans="1:17" ht="14.4" customHeight="1" x14ac:dyDescent="0.3">
      <c r="A263" s="649" t="s">
        <v>573</v>
      </c>
      <c r="B263" s="650" t="s">
        <v>5423</v>
      </c>
      <c r="C263" s="650" t="s">
        <v>5505</v>
      </c>
      <c r="D263" s="650" t="s">
        <v>5683</v>
      </c>
      <c r="E263" s="650" t="s">
        <v>5684</v>
      </c>
      <c r="F263" s="653"/>
      <c r="G263" s="653"/>
      <c r="H263" s="653"/>
      <c r="I263" s="653"/>
      <c r="J263" s="653"/>
      <c r="K263" s="653"/>
      <c r="L263" s="653"/>
      <c r="M263" s="653"/>
      <c r="N263" s="653">
        <v>1</v>
      </c>
      <c r="O263" s="653">
        <v>1430.18</v>
      </c>
      <c r="P263" s="666"/>
      <c r="Q263" s="654">
        <v>1430.18</v>
      </c>
    </row>
    <row r="264" spans="1:17" ht="14.4" customHeight="1" x14ac:dyDescent="0.3">
      <c r="A264" s="649" t="s">
        <v>573</v>
      </c>
      <c r="B264" s="650" t="s">
        <v>5423</v>
      </c>
      <c r="C264" s="650" t="s">
        <v>5505</v>
      </c>
      <c r="D264" s="650" t="s">
        <v>5685</v>
      </c>
      <c r="E264" s="650" t="s">
        <v>5686</v>
      </c>
      <c r="F264" s="653"/>
      <c r="G264" s="653"/>
      <c r="H264" s="653"/>
      <c r="I264" s="653"/>
      <c r="J264" s="653"/>
      <c r="K264" s="653"/>
      <c r="L264" s="653"/>
      <c r="M264" s="653"/>
      <c r="N264" s="653">
        <v>1</v>
      </c>
      <c r="O264" s="653">
        <v>17514</v>
      </c>
      <c r="P264" s="666"/>
      <c r="Q264" s="654">
        <v>17514</v>
      </c>
    </row>
    <row r="265" spans="1:17" ht="14.4" customHeight="1" x14ac:dyDescent="0.3">
      <c r="A265" s="649" t="s">
        <v>573</v>
      </c>
      <c r="B265" s="650" t="s">
        <v>5423</v>
      </c>
      <c r="C265" s="650" t="s">
        <v>5505</v>
      </c>
      <c r="D265" s="650" t="s">
        <v>5687</v>
      </c>
      <c r="E265" s="650" t="s">
        <v>5688</v>
      </c>
      <c r="F265" s="653"/>
      <c r="G265" s="653"/>
      <c r="H265" s="653"/>
      <c r="I265" s="653"/>
      <c r="J265" s="653"/>
      <c r="K265" s="653"/>
      <c r="L265" s="653"/>
      <c r="M265" s="653"/>
      <c r="N265" s="653">
        <v>2</v>
      </c>
      <c r="O265" s="653">
        <v>2719.42</v>
      </c>
      <c r="P265" s="666"/>
      <c r="Q265" s="654">
        <v>1359.71</v>
      </c>
    </row>
    <row r="266" spans="1:17" ht="14.4" customHeight="1" x14ac:dyDescent="0.3">
      <c r="A266" s="649" t="s">
        <v>573</v>
      </c>
      <c r="B266" s="650" t="s">
        <v>5423</v>
      </c>
      <c r="C266" s="650" t="s">
        <v>5505</v>
      </c>
      <c r="D266" s="650" t="s">
        <v>5689</v>
      </c>
      <c r="E266" s="650" t="s">
        <v>5690</v>
      </c>
      <c r="F266" s="653"/>
      <c r="G266" s="653"/>
      <c r="H266" s="653"/>
      <c r="I266" s="653"/>
      <c r="J266" s="653"/>
      <c r="K266" s="653"/>
      <c r="L266" s="653"/>
      <c r="M266" s="653"/>
      <c r="N266" s="653">
        <v>1</v>
      </c>
      <c r="O266" s="653">
        <v>1359.71</v>
      </c>
      <c r="P266" s="666"/>
      <c r="Q266" s="654">
        <v>1359.71</v>
      </c>
    </row>
    <row r="267" spans="1:17" ht="14.4" customHeight="1" x14ac:dyDescent="0.3">
      <c r="A267" s="649" t="s">
        <v>573</v>
      </c>
      <c r="B267" s="650" t="s">
        <v>5423</v>
      </c>
      <c r="C267" s="650" t="s">
        <v>5505</v>
      </c>
      <c r="D267" s="650" t="s">
        <v>5691</v>
      </c>
      <c r="E267" s="650" t="s">
        <v>5692</v>
      </c>
      <c r="F267" s="653"/>
      <c r="G267" s="653"/>
      <c r="H267" s="653"/>
      <c r="I267" s="653"/>
      <c r="J267" s="653"/>
      <c r="K267" s="653"/>
      <c r="L267" s="653"/>
      <c r="M267" s="653"/>
      <c r="N267" s="653">
        <v>4</v>
      </c>
      <c r="O267" s="653">
        <v>28361.119999999999</v>
      </c>
      <c r="P267" s="666"/>
      <c r="Q267" s="654">
        <v>7090.28</v>
      </c>
    </row>
    <row r="268" spans="1:17" ht="14.4" customHeight="1" x14ac:dyDescent="0.3">
      <c r="A268" s="649" t="s">
        <v>573</v>
      </c>
      <c r="B268" s="650" t="s">
        <v>5423</v>
      </c>
      <c r="C268" s="650" t="s">
        <v>5505</v>
      </c>
      <c r="D268" s="650" t="s">
        <v>5693</v>
      </c>
      <c r="E268" s="650" t="s">
        <v>5694</v>
      </c>
      <c r="F268" s="653">
        <v>1</v>
      </c>
      <c r="G268" s="653">
        <v>6560</v>
      </c>
      <c r="H268" s="653">
        <v>1</v>
      </c>
      <c r="I268" s="653">
        <v>6560</v>
      </c>
      <c r="J268" s="653"/>
      <c r="K268" s="653"/>
      <c r="L268" s="653"/>
      <c r="M268" s="653"/>
      <c r="N268" s="653"/>
      <c r="O268" s="653"/>
      <c r="P268" s="666"/>
      <c r="Q268" s="654"/>
    </row>
    <row r="269" spans="1:17" ht="14.4" customHeight="1" x14ac:dyDescent="0.3">
      <c r="A269" s="649" t="s">
        <v>573</v>
      </c>
      <c r="B269" s="650" t="s">
        <v>5423</v>
      </c>
      <c r="C269" s="650" t="s">
        <v>5252</v>
      </c>
      <c r="D269" s="650" t="s">
        <v>5695</v>
      </c>
      <c r="E269" s="650" t="s">
        <v>5696</v>
      </c>
      <c r="F269" s="653">
        <v>2</v>
      </c>
      <c r="G269" s="653">
        <v>552</v>
      </c>
      <c r="H269" s="653">
        <v>1</v>
      </c>
      <c r="I269" s="653">
        <v>276</v>
      </c>
      <c r="J269" s="653"/>
      <c r="K269" s="653"/>
      <c r="L269" s="653"/>
      <c r="M269" s="653"/>
      <c r="N269" s="653"/>
      <c r="O269" s="653"/>
      <c r="P269" s="666"/>
      <c r="Q269" s="654"/>
    </row>
    <row r="270" spans="1:17" ht="14.4" customHeight="1" x14ac:dyDescent="0.3">
      <c r="A270" s="649" t="s">
        <v>573</v>
      </c>
      <c r="B270" s="650" t="s">
        <v>5423</v>
      </c>
      <c r="C270" s="650" t="s">
        <v>5252</v>
      </c>
      <c r="D270" s="650" t="s">
        <v>5697</v>
      </c>
      <c r="E270" s="650" t="s">
        <v>5698</v>
      </c>
      <c r="F270" s="653">
        <v>62</v>
      </c>
      <c r="G270" s="653">
        <v>11464</v>
      </c>
      <c r="H270" s="653">
        <v>1</v>
      </c>
      <c r="I270" s="653">
        <v>184.90322580645162</v>
      </c>
      <c r="J270" s="653">
        <v>66</v>
      </c>
      <c r="K270" s="653">
        <v>12210</v>
      </c>
      <c r="L270" s="653">
        <v>1.0650732728541521</v>
      </c>
      <c r="M270" s="653">
        <v>185</v>
      </c>
      <c r="N270" s="653">
        <v>77</v>
      </c>
      <c r="O270" s="653">
        <v>14383</v>
      </c>
      <c r="P270" s="666">
        <v>1.2546231681786462</v>
      </c>
      <c r="Q270" s="654">
        <v>186.79220779220779</v>
      </c>
    </row>
    <row r="271" spans="1:17" ht="14.4" customHeight="1" x14ac:dyDescent="0.3">
      <c r="A271" s="649" t="s">
        <v>573</v>
      </c>
      <c r="B271" s="650" t="s">
        <v>5423</v>
      </c>
      <c r="C271" s="650" t="s">
        <v>5252</v>
      </c>
      <c r="D271" s="650" t="s">
        <v>5255</v>
      </c>
      <c r="E271" s="650" t="s">
        <v>5256</v>
      </c>
      <c r="F271" s="653">
        <v>329</v>
      </c>
      <c r="G271" s="653">
        <v>220755</v>
      </c>
      <c r="H271" s="653">
        <v>1</v>
      </c>
      <c r="I271" s="653">
        <v>670.98784194528878</v>
      </c>
      <c r="J271" s="653">
        <v>17</v>
      </c>
      <c r="K271" s="653">
        <v>10965</v>
      </c>
      <c r="L271" s="653">
        <v>4.9670449140449817E-2</v>
      </c>
      <c r="M271" s="653">
        <v>645</v>
      </c>
      <c r="N271" s="653"/>
      <c r="O271" s="653"/>
      <c r="P271" s="666"/>
      <c r="Q271" s="654"/>
    </row>
    <row r="272" spans="1:17" ht="14.4" customHeight="1" x14ac:dyDescent="0.3">
      <c r="A272" s="649" t="s">
        <v>573</v>
      </c>
      <c r="B272" s="650" t="s">
        <v>5423</v>
      </c>
      <c r="C272" s="650" t="s">
        <v>5252</v>
      </c>
      <c r="D272" s="650" t="s">
        <v>5363</v>
      </c>
      <c r="E272" s="650" t="s">
        <v>5364</v>
      </c>
      <c r="F272" s="653">
        <v>10</v>
      </c>
      <c r="G272" s="653">
        <v>3010</v>
      </c>
      <c r="H272" s="653">
        <v>1</v>
      </c>
      <c r="I272" s="653">
        <v>301</v>
      </c>
      <c r="J272" s="653">
        <v>4</v>
      </c>
      <c r="K272" s="653">
        <v>1208</v>
      </c>
      <c r="L272" s="653">
        <v>0.40132890365448504</v>
      </c>
      <c r="M272" s="653">
        <v>302</v>
      </c>
      <c r="N272" s="653"/>
      <c r="O272" s="653"/>
      <c r="P272" s="666"/>
      <c r="Q272" s="654"/>
    </row>
    <row r="273" spans="1:17" ht="14.4" customHeight="1" x14ac:dyDescent="0.3">
      <c r="A273" s="649" t="s">
        <v>573</v>
      </c>
      <c r="B273" s="650" t="s">
        <v>5423</v>
      </c>
      <c r="C273" s="650" t="s">
        <v>5252</v>
      </c>
      <c r="D273" s="650" t="s">
        <v>5699</v>
      </c>
      <c r="E273" s="650" t="s">
        <v>5700</v>
      </c>
      <c r="F273" s="653">
        <v>6</v>
      </c>
      <c r="G273" s="653">
        <v>2610</v>
      </c>
      <c r="H273" s="653">
        <v>1</v>
      </c>
      <c r="I273" s="653">
        <v>435</v>
      </c>
      <c r="J273" s="653"/>
      <c r="K273" s="653"/>
      <c r="L273" s="653"/>
      <c r="M273" s="653"/>
      <c r="N273" s="653"/>
      <c r="O273" s="653"/>
      <c r="P273" s="666"/>
      <c r="Q273" s="654"/>
    </row>
    <row r="274" spans="1:17" ht="14.4" customHeight="1" x14ac:dyDescent="0.3">
      <c r="A274" s="649" t="s">
        <v>573</v>
      </c>
      <c r="B274" s="650" t="s">
        <v>5423</v>
      </c>
      <c r="C274" s="650" t="s">
        <v>5252</v>
      </c>
      <c r="D274" s="650" t="s">
        <v>5298</v>
      </c>
      <c r="E274" s="650" t="s">
        <v>5247</v>
      </c>
      <c r="F274" s="653">
        <v>65</v>
      </c>
      <c r="G274" s="653">
        <v>11310</v>
      </c>
      <c r="H274" s="653">
        <v>1</v>
      </c>
      <c r="I274" s="653">
        <v>174</v>
      </c>
      <c r="J274" s="653"/>
      <c r="K274" s="653"/>
      <c r="L274" s="653"/>
      <c r="M274" s="653"/>
      <c r="N274" s="653"/>
      <c r="O274" s="653"/>
      <c r="P274" s="666"/>
      <c r="Q274" s="654"/>
    </row>
    <row r="275" spans="1:17" ht="14.4" customHeight="1" x14ac:dyDescent="0.3">
      <c r="A275" s="649" t="s">
        <v>573</v>
      </c>
      <c r="B275" s="650" t="s">
        <v>5423</v>
      </c>
      <c r="C275" s="650" t="s">
        <v>5252</v>
      </c>
      <c r="D275" s="650" t="s">
        <v>5343</v>
      </c>
      <c r="E275" s="650" t="s">
        <v>5344</v>
      </c>
      <c r="F275" s="653">
        <v>308</v>
      </c>
      <c r="G275" s="653">
        <v>76692</v>
      </c>
      <c r="H275" s="653">
        <v>1</v>
      </c>
      <c r="I275" s="653">
        <v>249</v>
      </c>
      <c r="J275" s="653">
        <v>104</v>
      </c>
      <c r="K275" s="653">
        <v>24128</v>
      </c>
      <c r="L275" s="653">
        <v>0.31460908569342305</v>
      </c>
      <c r="M275" s="653">
        <v>232</v>
      </c>
      <c r="N275" s="653"/>
      <c r="O275" s="653"/>
      <c r="P275" s="666"/>
      <c r="Q275" s="654"/>
    </row>
    <row r="276" spans="1:17" ht="14.4" customHeight="1" x14ac:dyDescent="0.3">
      <c r="A276" s="649" t="s">
        <v>573</v>
      </c>
      <c r="B276" s="650" t="s">
        <v>5423</v>
      </c>
      <c r="C276" s="650" t="s">
        <v>5252</v>
      </c>
      <c r="D276" s="650" t="s">
        <v>5701</v>
      </c>
      <c r="E276" s="650" t="s">
        <v>5702</v>
      </c>
      <c r="F276" s="653">
        <v>6</v>
      </c>
      <c r="G276" s="653">
        <v>5610</v>
      </c>
      <c r="H276" s="653">
        <v>1</v>
      </c>
      <c r="I276" s="653">
        <v>935</v>
      </c>
      <c r="J276" s="653">
        <v>3</v>
      </c>
      <c r="K276" s="653">
        <v>2817</v>
      </c>
      <c r="L276" s="653">
        <v>0.50213903743315513</v>
      </c>
      <c r="M276" s="653">
        <v>939</v>
      </c>
      <c r="N276" s="653">
        <v>7</v>
      </c>
      <c r="O276" s="653">
        <v>6594</v>
      </c>
      <c r="P276" s="666">
        <v>1.1754010695187165</v>
      </c>
      <c r="Q276" s="654">
        <v>942</v>
      </c>
    </row>
    <row r="277" spans="1:17" ht="14.4" customHeight="1" x14ac:dyDescent="0.3">
      <c r="A277" s="649" t="s">
        <v>573</v>
      </c>
      <c r="B277" s="650" t="s">
        <v>5423</v>
      </c>
      <c r="C277" s="650" t="s">
        <v>5252</v>
      </c>
      <c r="D277" s="650" t="s">
        <v>5304</v>
      </c>
      <c r="E277" s="650" t="s">
        <v>5305</v>
      </c>
      <c r="F277" s="653">
        <v>8</v>
      </c>
      <c r="G277" s="653">
        <v>3280</v>
      </c>
      <c r="H277" s="653">
        <v>1</v>
      </c>
      <c r="I277" s="653">
        <v>410</v>
      </c>
      <c r="J277" s="653">
        <v>19</v>
      </c>
      <c r="K277" s="653">
        <v>7809</v>
      </c>
      <c r="L277" s="653">
        <v>2.3807926829268293</v>
      </c>
      <c r="M277" s="653">
        <v>411</v>
      </c>
      <c r="N277" s="653">
        <v>18</v>
      </c>
      <c r="O277" s="653">
        <v>7440</v>
      </c>
      <c r="P277" s="666">
        <v>2.2682926829268291</v>
      </c>
      <c r="Q277" s="654">
        <v>413.33333333333331</v>
      </c>
    </row>
    <row r="278" spans="1:17" ht="14.4" customHeight="1" x14ac:dyDescent="0.3">
      <c r="A278" s="649" t="s">
        <v>573</v>
      </c>
      <c r="B278" s="650" t="s">
        <v>5423</v>
      </c>
      <c r="C278" s="650" t="s">
        <v>5252</v>
      </c>
      <c r="D278" s="650" t="s">
        <v>5703</v>
      </c>
      <c r="E278" s="650" t="s">
        <v>5704</v>
      </c>
      <c r="F278" s="653">
        <v>30</v>
      </c>
      <c r="G278" s="653">
        <v>40440</v>
      </c>
      <c r="H278" s="653">
        <v>1</v>
      </c>
      <c r="I278" s="653">
        <v>1348</v>
      </c>
      <c r="J278" s="653">
        <v>3</v>
      </c>
      <c r="K278" s="653">
        <v>4062</v>
      </c>
      <c r="L278" s="653">
        <v>0.10044510385756676</v>
      </c>
      <c r="M278" s="653">
        <v>1354</v>
      </c>
      <c r="N278" s="653"/>
      <c r="O278" s="653"/>
      <c r="P278" s="666"/>
      <c r="Q278" s="654"/>
    </row>
    <row r="279" spans="1:17" ht="14.4" customHeight="1" x14ac:dyDescent="0.3">
      <c r="A279" s="649" t="s">
        <v>573</v>
      </c>
      <c r="B279" s="650" t="s">
        <v>5423</v>
      </c>
      <c r="C279" s="650" t="s">
        <v>5252</v>
      </c>
      <c r="D279" s="650" t="s">
        <v>5705</v>
      </c>
      <c r="E279" s="650" t="s">
        <v>5706</v>
      </c>
      <c r="F279" s="653">
        <v>12</v>
      </c>
      <c r="G279" s="653">
        <v>9584</v>
      </c>
      <c r="H279" s="653">
        <v>1</v>
      </c>
      <c r="I279" s="653">
        <v>798.66666666666663</v>
      </c>
      <c r="J279" s="653">
        <v>10</v>
      </c>
      <c r="K279" s="653">
        <v>8054</v>
      </c>
      <c r="L279" s="653">
        <v>0.84035893155258767</v>
      </c>
      <c r="M279" s="653">
        <v>805.4</v>
      </c>
      <c r="N279" s="653">
        <v>8</v>
      </c>
      <c r="O279" s="653">
        <v>6484</v>
      </c>
      <c r="P279" s="666">
        <v>0.67654424040066774</v>
      </c>
      <c r="Q279" s="654">
        <v>810.5</v>
      </c>
    </row>
    <row r="280" spans="1:17" ht="14.4" customHeight="1" x14ac:dyDescent="0.3">
      <c r="A280" s="649" t="s">
        <v>573</v>
      </c>
      <c r="B280" s="650" t="s">
        <v>5423</v>
      </c>
      <c r="C280" s="650" t="s">
        <v>5252</v>
      </c>
      <c r="D280" s="650" t="s">
        <v>5707</v>
      </c>
      <c r="E280" s="650" t="s">
        <v>5708</v>
      </c>
      <c r="F280" s="653">
        <v>368</v>
      </c>
      <c r="G280" s="653">
        <v>85006</v>
      </c>
      <c r="H280" s="653">
        <v>1</v>
      </c>
      <c r="I280" s="653">
        <v>230.99456521739131</v>
      </c>
      <c r="J280" s="653">
        <v>83</v>
      </c>
      <c r="K280" s="653">
        <v>19253</v>
      </c>
      <c r="L280" s="653">
        <v>0.22648989483095311</v>
      </c>
      <c r="M280" s="653">
        <v>231.96385542168676</v>
      </c>
      <c r="N280" s="653"/>
      <c r="O280" s="653"/>
      <c r="P280" s="666"/>
      <c r="Q280" s="654"/>
    </row>
    <row r="281" spans="1:17" ht="14.4" customHeight="1" x14ac:dyDescent="0.3">
      <c r="A281" s="649" t="s">
        <v>573</v>
      </c>
      <c r="B281" s="650" t="s">
        <v>5423</v>
      </c>
      <c r="C281" s="650" t="s">
        <v>5252</v>
      </c>
      <c r="D281" s="650" t="s">
        <v>5709</v>
      </c>
      <c r="E281" s="650" t="s">
        <v>5710</v>
      </c>
      <c r="F281" s="653">
        <v>369</v>
      </c>
      <c r="G281" s="653">
        <v>42803</v>
      </c>
      <c r="H281" s="653">
        <v>1</v>
      </c>
      <c r="I281" s="653">
        <v>115.99728997289972</v>
      </c>
      <c r="J281" s="653">
        <v>92</v>
      </c>
      <c r="K281" s="653">
        <v>10672</v>
      </c>
      <c r="L281" s="653">
        <v>0.24932831810854381</v>
      </c>
      <c r="M281" s="653">
        <v>116</v>
      </c>
      <c r="N281" s="653"/>
      <c r="O281" s="653"/>
      <c r="P281" s="666"/>
      <c r="Q281" s="654"/>
    </row>
    <row r="282" spans="1:17" ht="14.4" customHeight="1" x14ac:dyDescent="0.3">
      <c r="A282" s="649" t="s">
        <v>573</v>
      </c>
      <c r="B282" s="650" t="s">
        <v>5423</v>
      </c>
      <c r="C282" s="650" t="s">
        <v>5252</v>
      </c>
      <c r="D282" s="650" t="s">
        <v>5711</v>
      </c>
      <c r="E282" s="650" t="s">
        <v>5712</v>
      </c>
      <c r="F282" s="653">
        <v>220</v>
      </c>
      <c r="G282" s="653">
        <v>196458</v>
      </c>
      <c r="H282" s="653">
        <v>1</v>
      </c>
      <c r="I282" s="653">
        <v>892.9909090909091</v>
      </c>
      <c r="J282" s="653">
        <v>47</v>
      </c>
      <c r="K282" s="653">
        <v>42059</v>
      </c>
      <c r="L282" s="653">
        <v>0.21408647140864714</v>
      </c>
      <c r="M282" s="653">
        <v>894.87234042553189</v>
      </c>
      <c r="N282" s="653"/>
      <c r="O282" s="653"/>
      <c r="P282" s="666"/>
      <c r="Q282" s="654"/>
    </row>
    <row r="283" spans="1:17" ht="14.4" customHeight="1" x14ac:dyDescent="0.3">
      <c r="A283" s="649" t="s">
        <v>573</v>
      </c>
      <c r="B283" s="650" t="s">
        <v>5423</v>
      </c>
      <c r="C283" s="650" t="s">
        <v>5252</v>
      </c>
      <c r="D283" s="650" t="s">
        <v>5713</v>
      </c>
      <c r="E283" s="650" t="s">
        <v>5714</v>
      </c>
      <c r="F283" s="653">
        <v>940</v>
      </c>
      <c r="G283" s="653">
        <v>52640</v>
      </c>
      <c r="H283" s="653">
        <v>1</v>
      </c>
      <c r="I283" s="653">
        <v>56</v>
      </c>
      <c r="J283" s="653">
        <v>56</v>
      </c>
      <c r="K283" s="653">
        <v>3136</v>
      </c>
      <c r="L283" s="653">
        <v>5.9574468085106386E-2</v>
      </c>
      <c r="M283" s="653">
        <v>56</v>
      </c>
      <c r="N283" s="653"/>
      <c r="O283" s="653"/>
      <c r="P283" s="666"/>
      <c r="Q283" s="654"/>
    </row>
    <row r="284" spans="1:17" ht="14.4" customHeight="1" x14ac:dyDescent="0.3">
      <c r="A284" s="649" t="s">
        <v>573</v>
      </c>
      <c r="B284" s="650" t="s">
        <v>5423</v>
      </c>
      <c r="C284" s="650" t="s">
        <v>5252</v>
      </c>
      <c r="D284" s="650" t="s">
        <v>5715</v>
      </c>
      <c r="E284" s="650" t="s">
        <v>5716</v>
      </c>
      <c r="F284" s="653">
        <v>944</v>
      </c>
      <c r="G284" s="653">
        <v>57584</v>
      </c>
      <c r="H284" s="653">
        <v>1</v>
      </c>
      <c r="I284" s="653">
        <v>61</v>
      </c>
      <c r="J284" s="653">
        <v>56</v>
      </c>
      <c r="K284" s="653">
        <v>3416</v>
      </c>
      <c r="L284" s="653">
        <v>5.9322033898305086E-2</v>
      </c>
      <c r="M284" s="653">
        <v>61</v>
      </c>
      <c r="N284" s="653"/>
      <c r="O284" s="653"/>
      <c r="P284" s="666"/>
      <c r="Q284" s="654"/>
    </row>
    <row r="285" spans="1:17" ht="14.4" customHeight="1" x14ac:dyDescent="0.3">
      <c r="A285" s="649" t="s">
        <v>573</v>
      </c>
      <c r="B285" s="650" t="s">
        <v>5423</v>
      </c>
      <c r="C285" s="650" t="s">
        <v>5252</v>
      </c>
      <c r="D285" s="650" t="s">
        <v>5717</v>
      </c>
      <c r="E285" s="650" t="s">
        <v>5718</v>
      </c>
      <c r="F285" s="653">
        <v>0</v>
      </c>
      <c r="G285" s="653">
        <v>0</v>
      </c>
      <c r="H285" s="653"/>
      <c r="I285" s="653"/>
      <c r="J285" s="653">
        <v>0</v>
      </c>
      <c r="K285" s="653">
        <v>0</v>
      </c>
      <c r="L285" s="653"/>
      <c r="M285" s="653"/>
      <c r="N285" s="653">
        <v>0</v>
      </c>
      <c r="O285" s="653">
        <v>0</v>
      </c>
      <c r="P285" s="666"/>
      <c r="Q285" s="654"/>
    </row>
    <row r="286" spans="1:17" ht="14.4" customHeight="1" x14ac:dyDescent="0.3">
      <c r="A286" s="649" t="s">
        <v>573</v>
      </c>
      <c r="B286" s="650" t="s">
        <v>5423</v>
      </c>
      <c r="C286" s="650" t="s">
        <v>5252</v>
      </c>
      <c r="D286" s="650" t="s">
        <v>5719</v>
      </c>
      <c r="E286" s="650" t="s">
        <v>5720</v>
      </c>
      <c r="F286" s="653">
        <v>1808</v>
      </c>
      <c r="G286" s="653">
        <v>0</v>
      </c>
      <c r="H286" s="653"/>
      <c r="I286" s="653">
        <v>0</v>
      </c>
      <c r="J286" s="653">
        <v>1590</v>
      </c>
      <c r="K286" s="653">
        <v>0</v>
      </c>
      <c r="L286" s="653"/>
      <c r="M286" s="653">
        <v>0</v>
      </c>
      <c r="N286" s="653">
        <v>1897</v>
      </c>
      <c r="O286" s="653">
        <v>0</v>
      </c>
      <c r="P286" s="666"/>
      <c r="Q286" s="654">
        <v>0</v>
      </c>
    </row>
    <row r="287" spans="1:17" ht="14.4" customHeight="1" x14ac:dyDescent="0.3">
      <c r="A287" s="649" t="s">
        <v>573</v>
      </c>
      <c r="B287" s="650" t="s">
        <v>5423</v>
      </c>
      <c r="C287" s="650" t="s">
        <v>5252</v>
      </c>
      <c r="D287" s="650" t="s">
        <v>5269</v>
      </c>
      <c r="E287" s="650" t="s">
        <v>5270</v>
      </c>
      <c r="F287" s="653">
        <v>16</v>
      </c>
      <c r="G287" s="653">
        <v>0</v>
      </c>
      <c r="H287" s="653"/>
      <c r="I287" s="653">
        <v>0</v>
      </c>
      <c r="J287" s="653">
        <v>17</v>
      </c>
      <c r="K287" s="653">
        <v>0</v>
      </c>
      <c r="L287" s="653"/>
      <c r="M287" s="653">
        <v>0</v>
      </c>
      <c r="N287" s="653"/>
      <c r="O287" s="653"/>
      <c r="P287" s="666"/>
      <c r="Q287" s="654"/>
    </row>
    <row r="288" spans="1:17" ht="14.4" customHeight="1" x14ac:dyDescent="0.3">
      <c r="A288" s="649" t="s">
        <v>573</v>
      </c>
      <c r="B288" s="650" t="s">
        <v>5423</v>
      </c>
      <c r="C288" s="650" t="s">
        <v>5252</v>
      </c>
      <c r="D288" s="650" t="s">
        <v>5721</v>
      </c>
      <c r="E288" s="650" t="s">
        <v>5722</v>
      </c>
      <c r="F288" s="653"/>
      <c r="G288" s="653"/>
      <c r="H288" s="653"/>
      <c r="I288" s="653"/>
      <c r="J288" s="653"/>
      <c r="K288" s="653"/>
      <c r="L288" s="653"/>
      <c r="M288" s="653"/>
      <c r="N288" s="653">
        <v>1</v>
      </c>
      <c r="O288" s="653">
        <v>0</v>
      </c>
      <c r="P288" s="666"/>
      <c r="Q288" s="654">
        <v>0</v>
      </c>
    </row>
    <row r="289" spans="1:17" ht="14.4" customHeight="1" x14ac:dyDescent="0.3">
      <c r="A289" s="649" t="s">
        <v>573</v>
      </c>
      <c r="B289" s="650" t="s">
        <v>5423</v>
      </c>
      <c r="C289" s="650" t="s">
        <v>5252</v>
      </c>
      <c r="D289" s="650" t="s">
        <v>5723</v>
      </c>
      <c r="E289" s="650" t="s">
        <v>5247</v>
      </c>
      <c r="F289" s="653">
        <v>111</v>
      </c>
      <c r="G289" s="653">
        <v>0</v>
      </c>
      <c r="H289" s="653"/>
      <c r="I289" s="653">
        <v>0</v>
      </c>
      <c r="J289" s="653">
        <v>1</v>
      </c>
      <c r="K289" s="653">
        <v>0</v>
      </c>
      <c r="L289" s="653"/>
      <c r="M289" s="653">
        <v>0</v>
      </c>
      <c r="N289" s="653"/>
      <c r="O289" s="653"/>
      <c r="P289" s="666"/>
      <c r="Q289" s="654"/>
    </row>
    <row r="290" spans="1:17" ht="14.4" customHeight="1" x14ac:dyDescent="0.3">
      <c r="A290" s="649" t="s">
        <v>573</v>
      </c>
      <c r="B290" s="650" t="s">
        <v>5423</v>
      </c>
      <c r="C290" s="650" t="s">
        <v>5252</v>
      </c>
      <c r="D290" s="650" t="s">
        <v>5386</v>
      </c>
      <c r="E290" s="650" t="s">
        <v>5387</v>
      </c>
      <c r="F290" s="653">
        <v>173</v>
      </c>
      <c r="G290" s="653">
        <v>0</v>
      </c>
      <c r="H290" s="653"/>
      <c r="I290" s="653">
        <v>0</v>
      </c>
      <c r="J290" s="653">
        <v>292</v>
      </c>
      <c r="K290" s="653">
        <v>0</v>
      </c>
      <c r="L290" s="653"/>
      <c r="M290" s="653">
        <v>0</v>
      </c>
      <c r="N290" s="653">
        <v>350</v>
      </c>
      <c r="O290" s="653">
        <v>0</v>
      </c>
      <c r="P290" s="666"/>
      <c r="Q290" s="654">
        <v>0</v>
      </c>
    </row>
    <row r="291" spans="1:17" ht="14.4" customHeight="1" x14ac:dyDescent="0.3">
      <c r="A291" s="649" t="s">
        <v>573</v>
      </c>
      <c r="B291" s="650" t="s">
        <v>5423</v>
      </c>
      <c r="C291" s="650" t="s">
        <v>5252</v>
      </c>
      <c r="D291" s="650" t="s">
        <v>5724</v>
      </c>
      <c r="E291" s="650" t="s">
        <v>5725</v>
      </c>
      <c r="F291" s="653">
        <v>2</v>
      </c>
      <c r="G291" s="653">
        <v>0</v>
      </c>
      <c r="H291" s="653"/>
      <c r="I291" s="653">
        <v>0</v>
      </c>
      <c r="J291" s="653">
        <v>1</v>
      </c>
      <c r="K291" s="653">
        <v>0</v>
      </c>
      <c r="L291" s="653"/>
      <c r="M291" s="653">
        <v>0</v>
      </c>
      <c r="N291" s="653"/>
      <c r="O291" s="653"/>
      <c r="P291" s="666"/>
      <c r="Q291" s="654"/>
    </row>
    <row r="292" spans="1:17" ht="14.4" customHeight="1" x14ac:dyDescent="0.3">
      <c r="A292" s="649" t="s">
        <v>573</v>
      </c>
      <c r="B292" s="650" t="s">
        <v>5423</v>
      </c>
      <c r="C292" s="650" t="s">
        <v>5252</v>
      </c>
      <c r="D292" s="650" t="s">
        <v>5388</v>
      </c>
      <c r="E292" s="650" t="s">
        <v>5389</v>
      </c>
      <c r="F292" s="653">
        <v>2</v>
      </c>
      <c r="G292" s="653">
        <v>0</v>
      </c>
      <c r="H292" s="653"/>
      <c r="I292" s="653">
        <v>0</v>
      </c>
      <c r="J292" s="653">
        <v>1</v>
      </c>
      <c r="K292" s="653">
        <v>0</v>
      </c>
      <c r="L292" s="653"/>
      <c r="M292" s="653">
        <v>0</v>
      </c>
      <c r="N292" s="653">
        <v>6</v>
      </c>
      <c r="O292" s="653">
        <v>0</v>
      </c>
      <c r="P292" s="666"/>
      <c r="Q292" s="654">
        <v>0</v>
      </c>
    </row>
    <row r="293" spans="1:17" ht="14.4" customHeight="1" x14ac:dyDescent="0.3">
      <c r="A293" s="649" t="s">
        <v>573</v>
      </c>
      <c r="B293" s="650" t="s">
        <v>5423</v>
      </c>
      <c r="C293" s="650" t="s">
        <v>5252</v>
      </c>
      <c r="D293" s="650" t="s">
        <v>5726</v>
      </c>
      <c r="E293" s="650" t="s">
        <v>5727</v>
      </c>
      <c r="F293" s="653">
        <v>8</v>
      </c>
      <c r="G293" s="653">
        <v>0</v>
      </c>
      <c r="H293" s="653"/>
      <c r="I293" s="653">
        <v>0</v>
      </c>
      <c r="J293" s="653">
        <v>11</v>
      </c>
      <c r="K293" s="653">
        <v>0</v>
      </c>
      <c r="L293" s="653"/>
      <c r="M293" s="653">
        <v>0</v>
      </c>
      <c r="N293" s="653">
        <v>19</v>
      </c>
      <c r="O293" s="653">
        <v>0</v>
      </c>
      <c r="P293" s="666"/>
      <c r="Q293" s="654">
        <v>0</v>
      </c>
    </row>
    <row r="294" spans="1:17" ht="14.4" customHeight="1" x14ac:dyDescent="0.3">
      <c r="A294" s="649" t="s">
        <v>573</v>
      </c>
      <c r="B294" s="650" t="s">
        <v>5423</v>
      </c>
      <c r="C294" s="650" t="s">
        <v>5252</v>
      </c>
      <c r="D294" s="650" t="s">
        <v>5728</v>
      </c>
      <c r="E294" s="650" t="s">
        <v>5729</v>
      </c>
      <c r="F294" s="653"/>
      <c r="G294" s="653"/>
      <c r="H294" s="653"/>
      <c r="I294" s="653"/>
      <c r="J294" s="653">
        <v>1</v>
      </c>
      <c r="K294" s="653">
        <v>0</v>
      </c>
      <c r="L294" s="653"/>
      <c r="M294" s="653">
        <v>0</v>
      </c>
      <c r="N294" s="653"/>
      <c r="O294" s="653"/>
      <c r="P294" s="666"/>
      <c r="Q294" s="654"/>
    </row>
    <row r="295" spans="1:17" ht="14.4" customHeight="1" x14ac:dyDescent="0.3">
      <c r="A295" s="649" t="s">
        <v>573</v>
      </c>
      <c r="B295" s="650" t="s">
        <v>5423</v>
      </c>
      <c r="C295" s="650" t="s">
        <v>5252</v>
      </c>
      <c r="D295" s="650" t="s">
        <v>5730</v>
      </c>
      <c r="E295" s="650" t="s">
        <v>5731</v>
      </c>
      <c r="F295" s="653">
        <v>89</v>
      </c>
      <c r="G295" s="653">
        <v>0</v>
      </c>
      <c r="H295" s="653"/>
      <c r="I295" s="653">
        <v>0</v>
      </c>
      <c r="J295" s="653">
        <v>144</v>
      </c>
      <c r="K295" s="653">
        <v>0</v>
      </c>
      <c r="L295" s="653"/>
      <c r="M295" s="653">
        <v>0</v>
      </c>
      <c r="N295" s="653">
        <v>183</v>
      </c>
      <c r="O295" s="653">
        <v>0</v>
      </c>
      <c r="P295" s="666"/>
      <c r="Q295" s="654">
        <v>0</v>
      </c>
    </row>
    <row r="296" spans="1:17" ht="14.4" customHeight="1" x14ac:dyDescent="0.3">
      <c r="A296" s="649" t="s">
        <v>573</v>
      </c>
      <c r="B296" s="650" t="s">
        <v>5423</v>
      </c>
      <c r="C296" s="650" t="s">
        <v>5252</v>
      </c>
      <c r="D296" s="650" t="s">
        <v>5732</v>
      </c>
      <c r="E296" s="650" t="s">
        <v>5733</v>
      </c>
      <c r="F296" s="653">
        <v>3</v>
      </c>
      <c r="G296" s="653">
        <v>0</v>
      </c>
      <c r="H296" s="653"/>
      <c r="I296" s="653">
        <v>0</v>
      </c>
      <c r="J296" s="653">
        <v>13</v>
      </c>
      <c r="K296" s="653">
        <v>0</v>
      </c>
      <c r="L296" s="653"/>
      <c r="M296" s="653">
        <v>0</v>
      </c>
      <c r="N296" s="653">
        <v>9</v>
      </c>
      <c r="O296" s="653">
        <v>0</v>
      </c>
      <c r="P296" s="666"/>
      <c r="Q296" s="654">
        <v>0</v>
      </c>
    </row>
    <row r="297" spans="1:17" ht="14.4" customHeight="1" x14ac:dyDescent="0.3">
      <c r="A297" s="649" t="s">
        <v>573</v>
      </c>
      <c r="B297" s="650" t="s">
        <v>5423</v>
      </c>
      <c r="C297" s="650" t="s">
        <v>5252</v>
      </c>
      <c r="D297" s="650" t="s">
        <v>5734</v>
      </c>
      <c r="E297" s="650" t="s">
        <v>5735</v>
      </c>
      <c r="F297" s="653">
        <v>1</v>
      </c>
      <c r="G297" s="653">
        <v>0</v>
      </c>
      <c r="H297" s="653"/>
      <c r="I297" s="653">
        <v>0</v>
      </c>
      <c r="J297" s="653"/>
      <c r="K297" s="653"/>
      <c r="L297" s="653"/>
      <c r="M297" s="653"/>
      <c r="N297" s="653">
        <v>11</v>
      </c>
      <c r="O297" s="653">
        <v>0</v>
      </c>
      <c r="P297" s="666"/>
      <c r="Q297" s="654">
        <v>0</v>
      </c>
    </row>
    <row r="298" spans="1:17" ht="14.4" customHeight="1" x14ac:dyDescent="0.3">
      <c r="A298" s="649" t="s">
        <v>573</v>
      </c>
      <c r="B298" s="650" t="s">
        <v>5423</v>
      </c>
      <c r="C298" s="650" t="s">
        <v>5252</v>
      </c>
      <c r="D298" s="650" t="s">
        <v>5736</v>
      </c>
      <c r="E298" s="650" t="s">
        <v>5737</v>
      </c>
      <c r="F298" s="653">
        <v>3</v>
      </c>
      <c r="G298" s="653">
        <v>0</v>
      </c>
      <c r="H298" s="653"/>
      <c r="I298" s="653">
        <v>0</v>
      </c>
      <c r="J298" s="653">
        <v>11</v>
      </c>
      <c r="K298" s="653">
        <v>0</v>
      </c>
      <c r="L298" s="653"/>
      <c r="M298" s="653">
        <v>0</v>
      </c>
      <c r="N298" s="653">
        <v>12</v>
      </c>
      <c r="O298" s="653">
        <v>0</v>
      </c>
      <c r="P298" s="666"/>
      <c r="Q298" s="654">
        <v>0</v>
      </c>
    </row>
    <row r="299" spans="1:17" ht="14.4" customHeight="1" x14ac:dyDescent="0.3">
      <c r="A299" s="649" t="s">
        <v>573</v>
      </c>
      <c r="B299" s="650" t="s">
        <v>5423</v>
      </c>
      <c r="C299" s="650" t="s">
        <v>5252</v>
      </c>
      <c r="D299" s="650" t="s">
        <v>5738</v>
      </c>
      <c r="E299" s="650" t="s">
        <v>5739</v>
      </c>
      <c r="F299" s="653">
        <v>5</v>
      </c>
      <c r="G299" s="653">
        <v>0</v>
      </c>
      <c r="H299" s="653"/>
      <c r="I299" s="653">
        <v>0</v>
      </c>
      <c r="J299" s="653">
        <v>13</v>
      </c>
      <c r="K299" s="653">
        <v>0</v>
      </c>
      <c r="L299" s="653"/>
      <c r="M299" s="653">
        <v>0</v>
      </c>
      <c r="N299" s="653">
        <v>10</v>
      </c>
      <c r="O299" s="653">
        <v>0</v>
      </c>
      <c r="P299" s="666"/>
      <c r="Q299" s="654">
        <v>0</v>
      </c>
    </row>
    <row r="300" spans="1:17" ht="14.4" customHeight="1" x14ac:dyDescent="0.3">
      <c r="A300" s="649" t="s">
        <v>573</v>
      </c>
      <c r="B300" s="650" t="s">
        <v>5423</v>
      </c>
      <c r="C300" s="650" t="s">
        <v>5252</v>
      </c>
      <c r="D300" s="650" t="s">
        <v>5740</v>
      </c>
      <c r="E300" s="650" t="s">
        <v>5741</v>
      </c>
      <c r="F300" s="653">
        <v>100</v>
      </c>
      <c r="G300" s="653">
        <v>0</v>
      </c>
      <c r="H300" s="653"/>
      <c r="I300" s="653">
        <v>0</v>
      </c>
      <c r="J300" s="653">
        <v>157</v>
      </c>
      <c r="K300" s="653">
        <v>0</v>
      </c>
      <c r="L300" s="653"/>
      <c r="M300" s="653">
        <v>0</v>
      </c>
      <c r="N300" s="653">
        <v>235</v>
      </c>
      <c r="O300" s="653">
        <v>0</v>
      </c>
      <c r="P300" s="666"/>
      <c r="Q300" s="654">
        <v>0</v>
      </c>
    </row>
    <row r="301" spans="1:17" ht="14.4" customHeight="1" x14ac:dyDescent="0.3">
      <c r="A301" s="649" t="s">
        <v>573</v>
      </c>
      <c r="B301" s="650" t="s">
        <v>5423</v>
      </c>
      <c r="C301" s="650" t="s">
        <v>5252</v>
      </c>
      <c r="D301" s="650" t="s">
        <v>5742</v>
      </c>
      <c r="E301" s="650" t="s">
        <v>5743</v>
      </c>
      <c r="F301" s="653">
        <v>31</v>
      </c>
      <c r="G301" s="653">
        <v>0</v>
      </c>
      <c r="H301" s="653"/>
      <c r="I301" s="653">
        <v>0</v>
      </c>
      <c r="J301" s="653">
        <v>87</v>
      </c>
      <c r="K301" s="653">
        <v>0</v>
      </c>
      <c r="L301" s="653"/>
      <c r="M301" s="653">
        <v>0</v>
      </c>
      <c r="N301" s="653">
        <v>94</v>
      </c>
      <c r="O301" s="653">
        <v>0</v>
      </c>
      <c r="P301" s="666"/>
      <c r="Q301" s="654">
        <v>0</v>
      </c>
    </row>
    <row r="302" spans="1:17" ht="14.4" customHeight="1" x14ac:dyDescent="0.3">
      <c r="A302" s="649" t="s">
        <v>573</v>
      </c>
      <c r="B302" s="650" t="s">
        <v>5423</v>
      </c>
      <c r="C302" s="650" t="s">
        <v>5252</v>
      </c>
      <c r="D302" s="650" t="s">
        <v>5744</v>
      </c>
      <c r="E302" s="650" t="s">
        <v>5745</v>
      </c>
      <c r="F302" s="653">
        <v>2</v>
      </c>
      <c r="G302" s="653">
        <v>0</v>
      </c>
      <c r="H302" s="653"/>
      <c r="I302" s="653">
        <v>0</v>
      </c>
      <c r="J302" s="653"/>
      <c r="K302" s="653"/>
      <c r="L302" s="653"/>
      <c r="M302" s="653"/>
      <c r="N302" s="653">
        <v>2</v>
      </c>
      <c r="O302" s="653">
        <v>0</v>
      </c>
      <c r="P302" s="666"/>
      <c r="Q302" s="654">
        <v>0</v>
      </c>
    </row>
    <row r="303" spans="1:17" ht="14.4" customHeight="1" x14ac:dyDescent="0.3">
      <c r="A303" s="649" t="s">
        <v>573</v>
      </c>
      <c r="B303" s="650" t="s">
        <v>5423</v>
      </c>
      <c r="C303" s="650" t="s">
        <v>5252</v>
      </c>
      <c r="D303" s="650" t="s">
        <v>5746</v>
      </c>
      <c r="E303" s="650" t="s">
        <v>5747</v>
      </c>
      <c r="F303" s="653">
        <v>1</v>
      </c>
      <c r="G303" s="653">
        <v>0</v>
      </c>
      <c r="H303" s="653"/>
      <c r="I303" s="653">
        <v>0</v>
      </c>
      <c r="J303" s="653">
        <v>4</v>
      </c>
      <c r="K303" s="653">
        <v>0</v>
      </c>
      <c r="L303" s="653"/>
      <c r="M303" s="653">
        <v>0</v>
      </c>
      <c r="N303" s="653">
        <v>18</v>
      </c>
      <c r="O303" s="653">
        <v>0</v>
      </c>
      <c r="P303" s="666"/>
      <c r="Q303" s="654">
        <v>0</v>
      </c>
    </row>
    <row r="304" spans="1:17" ht="14.4" customHeight="1" x14ac:dyDescent="0.3">
      <c r="A304" s="649" t="s">
        <v>573</v>
      </c>
      <c r="B304" s="650" t="s">
        <v>5423</v>
      </c>
      <c r="C304" s="650" t="s">
        <v>5252</v>
      </c>
      <c r="D304" s="650" t="s">
        <v>5748</v>
      </c>
      <c r="E304" s="650" t="s">
        <v>5749</v>
      </c>
      <c r="F304" s="653">
        <v>2</v>
      </c>
      <c r="G304" s="653">
        <v>0</v>
      </c>
      <c r="H304" s="653"/>
      <c r="I304" s="653">
        <v>0</v>
      </c>
      <c r="J304" s="653">
        <v>4</v>
      </c>
      <c r="K304" s="653">
        <v>0</v>
      </c>
      <c r="L304" s="653"/>
      <c r="M304" s="653">
        <v>0</v>
      </c>
      <c r="N304" s="653">
        <v>7</v>
      </c>
      <c r="O304" s="653">
        <v>0</v>
      </c>
      <c r="P304" s="666"/>
      <c r="Q304" s="654">
        <v>0</v>
      </c>
    </row>
    <row r="305" spans="1:17" ht="14.4" customHeight="1" x14ac:dyDescent="0.3">
      <c r="A305" s="649" t="s">
        <v>573</v>
      </c>
      <c r="B305" s="650" t="s">
        <v>5423</v>
      </c>
      <c r="C305" s="650" t="s">
        <v>5252</v>
      </c>
      <c r="D305" s="650" t="s">
        <v>5750</v>
      </c>
      <c r="E305" s="650" t="s">
        <v>5751</v>
      </c>
      <c r="F305" s="653">
        <v>7</v>
      </c>
      <c r="G305" s="653">
        <v>0</v>
      </c>
      <c r="H305" s="653"/>
      <c r="I305" s="653">
        <v>0</v>
      </c>
      <c r="J305" s="653">
        <v>13</v>
      </c>
      <c r="K305" s="653">
        <v>0</v>
      </c>
      <c r="L305" s="653"/>
      <c r="M305" s="653">
        <v>0</v>
      </c>
      <c r="N305" s="653">
        <v>7</v>
      </c>
      <c r="O305" s="653">
        <v>0</v>
      </c>
      <c r="P305" s="666"/>
      <c r="Q305" s="654">
        <v>0</v>
      </c>
    </row>
    <row r="306" spans="1:17" ht="14.4" customHeight="1" x14ac:dyDescent="0.3">
      <c r="A306" s="649" t="s">
        <v>573</v>
      </c>
      <c r="B306" s="650" t="s">
        <v>5423</v>
      </c>
      <c r="C306" s="650" t="s">
        <v>5252</v>
      </c>
      <c r="D306" s="650" t="s">
        <v>5752</v>
      </c>
      <c r="E306" s="650" t="s">
        <v>5753</v>
      </c>
      <c r="F306" s="653">
        <v>13</v>
      </c>
      <c r="G306" s="653">
        <v>0</v>
      </c>
      <c r="H306" s="653"/>
      <c r="I306" s="653">
        <v>0</v>
      </c>
      <c r="J306" s="653">
        <v>57</v>
      </c>
      <c r="K306" s="653">
        <v>0</v>
      </c>
      <c r="L306" s="653"/>
      <c r="M306" s="653">
        <v>0</v>
      </c>
      <c r="N306" s="653">
        <v>68</v>
      </c>
      <c r="O306" s="653">
        <v>0</v>
      </c>
      <c r="P306" s="666"/>
      <c r="Q306" s="654">
        <v>0</v>
      </c>
    </row>
    <row r="307" spans="1:17" ht="14.4" customHeight="1" x14ac:dyDescent="0.3">
      <c r="A307" s="649" t="s">
        <v>573</v>
      </c>
      <c r="B307" s="650" t="s">
        <v>5423</v>
      </c>
      <c r="C307" s="650" t="s">
        <v>5252</v>
      </c>
      <c r="D307" s="650" t="s">
        <v>5754</v>
      </c>
      <c r="E307" s="650" t="s">
        <v>5755</v>
      </c>
      <c r="F307" s="653">
        <v>1</v>
      </c>
      <c r="G307" s="653">
        <v>0</v>
      </c>
      <c r="H307" s="653"/>
      <c r="I307" s="653">
        <v>0</v>
      </c>
      <c r="J307" s="653"/>
      <c r="K307" s="653"/>
      <c r="L307" s="653"/>
      <c r="M307" s="653"/>
      <c r="N307" s="653">
        <v>1</v>
      </c>
      <c r="O307" s="653">
        <v>0</v>
      </c>
      <c r="P307" s="666"/>
      <c r="Q307" s="654">
        <v>0</v>
      </c>
    </row>
    <row r="308" spans="1:17" ht="14.4" customHeight="1" x14ac:dyDescent="0.3">
      <c r="A308" s="649" t="s">
        <v>573</v>
      </c>
      <c r="B308" s="650" t="s">
        <v>5423</v>
      </c>
      <c r="C308" s="650" t="s">
        <v>5252</v>
      </c>
      <c r="D308" s="650" t="s">
        <v>5756</v>
      </c>
      <c r="E308" s="650" t="s">
        <v>5757</v>
      </c>
      <c r="F308" s="653">
        <v>1</v>
      </c>
      <c r="G308" s="653">
        <v>0</v>
      </c>
      <c r="H308" s="653"/>
      <c r="I308" s="653">
        <v>0</v>
      </c>
      <c r="J308" s="653"/>
      <c r="K308" s="653"/>
      <c r="L308" s="653"/>
      <c r="M308" s="653"/>
      <c r="N308" s="653"/>
      <c r="O308" s="653"/>
      <c r="P308" s="666"/>
      <c r="Q308" s="654"/>
    </row>
    <row r="309" spans="1:17" ht="14.4" customHeight="1" x14ac:dyDescent="0.3">
      <c r="A309" s="649" t="s">
        <v>573</v>
      </c>
      <c r="B309" s="650" t="s">
        <v>5423</v>
      </c>
      <c r="C309" s="650" t="s">
        <v>5252</v>
      </c>
      <c r="D309" s="650" t="s">
        <v>5758</v>
      </c>
      <c r="E309" s="650" t="s">
        <v>5759</v>
      </c>
      <c r="F309" s="653">
        <v>1</v>
      </c>
      <c r="G309" s="653">
        <v>0</v>
      </c>
      <c r="H309" s="653"/>
      <c r="I309" s="653">
        <v>0</v>
      </c>
      <c r="J309" s="653"/>
      <c r="K309" s="653"/>
      <c r="L309" s="653"/>
      <c r="M309" s="653"/>
      <c r="N309" s="653">
        <v>3</v>
      </c>
      <c r="O309" s="653">
        <v>0</v>
      </c>
      <c r="P309" s="666"/>
      <c r="Q309" s="654">
        <v>0</v>
      </c>
    </row>
    <row r="310" spans="1:17" ht="14.4" customHeight="1" x14ac:dyDescent="0.3">
      <c r="A310" s="649" t="s">
        <v>573</v>
      </c>
      <c r="B310" s="650" t="s">
        <v>5423</v>
      </c>
      <c r="C310" s="650" t="s">
        <v>5252</v>
      </c>
      <c r="D310" s="650" t="s">
        <v>5390</v>
      </c>
      <c r="E310" s="650" t="s">
        <v>5391</v>
      </c>
      <c r="F310" s="653"/>
      <c r="G310" s="653"/>
      <c r="H310" s="653"/>
      <c r="I310" s="653"/>
      <c r="J310" s="653">
        <v>1</v>
      </c>
      <c r="K310" s="653">
        <v>0</v>
      </c>
      <c r="L310" s="653"/>
      <c r="M310" s="653">
        <v>0</v>
      </c>
      <c r="N310" s="653"/>
      <c r="O310" s="653"/>
      <c r="P310" s="666"/>
      <c r="Q310" s="654"/>
    </row>
    <row r="311" spans="1:17" ht="14.4" customHeight="1" x14ac:dyDescent="0.3">
      <c r="A311" s="649" t="s">
        <v>573</v>
      </c>
      <c r="B311" s="650" t="s">
        <v>5423</v>
      </c>
      <c r="C311" s="650" t="s">
        <v>5252</v>
      </c>
      <c r="D311" s="650" t="s">
        <v>5760</v>
      </c>
      <c r="E311" s="650" t="s">
        <v>5761</v>
      </c>
      <c r="F311" s="653">
        <v>1</v>
      </c>
      <c r="G311" s="653">
        <v>0</v>
      </c>
      <c r="H311" s="653"/>
      <c r="I311" s="653">
        <v>0</v>
      </c>
      <c r="J311" s="653">
        <v>1</v>
      </c>
      <c r="K311" s="653">
        <v>0</v>
      </c>
      <c r="L311" s="653"/>
      <c r="M311" s="653">
        <v>0</v>
      </c>
      <c r="N311" s="653"/>
      <c r="O311" s="653"/>
      <c r="P311" s="666"/>
      <c r="Q311" s="654"/>
    </row>
    <row r="312" spans="1:17" ht="14.4" customHeight="1" x14ac:dyDescent="0.3">
      <c r="A312" s="649" t="s">
        <v>573</v>
      </c>
      <c r="B312" s="650" t="s">
        <v>5423</v>
      </c>
      <c r="C312" s="650" t="s">
        <v>5252</v>
      </c>
      <c r="D312" s="650" t="s">
        <v>5762</v>
      </c>
      <c r="E312" s="650" t="s">
        <v>5763</v>
      </c>
      <c r="F312" s="653">
        <v>1</v>
      </c>
      <c r="G312" s="653">
        <v>0</v>
      </c>
      <c r="H312" s="653"/>
      <c r="I312" s="653">
        <v>0</v>
      </c>
      <c r="J312" s="653"/>
      <c r="K312" s="653"/>
      <c r="L312" s="653"/>
      <c r="M312" s="653"/>
      <c r="N312" s="653"/>
      <c r="O312" s="653"/>
      <c r="P312" s="666"/>
      <c r="Q312" s="654"/>
    </row>
    <row r="313" spans="1:17" ht="14.4" customHeight="1" x14ac:dyDescent="0.3">
      <c r="A313" s="649" t="s">
        <v>573</v>
      </c>
      <c r="B313" s="650" t="s">
        <v>5423</v>
      </c>
      <c r="C313" s="650" t="s">
        <v>5252</v>
      </c>
      <c r="D313" s="650" t="s">
        <v>5764</v>
      </c>
      <c r="E313" s="650" t="s">
        <v>5765</v>
      </c>
      <c r="F313" s="653"/>
      <c r="G313" s="653"/>
      <c r="H313" s="653"/>
      <c r="I313" s="653"/>
      <c r="J313" s="653">
        <v>1</v>
      </c>
      <c r="K313" s="653">
        <v>0</v>
      </c>
      <c r="L313" s="653"/>
      <c r="M313" s="653">
        <v>0</v>
      </c>
      <c r="N313" s="653">
        <v>3</v>
      </c>
      <c r="O313" s="653">
        <v>0</v>
      </c>
      <c r="P313" s="666"/>
      <c r="Q313" s="654">
        <v>0</v>
      </c>
    </row>
    <row r="314" spans="1:17" ht="14.4" customHeight="1" x14ac:dyDescent="0.3">
      <c r="A314" s="649" t="s">
        <v>573</v>
      </c>
      <c r="B314" s="650" t="s">
        <v>5423</v>
      </c>
      <c r="C314" s="650" t="s">
        <v>5252</v>
      </c>
      <c r="D314" s="650" t="s">
        <v>5766</v>
      </c>
      <c r="E314" s="650" t="s">
        <v>5767</v>
      </c>
      <c r="F314" s="653"/>
      <c r="G314" s="653"/>
      <c r="H314" s="653"/>
      <c r="I314" s="653"/>
      <c r="J314" s="653"/>
      <c r="K314" s="653"/>
      <c r="L314" s="653"/>
      <c r="M314" s="653"/>
      <c r="N314" s="653">
        <v>1</v>
      </c>
      <c r="O314" s="653">
        <v>0</v>
      </c>
      <c r="P314" s="666"/>
      <c r="Q314" s="654">
        <v>0</v>
      </c>
    </row>
    <row r="315" spans="1:17" ht="14.4" customHeight="1" x14ac:dyDescent="0.3">
      <c r="A315" s="649" t="s">
        <v>573</v>
      </c>
      <c r="B315" s="650" t="s">
        <v>5423</v>
      </c>
      <c r="C315" s="650" t="s">
        <v>5252</v>
      </c>
      <c r="D315" s="650" t="s">
        <v>5768</v>
      </c>
      <c r="E315" s="650" t="s">
        <v>5769</v>
      </c>
      <c r="F315" s="653"/>
      <c r="G315" s="653"/>
      <c r="H315" s="653"/>
      <c r="I315" s="653"/>
      <c r="J315" s="653">
        <v>1</v>
      </c>
      <c r="K315" s="653">
        <v>0</v>
      </c>
      <c r="L315" s="653"/>
      <c r="M315" s="653">
        <v>0</v>
      </c>
      <c r="N315" s="653"/>
      <c r="O315" s="653"/>
      <c r="P315" s="666"/>
      <c r="Q315" s="654"/>
    </row>
    <row r="316" spans="1:17" ht="14.4" customHeight="1" x14ac:dyDescent="0.3">
      <c r="A316" s="649" t="s">
        <v>573</v>
      </c>
      <c r="B316" s="650" t="s">
        <v>5423</v>
      </c>
      <c r="C316" s="650" t="s">
        <v>5252</v>
      </c>
      <c r="D316" s="650" t="s">
        <v>5770</v>
      </c>
      <c r="E316" s="650" t="s">
        <v>5771</v>
      </c>
      <c r="F316" s="653"/>
      <c r="G316" s="653"/>
      <c r="H316" s="653"/>
      <c r="I316" s="653"/>
      <c r="J316" s="653">
        <v>7</v>
      </c>
      <c r="K316" s="653">
        <v>0</v>
      </c>
      <c r="L316" s="653"/>
      <c r="M316" s="653">
        <v>0</v>
      </c>
      <c r="N316" s="653">
        <v>8</v>
      </c>
      <c r="O316" s="653">
        <v>0</v>
      </c>
      <c r="P316" s="666"/>
      <c r="Q316" s="654">
        <v>0</v>
      </c>
    </row>
    <row r="317" spans="1:17" ht="14.4" customHeight="1" x14ac:dyDescent="0.3">
      <c r="A317" s="649" t="s">
        <v>573</v>
      </c>
      <c r="B317" s="650" t="s">
        <v>5423</v>
      </c>
      <c r="C317" s="650" t="s">
        <v>5252</v>
      </c>
      <c r="D317" s="650" t="s">
        <v>5772</v>
      </c>
      <c r="E317" s="650" t="s">
        <v>5773</v>
      </c>
      <c r="F317" s="653"/>
      <c r="G317" s="653"/>
      <c r="H317" s="653"/>
      <c r="I317" s="653"/>
      <c r="J317" s="653">
        <v>1</v>
      </c>
      <c r="K317" s="653">
        <v>0</v>
      </c>
      <c r="L317" s="653"/>
      <c r="M317" s="653">
        <v>0</v>
      </c>
      <c r="N317" s="653"/>
      <c r="O317" s="653"/>
      <c r="P317" s="666"/>
      <c r="Q317" s="654"/>
    </row>
    <row r="318" spans="1:17" ht="14.4" customHeight="1" x14ac:dyDescent="0.3">
      <c r="A318" s="649" t="s">
        <v>573</v>
      </c>
      <c r="B318" s="650" t="s">
        <v>5423</v>
      </c>
      <c r="C318" s="650" t="s">
        <v>5252</v>
      </c>
      <c r="D318" s="650" t="s">
        <v>5774</v>
      </c>
      <c r="E318" s="650" t="s">
        <v>5775</v>
      </c>
      <c r="F318" s="653"/>
      <c r="G318" s="653"/>
      <c r="H318" s="653"/>
      <c r="I318" s="653"/>
      <c r="J318" s="653">
        <v>1</v>
      </c>
      <c r="K318" s="653">
        <v>0</v>
      </c>
      <c r="L318" s="653"/>
      <c r="M318" s="653">
        <v>0</v>
      </c>
      <c r="N318" s="653"/>
      <c r="O318" s="653"/>
      <c r="P318" s="666"/>
      <c r="Q318" s="654"/>
    </row>
    <row r="319" spans="1:17" ht="14.4" customHeight="1" x14ac:dyDescent="0.3">
      <c r="A319" s="649" t="s">
        <v>573</v>
      </c>
      <c r="B319" s="650" t="s">
        <v>5423</v>
      </c>
      <c r="C319" s="650" t="s">
        <v>5252</v>
      </c>
      <c r="D319" s="650" t="s">
        <v>5776</v>
      </c>
      <c r="E319" s="650" t="s">
        <v>5777</v>
      </c>
      <c r="F319" s="653"/>
      <c r="G319" s="653"/>
      <c r="H319" s="653"/>
      <c r="I319" s="653"/>
      <c r="J319" s="653">
        <v>2</v>
      </c>
      <c r="K319" s="653">
        <v>0</v>
      </c>
      <c r="L319" s="653"/>
      <c r="M319" s="653">
        <v>0</v>
      </c>
      <c r="N319" s="653"/>
      <c r="O319" s="653"/>
      <c r="P319" s="666"/>
      <c r="Q319" s="654"/>
    </row>
    <row r="320" spans="1:17" ht="14.4" customHeight="1" x14ac:dyDescent="0.3">
      <c r="A320" s="649" t="s">
        <v>573</v>
      </c>
      <c r="B320" s="650" t="s">
        <v>5423</v>
      </c>
      <c r="C320" s="650" t="s">
        <v>5252</v>
      </c>
      <c r="D320" s="650" t="s">
        <v>5778</v>
      </c>
      <c r="E320" s="650" t="s">
        <v>5779</v>
      </c>
      <c r="F320" s="653"/>
      <c r="G320" s="653"/>
      <c r="H320" s="653"/>
      <c r="I320" s="653"/>
      <c r="J320" s="653">
        <v>2</v>
      </c>
      <c r="K320" s="653">
        <v>0</v>
      </c>
      <c r="L320" s="653"/>
      <c r="M320" s="653">
        <v>0</v>
      </c>
      <c r="N320" s="653"/>
      <c r="O320" s="653"/>
      <c r="P320" s="666"/>
      <c r="Q320" s="654"/>
    </row>
    <row r="321" spans="1:17" ht="14.4" customHeight="1" x14ac:dyDescent="0.3">
      <c r="A321" s="649" t="s">
        <v>573</v>
      </c>
      <c r="B321" s="650" t="s">
        <v>5423</v>
      </c>
      <c r="C321" s="650" t="s">
        <v>5252</v>
      </c>
      <c r="D321" s="650" t="s">
        <v>5780</v>
      </c>
      <c r="E321" s="650" t="s">
        <v>5781</v>
      </c>
      <c r="F321" s="653"/>
      <c r="G321" s="653"/>
      <c r="H321" s="653"/>
      <c r="I321" s="653"/>
      <c r="J321" s="653">
        <v>1</v>
      </c>
      <c r="K321" s="653">
        <v>0</v>
      </c>
      <c r="L321" s="653"/>
      <c r="M321" s="653">
        <v>0</v>
      </c>
      <c r="N321" s="653">
        <v>1</v>
      </c>
      <c r="O321" s="653">
        <v>0</v>
      </c>
      <c r="P321" s="666"/>
      <c r="Q321" s="654">
        <v>0</v>
      </c>
    </row>
    <row r="322" spans="1:17" ht="14.4" customHeight="1" x14ac:dyDescent="0.3">
      <c r="A322" s="649" t="s">
        <v>573</v>
      </c>
      <c r="B322" s="650" t="s">
        <v>5423</v>
      </c>
      <c r="C322" s="650" t="s">
        <v>5252</v>
      </c>
      <c r="D322" s="650" t="s">
        <v>5782</v>
      </c>
      <c r="E322" s="650" t="s">
        <v>5783</v>
      </c>
      <c r="F322" s="653"/>
      <c r="G322" s="653"/>
      <c r="H322" s="653"/>
      <c r="I322" s="653"/>
      <c r="J322" s="653">
        <v>1</v>
      </c>
      <c r="K322" s="653">
        <v>0</v>
      </c>
      <c r="L322" s="653"/>
      <c r="M322" s="653">
        <v>0</v>
      </c>
      <c r="N322" s="653"/>
      <c r="O322" s="653"/>
      <c r="P322" s="666"/>
      <c r="Q322" s="654"/>
    </row>
    <row r="323" spans="1:17" ht="14.4" customHeight="1" x14ac:dyDescent="0.3">
      <c r="A323" s="649" t="s">
        <v>573</v>
      </c>
      <c r="B323" s="650" t="s">
        <v>5423</v>
      </c>
      <c r="C323" s="650" t="s">
        <v>5252</v>
      </c>
      <c r="D323" s="650" t="s">
        <v>5784</v>
      </c>
      <c r="E323" s="650" t="s">
        <v>5785</v>
      </c>
      <c r="F323" s="653"/>
      <c r="G323" s="653"/>
      <c r="H323" s="653"/>
      <c r="I323" s="653"/>
      <c r="J323" s="653">
        <v>48</v>
      </c>
      <c r="K323" s="653">
        <v>0</v>
      </c>
      <c r="L323" s="653"/>
      <c r="M323" s="653">
        <v>0</v>
      </c>
      <c r="N323" s="653">
        <v>28</v>
      </c>
      <c r="O323" s="653">
        <v>0</v>
      </c>
      <c r="P323" s="666"/>
      <c r="Q323" s="654">
        <v>0</v>
      </c>
    </row>
    <row r="324" spans="1:17" ht="14.4" customHeight="1" x14ac:dyDescent="0.3">
      <c r="A324" s="649" t="s">
        <v>573</v>
      </c>
      <c r="B324" s="650" t="s">
        <v>5423</v>
      </c>
      <c r="C324" s="650" t="s">
        <v>5252</v>
      </c>
      <c r="D324" s="650" t="s">
        <v>5786</v>
      </c>
      <c r="E324" s="650" t="s">
        <v>5787</v>
      </c>
      <c r="F324" s="653"/>
      <c r="G324" s="653"/>
      <c r="H324" s="653"/>
      <c r="I324" s="653"/>
      <c r="J324" s="653">
        <v>2</v>
      </c>
      <c r="K324" s="653">
        <v>0</v>
      </c>
      <c r="L324" s="653"/>
      <c r="M324" s="653">
        <v>0</v>
      </c>
      <c r="N324" s="653"/>
      <c r="O324" s="653"/>
      <c r="P324" s="666"/>
      <c r="Q324" s="654"/>
    </row>
    <row r="325" spans="1:17" ht="14.4" customHeight="1" x14ac:dyDescent="0.3">
      <c r="A325" s="649" t="s">
        <v>573</v>
      </c>
      <c r="B325" s="650" t="s">
        <v>5423</v>
      </c>
      <c r="C325" s="650" t="s">
        <v>5252</v>
      </c>
      <c r="D325" s="650" t="s">
        <v>5788</v>
      </c>
      <c r="E325" s="650" t="s">
        <v>5789</v>
      </c>
      <c r="F325" s="653"/>
      <c r="G325" s="653"/>
      <c r="H325" s="653"/>
      <c r="I325" s="653"/>
      <c r="J325" s="653">
        <v>1</v>
      </c>
      <c r="K325" s="653">
        <v>0</v>
      </c>
      <c r="L325" s="653"/>
      <c r="M325" s="653">
        <v>0</v>
      </c>
      <c r="N325" s="653"/>
      <c r="O325" s="653"/>
      <c r="P325" s="666"/>
      <c r="Q325" s="654"/>
    </row>
    <row r="326" spans="1:17" ht="14.4" customHeight="1" x14ac:dyDescent="0.3">
      <c r="A326" s="649" t="s">
        <v>573</v>
      </c>
      <c r="B326" s="650" t="s">
        <v>5423</v>
      </c>
      <c r="C326" s="650" t="s">
        <v>5252</v>
      </c>
      <c r="D326" s="650" t="s">
        <v>5790</v>
      </c>
      <c r="E326" s="650" t="s">
        <v>5791</v>
      </c>
      <c r="F326" s="653"/>
      <c r="G326" s="653"/>
      <c r="H326" s="653"/>
      <c r="I326" s="653"/>
      <c r="J326" s="653">
        <v>2</v>
      </c>
      <c r="K326" s="653">
        <v>0</v>
      </c>
      <c r="L326" s="653"/>
      <c r="M326" s="653">
        <v>0</v>
      </c>
      <c r="N326" s="653"/>
      <c r="O326" s="653"/>
      <c r="P326" s="666"/>
      <c r="Q326" s="654"/>
    </row>
    <row r="327" spans="1:17" ht="14.4" customHeight="1" x14ac:dyDescent="0.3">
      <c r="A327" s="649" t="s">
        <v>573</v>
      </c>
      <c r="B327" s="650" t="s">
        <v>5423</v>
      </c>
      <c r="C327" s="650" t="s">
        <v>5252</v>
      </c>
      <c r="D327" s="650" t="s">
        <v>5792</v>
      </c>
      <c r="E327" s="650" t="s">
        <v>5793</v>
      </c>
      <c r="F327" s="653"/>
      <c r="G327" s="653"/>
      <c r="H327" s="653"/>
      <c r="I327" s="653"/>
      <c r="J327" s="653"/>
      <c r="K327" s="653"/>
      <c r="L327" s="653"/>
      <c r="M327" s="653"/>
      <c r="N327" s="653">
        <v>1</v>
      </c>
      <c r="O327" s="653">
        <v>0</v>
      </c>
      <c r="P327" s="666"/>
      <c r="Q327" s="654">
        <v>0</v>
      </c>
    </row>
    <row r="328" spans="1:17" ht="14.4" customHeight="1" x14ac:dyDescent="0.3">
      <c r="A328" s="649" t="s">
        <v>573</v>
      </c>
      <c r="B328" s="650" t="s">
        <v>5423</v>
      </c>
      <c r="C328" s="650" t="s">
        <v>5252</v>
      </c>
      <c r="D328" s="650" t="s">
        <v>5794</v>
      </c>
      <c r="E328" s="650" t="s">
        <v>5777</v>
      </c>
      <c r="F328" s="653"/>
      <c r="G328" s="653"/>
      <c r="H328" s="653"/>
      <c r="I328" s="653"/>
      <c r="J328" s="653">
        <v>1</v>
      </c>
      <c r="K328" s="653">
        <v>0</v>
      </c>
      <c r="L328" s="653"/>
      <c r="M328" s="653">
        <v>0</v>
      </c>
      <c r="N328" s="653"/>
      <c r="O328" s="653"/>
      <c r="P328" s="666"/>
      <c r="Q328" s="654"/>
    </row>
    <row r="329" spans="1:17" ht="14.4" customHeight="1" x14ac:dyDescent="0.3">
      <c r="A329" s="649" t="s">
        <v>573</v>
      </c>
      <c r="B329" s="650" t="s">
        <v>5423</v>
      </c>
      <c r="C329" s="650" t="s">
        <v>5252</v>
      </c>
      <c r="D329" s="650" t="s">
        <v>5795</v>
      </c>
      <c r="E329" s="650" t="s">
        <v>5796</v>
      </c>
      <c r="F329" s="653"/>
      <c r="G329" s="653"/>
      <c r="H329" s="653"/>
      <c r="I329" s="653"/>
      <c r="J329" s="653">
        <v>1</v>
      </c>
      <c r="K329" s="653">
        <v>0</v>
      </c>
      <c r="L329" s="653"/>
      <c r="M329" s="653">
        <v>0</v>
      </c>
      <c r="N329" s="653">
        <v>4</v>
      </c>
      <c r="O329" s="653">
        <v>0</v>
      </c>
      <c r="P329" s="666"/>
      <c r="Q329" s="654">
        <v>0</v>
      </c>
    </row>
    <row r="330" spans="1:17" ht="14.4" customHeight="1" x14ac:dyDescent="0.3">
      <c r="A330" s="649" t="s">
        <v>573</v>
      </c>
      <c r="B330" s="650" t="s">
        <v>5423</v>
      </c>
      <c r="C330" s="650" t="s">
        <v>5252</v>
      </c>
      <c r="D330" s="650" t="s">
        <v>5797</v>
      </c>
      <c r="E330" s="650" t="s">
        <v>5798</v>
      </c>
      <c r="F330" s="653"/>
      <c r="G330" s="653"/>
      <c r="H330" s="653"/>
      <c r="I330" s="653"/>
      <c r="J330" s="653">
        <v>1</v>
      </c>
      <c r="K330" s="653">
        <v>0</v>
      </c>
      <c r="L330" s="653"/>
      <c r="M330" s="653">
        <v>0</v>
      </c>
      <c r="N330" s="653"/>
      <c r="O330" s="653"/>
      <c r="P330" s="666"/>
      <c r="Q330" s="654"/>
    </row>
    <row r="331" spans="1:17" ht="14.4" customHeight="1" x14ac:dyDescent="0.3">
      <c r="A331" s="649" t="s">
        <v>573</v>
      </c>
      <c r="B331" s="650" t="s">
        <v>5423</v>
      </c>
      <c r="C331" s="650" t="s">
        <v>5252</v>
      </c>
      <c r="D331" s="650" t="s">
        <v>5799</v>
      </c>
      <c r="E331" s="650" t="s">
        <v>5800</v>
      </c>
      <c r="F331" s="653"/>
      <c r="G331" s="653"/>
      <c r="H331" s="653"/>
      <c r="I331" s="653"/>
      <c r="J331" s="653">
        <v>1</v>
      </c>
      <c r="K331" s="653">
        <v>0</v>
      </c>
      <c r="L331" s="653"/>
      <c r="M331" s="653">
        <v>0</v>
      </c>
      <c r="N331" s="653"/>
      <c r="O331" s="653"/>
      <c r="P331" s="666"/>
      <c r="Q331" s="654"/>
    </row>
    <row r="332" spans="1:17" ht="14.4" customHeight="1" x14ac:dyDescent="0.3">
      <c r="A332" s="649" t="s">
        <v>573</v>
      </c>
      <c r="B332" s="650" t="s">
        <v>5423</v>
      </c>
      <c r="C332" s="650" t="s">
        <v>5252</v>
      </c>
      <c r="D332" s="650" t="s">
        <v>5801</v>
      </c>
      <c r="E332" s="650" t="s">
        <v>5802</v>
      </c>
      <c r="F332" s="653"/>
      <c r="G332" s="653"/>
      <c r="H332" s="653"/>
      <c r="I332" s="653"/>
      <c r="J332" s="653"/>
      <c r="K332" s="653"/>
      <c r="L332" s="653"/>
      <c r="M332" s="653"/>
      <c r="N332" s="653">
        <v>2</v>
      </c>
      <c r="O332" s="653">
        <v>0</v>
      </c>
      <c r="P332" s="666"/>
      <c r="Q332" s="654">
        <v>0</v>
      </c>
    </row>
    <row r="333" spans="1:17" ht="14.4" customHeight="1" x14ac:dyDescent="0.3">
      <c r="A333" s="649" t="s">
        <v>573</v>
      </c>
      <c r="B333" s="650" t="s">
        <v>5423</v>
      </c>
      <c r="C333" s="650" t="s">
        <v>5252</v>
      </c>
      <c r="D333" s="650" t="s">
        <v>5803</v>
      </c>
      <c r="E333" s="650" t="s">
        <v>5804</v>
      </c>
      <c r="F333" s="653"/>
      <c r="G333" s="653"/>
      <c r="H333" s="653"/>
      <c r="I333" s="653"/>
      <c r="J333" s="653"/>
      <c r="K333" s="653"/>
      <c r="L333" s="653"/>
      <c r="M333" s="653"/>
      <c r="N333" s="653">
        <v>3</v>
      </c>
      <c r="O333" s="653">
        <v>0</v>
      </c>
      <c r="P333" s="666"/>
      <c r="Q333" s="654">
        <v>0</v>
      </c>
    </row>
    <row r="334" spans="1:17" ht="14.4" customHeight="1" x14ac:dyDescent="0.3">
      <c r="A334" s="649" t="s">
        <v>573</v>
      </c>
      <c r="B334" s="650" t="s">
        <v>5423</v>
      </c>
      <c r="C334" s="650" t="s">
        <v>5252</v>
      </c>
      <c r="D334" s="650" t="s">
        <v>5805</v>
      </c>
      <c r="E334" s="650" t="s">
        <v>5806</v>
      </c>
      <c r="F334" s="653">
        <v>4403</v>
      </c>
      <c r="G334" s="653">
        <v>356612</v>
      </c>
      <c r="H334" s="653">
        <v>1</v>
      </c>
      <c r="I334" s="653">
        <v>80.992959345900516</v>
      </c>
      <c r="J334" s="653">
        <v>1041</v>
      </c>
      <c r="K334" s="653">
        <v>85299</v>
      </c>
      <c r="L334" s="653">
        <v>0.23919273608291364</v>
      </c>
      <c r="M334" s="653">
        <v>81.939481268011534</v>
      </c>
      <c r="N334" s="653"/>
      <c r="O334" s="653"/>
      <c r="P334" s="666"/>
      <c r="Q334" s="654"/>
    </row>
    <row r="335" spans="1:17" ht="14.4" customHeight="1" x14ac:dyDescent="0.3">
      <c r="A335" s="649" t="s">
        <v>573</v>
      </c>
      <c r="B335" s="650" t="s">
        <v>5423</v>
      </c>
      <c r="C335" s="650" t="s">
        <v>5252</v>
      </c>
      <c r="D335" s="650" t="s">
        <v>5807</v>
      </c>
      <c r="E335" s="650" t="s">
        <v>5808</v>
      </c>
      <c r="F335" s="653">
        <v>942</v>
      </c>
      <c r="G335" s="653">
        <v>27318</v>
      </c>
      <c r="H335" s="653">
        <v>1</v>
      </c>
      <c r="I335" s="653">
        <v>29</v>
      </c>
      <c r="J335" s="653">
        <v>56</v>
      </c>
      <c r="K335" s="653">
        <v>1624</v>
      </c>
      <c r="L335" s="653">
        <v>5.9447983014861996E-2</v>
      </c>
      <c r="M335" s="653">
        <v>29</v>
      </c>
      <c r="N335" s="653"/>
      <c r="O335" s="653"/>
      <c r="P335" s="666"/>
      <c r="Q335" s="654"/>
    </row>
    <row r="336" spans="1:17" ht="14.4" customHeight="1" x14ac:dyDescent="0.3">
      <c r="A336" s="649" t="s">
        <v>573</v>
      </c>
      <c r="B336" s="650" t="s">
        <v>5423</v>
      </c>
      <c r="C336" s="650" t="s">
        <v>5252</v>
      </c>
      <c r="D336" s="650" t="s">
        <v>5809</v>
      </c>
      <c r="E336" s="650" t="s">
        <v>5810</v>
      </c>
      <c r="F336" s="653">
        <v>9</v>
      </c>
      <c r="G336" s="653">
        <v>7666</v>
      </c>
      <c r="H336" s="653">
        <v>1</v>
      </c>
      <c r="I336" s="653">
        <v>851.77777777777783</v>
      </c>
      <c r="J336" s="653">
        <v>1</v>
      </c>
      <c r="K336" s="653">
        <v>703</v>
      </c>
      <c r="L336" s="653">
        <v>9.1703626402295846E-2</v>
      </c>
      <c r="M336" s="653">
        <v>703</v>
      </c>
      <c r="N336" s="653">
        <v>2</v>
      </c>
      <c r="O336" s="653">
        <v>1412</v>
      </c>
      <c r="P336" s="666">
        <v>0.18418992955909211</v>
      </c>
      <c r="Q336" s="654">
        <v>706</v>
      </c>
    </row>
    <row r="337" spans="1:17" ht="14.4" customHeight="1" x14ac:dyDescent="0.3">
      <c r="A337" s="649" t="s">
        <v>573</v>
      </c>
      <c r="B337" s="650" t="s">
        <v>5423</v>
      </c>
      <c r="C337" s="650" t="s">
        <v>5252</v>
      </c>
      <c r="D337" s="650" t="s">
        <v>5811</v>
      </c>
      <c r="E337" s="650" t="s">
        <v>5812</v>
      </c>
      <c r="F337" s="653">
        <v>942</v>
      </c>
      <c r="G337" s="653">
        <v>66882</v>
      </c>
      <c r="H337" s="653">
        <v>1</v>
      </c>
      <c r="I337" s="653">
        <v>71</v>
      </c>
      <c r="J337" s="653">
        <v>56</v>
      </c>
      <c r="K337" s="653">
        <v>3976</v>
      </c>
      <c r="L337" s="653">
        <v>5.9447983014861996E-2</v>
      </c>
      <c r="M337" s="653">
        <v>71</v>
      </c>
      <c r="N337" s="653"/>
      <c r="O337" s="653"/>
      <c r="P337" s="666"/>
      <c r="Q337" s="654"/>
    </row>
    <row r="338" spans="1:17" ht="14.4" customHeight="1" x14ac:dyDescent="0.3">
      <c r="A338" s="649" t="s">
        <v>573</v>
      </c>
      <c r="B338" s="650" t="s">
        <v>5423</v>
      </c>
      <c r="C338" s="650" t="s">
        <v>5252</v>
      </c>
      <c r="D338" s="650" t="s">
        <v>5813</v>
      </c>
      <c r="E338" s="650" t="s">
        <v>5814</v>
      </c>
      <c r="F338" s="653">
        <v>941</v>
      </c>
      <c r="G338" s="653">
        <v>27289</v>
      </c>
      <c r="H338" s="653">
        <v>1</v>
      </c>
      <c r="I338" s="653">
        <v>29</v>
      </c>
      <c r="J338" s="653">
        <v>56</v>
      </c>
      <c r="K338" s="653">
        <v>1624</v>
      </c>
      <c r="L338" s="653">
        <v>5.951115834218916E-2</v>
      </c>
      <c r="M338" s="653">
        <v>29</v>
      </c>
      <c r="N338" s="653"/>
      <c r="O338" s="653"/>
      <c r="P338" s="666"/>
      <c r="Q338" s="654"/>
    </row>
    <row r="339" spans="1:17" ht="14.4" customHeight="1" x14ac:dyDescent="0.3">
      <c r="A339" s="649" t="s">
        <v>573</v>
      </c>
      <c r="B339" s="650" t="s">
        <v>5423</v>
      </c>
      <c r="C339" s="650" t="s">
        <v>5252</v>
      </c>
      <c r="D339" s="650" t="s">
        <v>5392</v>
      </c>
      <c r="E339" s="650" t="s">
        <v>5393</v>
      </c>
      <c r="F339" s="653">
        <v>182</v>
      </c>
      <c r="G339" s="653">
        <v>0</v>
      </c>
      <c r="H339" s="653"/>
      <c r="I339" s="653">
        <v>0</v>
      </c>
      <c r="J339" s="653">
        <v>322</v>
      </c>
      <c r="K339" s="653">
        <v>0</v>
      </c>
      <c r="L339" s="653"/>
      <c r="M339" s="653">
        <v>0</v>
      </c>
      <c r="N339" s="653">
        <v>391</v>
      </c>
      <c r="O339" s="653">
        <v>0</v>
      </c>
      <c r="P339" s="666"/>
      <c r="Q339" s="654">
        <v>0</v>
      </c>
    </row>
    <row r="340" spans="1:17" ht="14.4" customHeight="1" x14ac:dyDescent="0.3">
      <c r="A340" s="649" t="s">
        <v>573</v>
      </c>
      <c r="B340" s="650" t="s">
        <v>5423</v>
      </c>
      <c r="C340" s="650" t="s">
        <v>5252</v>
      </c>
      <c r="D340" s="650" t="s">
        <v>5815</v>
      </c>
      <c r="E340" s="650" t="s">
        <v>5816</v>
      </c>
      <c r="F340" s="653">
        <v>4299</v>
      </c>
      <c r="G340" s="653">
        <v>0</v>
      </c>
      <c r="H340" s="653"/>
      <c r="I340" s="653">
        <v>0</v>
      </c>
      <c r="J340" s="653">
        <v>3308</v>
      </c>
      <c r="K340" s="653">
        <v>0</v>
      </c>
      <c r="L340" s="653"/>
      <c r="M340" s="653">
        <v>0</v>
      </c>
      <c r="N340" s="653"/>
      <c r="O340" s="653"/>
      <c r="P340" s="666"/>
      <c r="Q340" s="654"/>
    </row>
    <row r="341" spans="1:17" ht="14.4" customHeight="1" x14ac:dyDescent="0.3">
      <c r="A341" s="649" t="s">
        <v>573</v>
      </c>
      <c r="B341" s="650" t="s">
        <v>5423</v>
      </c>
      <c r="C341" s="650" t="s">
        <v>5252</v>
      </c>
      <c r="D341" s="650" t="s">
        <v>5275</v>
      </c>
      <c r="E341" s="650" t="s">
        <v>5276</v>
      </c>
      <c r="F341" s="653">
        <v>28</v>
      </c>
      <c r="G341" s="653">
        <v>2100</v>
      </c>
      <c r="H341" s="653">
        <v>1</v>
      </c>
      <c r="I341" s="653">
        <v>75</v>
      </c>
      <c r="J341" s="653">
        <v>24</v>
      </c>
      <c r="K341" s="653">
        <v>1944</v>
      </c>
      <c r="L341" s="653">
        <v>0.92571428571428571</v>
      </c>
      <c r="M341" s="653">
        <v>81</v>
      </c>
      <c r="N341" s="653">
        <v>37</v>
      </c>
      <c r="O341" s="653">
        <v>3023</v>
      </c>
      <c r="P341" s="666">
        <v>1.4395238095238094</v>
      </c>
      <c r="Q341" s="654">
        <v>81.702702702702709</v>
      </c>
    </row>
    <row r="342" spans="1:17" ht="14.4" customHeight="1" x14ac:dyDescent="0.3">
      <c r="A342" s="649" t="s">
        <v>573</v>
      </c>
      <c r="B342" s="650" t="s">
        <v>5423</v>
      </c>
      <c r="C342" s="650" t="s">
        <v>5252</v>
      </c>
      <c r="D342" s="650" t="s">
        <v>5817</v>
      </c>
      <c r="E342" s="650" t="s">
        <v>5818</v>
      </c>
      <c r="F342" s="653">
        <v>4455</v>
      </c>
      <c r="G342" s="653">
        <v>2329934</v>
      </c>
      <c r="H342" s="653">
        <v>1</v>
      </c>
      <c r="I342" s="653">
        <v>522.9930415263749</v>
      </c>
      <c r="J342" s="653">
        <v>1041</v>
      </c>
      <c r="K342" s="653">
        <v>545421</v>
      </c>
      <c r="L342" s="653">
        <v>0.23409289705201949</v>
      </c>
      <c r="M342" s="653">
        <v>523.93948126801149</v>
      </c>
      <c r="N342" s="653"/>
      <c r="O342" s="653"/>
      <c r="P342" s="666"/>
      <c r="Q342" s="654"/>
    </row>
    <row r="343" spans="1:17" ht="14.4" customHeight="1" x14ac:dyDescent="0.3">
      <c r="A343" s="649" t="s">
        <v>573</v>
      </c>
      <c r="B343" s="650" t="s">
        <v>5423</v>
      </c>
      <c r="C343" s="650" t="s">
        <v>5252</v>
      </c>
      <c r="D343" s="650" t="s">
        <v>5819</v>
      </c>
      <c r="E343" s="650" t="s">
        <v>5820</v>
      </c>
      <c r="F343" s="653">
        <v>942</v>
      </c>
      <c r="G343" s="653">
        <v>21666</v>
      </c>
      <c r="H343" s="653">
        <v>1</v>
      </c>
      <c r="I343" s="653">
        <v>23</v>
      </c>
      <c r="J343" s="653">
        <v>56</v>
      </c>
      <c r="K343" s="653">
        <v>1288</v>
      </c>
      <c r="L343" s="653">
        <v>5.9447983014861996E-2</v>
      </c>
      <c r="M343" s="653">
        <v>23</v>
      </c>
      <c r="N343" s="653"/>
      <c r="O343" s="653"/>
      <c r="P343" s="666"/>
      <c r="Q343" s="654"/>
    </row>
    <row r="344" spans="1:17" ht="14.4" customHeight="1" x14ac:dyDescent="0.3">
      <c r="A344" s="649" t="s">
        <v>573</v>
      </c>
      <c r="B344" s="650" t="s">
        <v>5423</v>
      </c>
      <c r="C344" s="650" t="s">
        <v>5252</v>
      </c>
      <c r="D344" s="650" t="s">
        <v>5821</v>
      </c>
      <c r="E344" s="650" t="s">
        <v>5822</v>
      </c>
      <c r="F344" s="653">
        <v>182</v>
      </c>
      <c r="G344" s="653">
        <v>91904</v>
      </c>
      <c r="H344" s="653">
        <v>1</v>
      </c>
      <c r="I344" s="653">
        <v>504.96703296703299</v>
      </c>
      <c r="J344" s="653">
        <v>176</v>
      </c>
      <c r="K344" s="653">
        <v>89576</v>
      </c>
      <c r="L344" s="653">
        <v>0.97466922005571033</v>
      </c>
      <c r="M344" s="653">
        <v>508.95454545454544</v>
      </c>
      <c r="N344" s="653">
        <v>186</v>
      </c>
      <c r="O344" s="653">
        <v>95528</v>
      </c>
      <c r="P344" s="666">
        <v>1.0394324512534818</v>
      </c>
      <c r="Q344" s="654">
        <v>513.5913978494624</v>
      </c>
    </row>
    <row r="345" spans="1:17" ht="14.4" customHeight="1" x14ac:dyDescent="0.3">
      <c r="A345" s="649" t="s">
        <v>573</v>
      </c>
      <c r="B345" s="650" t="s">
        <v>5423</v>
      </c>
      <c r="C345" s="650" t="s">
        <v>5252</v>
      </c>
      <c r="D345" s="650" t="s">
        <v>5823</v>
      </c>
      <c r="E345" s="650" t="s">
        <v>5824</v>
      </c>
      <c r="F345" s="653">
        <v>5</v>
      </c>
      <c r="G345" s="653">
        <v>1474</v>
      </c>
      <c r="H345" s="653">
        <v>1</v>
      </c>
      <c r="I345" s="653">
        <v>294.8</v>
      </c>
      <c r="J345" s="653"/>
      <c r="K345" s="653"/>
      <c r="L345" s="653"/>
      <c r="M345" s="653"/>
      <c r="N345" s="653"/>
      <c r="O345" s="653"/>
      <c r="P345" s="666"/>
      <c r="Q345" s="654"/>
    </row>
    <row r="346" spans="1:17" ht="14.4" customHeight="1" x14ac:dyDescent="0.3">
      <c r="A346" s="649" t="s">
        <v>573</v>
      </c>
      <c r="B346" s="650" t="s">
        <v>5423</v>
      </c>
      <c r="C346" s="650" t="s">
        <v>5252</v>
      </c>
      <c r="D346" s="650" t="s">
        <v>5367</v>
      </c>
      <c r="E346" s="650" t="s">
        <v>5368</v>
      </c>
      <c r="F346" s="653">
        <v>84</v>
      </c>
      <c r="G346" s="653">
        <v>744996</v>
      </c>
      <c r="H346" s="653">
        <v>1</v>
      </c>
      <c r="I346" s="653">
        <v>8869</v>
      </c>
      <c r="J346" s="653">
        <v>15</v>
      </c>
      <c r="K346" s="653">
        <v>133100</v>
      </c>
      <c r="L346" s="653">
        <v>0.17865867736202609</v>
      </c>
      <c r="M346" s="653">
        <v>8873.3333333333339</v>
      </c>
      <c r="N346" s="653"/>
      <c r="O346" s="653"/>
      <c r="P346" s="666"/>
      <c r="Q346" s="654"/>
    </row>
    <row r="347" spans="1:17" ht="14.4" customHeight="1" x14ac:dyDescent="0.3">
      <c r="A347" s="649" t="s">
        <v>573</v>
      </c>
      <c r="B347" s="650" t="s">
        <v>5423</v>
      </c>
      <c r="C347" s="650" t="s">
        <v>5252</v>
      </c>
      <c r="D347" s="650" t="s">
        <v>5825</v>
      </c>
      <c r="E347" s="650" t="s">
        <v>5826</v>
      </c>
      <c r="F347" s="653">
        <v>370</v>
      </c>
      <c r="G347" s="653">
        <v>63638</v>
      </c>
      <c r="H347" s="653">
        <v>1</v>
      </c>
      <c r="I347" s="653">
        <v>171.99459459459459</v>
      </c>
      <c r="J347" s="653">
        <v>82</v>
      </c>
      <c r="K347" s="653">
        <v>14104</v>
      </c>
      <c r="L347" s="653">
        <v>0.22162858669348504</v>
      </c>
      <c r="M347" s="653">
        <v>172</v>
      </c>
      <c r="N347" s="653"/>
      <c r="O347" s="653"/>
      <c r="P347" s="666"/>
      <c r="Q347" s="654"/>
    </row>
    <row r="348" spans="1:17" ht="14.4" customHeight="1" x14ac:dyDescent="0.3">
      <c r="A348" s="649" t="s">
        <v>573</v>
      </c>
      <c r="B348" s="650" t="s">
        <v>5423</v>
      </c>
      <c r="C348" s="650" t="s">
        <v>5252</v>
      </c>
      <c r="D348" s="650" t="s">
        <v>5827</v>
      </c>
      <c r="E348" s="650" t="s">
        <v>5828</v>
      </c>
      <c r="F348" s="653">
        <v>3308</v>
      </c>
      <c r="G348" s="653">
        <v>3184186</v>
      </c>
      <c r="H348" s="653">
        <v>1</v>
      </c>
      <c r="I348" s="653">
        <v>962.57134220072555</v>
      </c>
      <c r="J348" s="653">
        <v>2605</v>
      </c>
      <c r="K348" s="653">
        <v>2570007</v>
      </c>
      <c r="L348" s="653">
        <v>0.80711585315681933</v>
      </c>
      <c r="M348" s="653">
        <v>986.56698656429944</v>
      </c>
      <c r="N348" s="653">
        <v>3286</v>
      </c>
      <c r="O348" s="653">
        <v>3268193</v>
      </c>
      <c r="P348" s="666">
        <v>1.0263825668475397</v>
      </c>
      <c r="Q348" s="654">
        <v>994.58094948265364</v>
      </c>
    </row>
    <row r="349" spans="1:17" ht="14.4" customHeight="1" x14ac:dyDescent="0.3">
      <c r="A349" s="649" t="s">
        <v>573</v>
      </c>
      <c r="B349" s="650" t="s">
        <v>5423</v>
      </c>
      <c r="C349" s="650" t="s">
        <v>5252</v>
      </c>
      <c r="D349" s="650" t="s">
        <v>5279</v>
      </c>
      <c r="E349" s="650" t="s">
        <v>5280</v>
      </c>
      <c r="F349" s="653">
        <v>58</v>
      </c>
      <c r="G349" s="653">
        <v>20590</v>
      </c>
      <c r="H349" s="653">
        <v>1</v>
      </c>
      <c r="I349" s="653">
        <v>355</v>
      </c>
      <c r="J349" s="653">
        <v>4</v>
      </c>
      <c r="K349" s="653">
        <v>1308</v>
      </c>
      <c r="L349" s="653">
        <v>6.3525983487129678E-2</v>
      </c>
      <c r="M349" s="653">
        <v>327</v>
      </c>
      <c r="N349" s="653"/>
      <c r="O349" s="653"/>
      <c r="P349" s="666"/>
      <c r="Q349" s="654"/>
    </row>
    <row r="350" spans="1:17" ht="14.4" customHeight="1" x14ac:dyDescent="0.3">
      <c r="A350" s="649" t="s">
        <v>573</v>
      </c>
      <c r="B350" s="650" t="s">
        <v>5423</v>
      </c>
      <c r="C350" s="650" t="s">
        <v>5252</v>
      </c>
      <c r="D350" s="650" t="s">
        <v>5829</v>
      </c>
      <c r="E350" s="650" t="s">
        <v>5830</v>
      </c>
      <c r="F350" s="653"/>
      <c r="G350" s="653"/>
      <c r="H350" s="653"/>
      <c r="I350" s="653"/>
      <c r="J350" s="653">
        <v>13</v>
      </c>
      <c r="K350" s="653">
        <v>0</v>
      </c>
      <c r="L350" s="653"/>
      <c r="M350" s="653">
        <v>0</v>
      </c>
      <c r="N350" s="653">
        <v>4</v>
      </c>
      <c r="O350" s="653">
        <v>0</v>
      </c>
      <c r="P350" s="666"/>
      <c r="Q350" s="654">
        <v>0</v>
      </c>
    </row>
    <row r="351" spans="1:17" ht="14.4" customHeight="1" x14ac:dyDescent="0.3">
      <c r="A351" s="649" t="s">
        <v>573</v>
      </c>
      <c r="B351" s="650" t="s">
        <v>5423</v>
      </c>
      <c r="C351" s="650" t="s">
        <v>5252</v>
      </c>
      <c r="D351" s="650" t="s">
        <v>5831</v>
      </c>
      <c r="E351" s="650" t="s">
        <v>5832</v>
      </c>
      <c r="F351" s="653">
        <v>61</v>
      </c>
      <c r="G351" s="653">
        <v>2912811</v>
      </c>
      <c r="H351" s="653">
        <v>1</v>
      </c>
      <c r="I351" s="653">
        <v>47751</v>
      </c>
      <c r="J351" s="653">
        <v>67</v>
      </c>
      <c r="K351" s="653">
        <v>3204597</v>
      </c>
      <c r="L351" s="653">
        <v>1.1001733377139815</v>
      </c>
      <c r="M351" s="653">
        <v>47829.805970149253</v>
      </c>
      <c r="N351" s="653">
        <v>76</v>
      </c>
      <c r="O351" s="653">
        <v>3642682</v>
      </c>
      <c r="P351" s="666">
        <v>1.250572728542978</v>
      </c>
      <c r="Q351" s="654">
        <v>47930.026315789473</v>
      </c>
    </row>
    <row r="352" spans="1:17" ht="14.4" customHeight="1" x14ac:dyDescent="0.3">
      <c r="A352" s="649" t="s">
        <v>573</v>
      </c>
      <c r="B352" s="650" t="s">
        <v>5423</v>
      </c>
      <c r="C352" s="650" t="s">
        <v>5252</v>
      </c>
      <c r="D352" s="650" t="s">
        <v>5833</v>
      </c>
      <c r="E352" s="650" t="s">
        <v>5834</v>
      </c>
      <c r="F352" s="653">
        <v>26</v>
      </c>
      <c r="G352" s="653">
        <v>47268</v>
      </c>
      <c r="H352" s="653">
        <v>1</v>
      </c>
      <c r="I352" s="653">
        <v>1818</v>
      </c>
      <c r="J352" s="653">
        <v>6</v>
      </c>
      <c r="K352" s="653">
        <v>10944</v>
      </c>
      <c r="L352" s="653">
        <v>0.23153084539223154</v>
      </c>
      <c r="M352" s="653">
        <v>1824</v>
      </c>
      <c r="N352" s="653">
        <v>18</v>
      </c>
      <c r="O352" s="653">
        <v>32972</v>
      </c>
      <c r="P352" s="666">
        <v>0.69755437082169758</v>
      </c>
      <c r="Q352" s="654">
        <v>1831.7777777777778</v>
      </c>
    </row>
    <row r="353" spans="1:17" ht="14.4" customHeight="1" x14ac:dyDescent="0.3">
      <c r="A353" s="649" t="s">
        <v>573</v>
      </c>
      <c r="B353" s="650" t="s">
        <v>5423</v>
      </c>
      <c r="C353" s="650" t="s">
        <v>5252</v>
      </c>
      <c r="D353" s="650" t="s">
        <v>5400</v>
      </c>
      <c r="E353" s="650" t="s">
        <v>5401</v>
      </c>
      <c r="F353" s="653"/>
      <c r="G353" s="653"/>
      <c r="H353" s="653"/>
      <c r="I353" s="653"/>
      <c r="J353" s="653">
        <v>1</v>
      </c>
      <c r="K353" s="653">
        <v>9034</v>
      </c>
      <c r="L353" s="653"/>
      <c r="M353" s="653">
        <v>9034</v>
      </c>
      <c r="N353" s="653"/>
      <c r="O353" s="653"/>
      <c r="P353" s="666"/>
      <c r="Q353" s="654"/>
    </row>
    <row r="354" spans="1:17" ht="14.4" customHeight="1" x14ac:dyDescent="0.3">
      <c r="A354" s="649" t="s">
        <v>573</v>
      </c>
      <c r="B354" s="650" t="s">
        <v>5423</v>
      </c>
      <c r="C354" s="650" t="s">
        <v>5252</v>
      </c>
      <c r="D354" s="650" t="s">
        <v>5369</v>
      </c>
      <c r="E354" s="650" t="s">
        <v>5370</v>
      </c>
      <c r="F354" s="653">
        <v>1765</v>
      </c>
      <c r="G354" s="653">
        <v>1274302</v>
      </c>
      <c r="H354" s="653">
        <v>1</v>
      </c>
      <c r="I354" s="653">
        <v>721.98413597733713</v>
      </c>
      <c r="J354" s="653">
        <v>227</v>
      </c>
      <c r="K354" s="653">
        <v>164575</v>
      </c>
      <c r="L354" s="653">
        <v>0.12914913419267959</v>
      </c>
      <c r="M354" s="653">
        <v>725</v>
      </c>
      <c r="N354" s="653"/>
      <c r="O354" s="653"/>
      <c r="P354" s="666"/>
      <c r="Q354" s="654"/>
    </row>
    <row r="355" spans="1:17" ht="14.4" customHeight="1" x14ac:dyDescent="0.3">
      <c r="A355" s="649" t="s">
        <v>573</v>
      </c>
      <c r="B355" s="650" t="s">
        <v>5423</v>
      </c>
      <c r="C355" s="650" t="s">
        <v>5252</v>
      </c>
      <c r="D355" s="650" t="s">
        <v>5314</v>
      </c>
      <c r="E355" s="650" t="s">
        <v>5315</v>
      </c>
      <c r="F355" s="653">
        <v>12</v>
      </c>
      <c r="G355" s="653">
        <v>5148</v>
      </c>
      <c r="H355" s="653">
        <v>1</v>
      </c>
      <c r="I355" s="653">
        <v>429</v>
      </c>
      <c r="J355" s="653">
        <v>14</v>
      </c>
      <c r="K355" s="653">
        <v>6032</v>
      </c>
      <c r="L355" s="653">
        <v>1.1717171717171717</v>
      </c>
      <c r="M355" s="653">
        <v>430.85714285714283</v>
      </c>
      <c r="N355" s="653">
        <v>18</v>
      </c>
      <c r="O355" s="653">
        <v>7806</v>
      </c>
      <c r="P355" s="666">
        <v>1.5163170163170163</v>
      </c>
      <c r="Q355" s="654">
        <v>433.66666666666669</v>
      </c>
    </row>
    <row r="356" spans="1:17" ht="14.4" customHeight="1" x14ac:dyDescent="0.3">
      <c r="A356" s="649" t="s">
        <v>573</v>
      </c>
      <c r="B356" s="650" t="s">
        <v>5423</v>
      </c>
      <c r="C356" s="650" t="s">
        <v>5252</v>
      </c>
      <c r="D356" s="650" t="s">
        <v>5835</v>
      </c>
      <c r="E356" s="650" t="s">
        <v>5836</v>
      </c>
      <c r="F356" s="653">
        <v>18</v>
      </c>
      <c r="G356" s="653">
        <v>5994</v>
      </c>
      <c r="H356" s="653">
        <v>1</v>
      </c>
      <c r="I356" s="653">
        <v>333</v>
      </c>
      <c r="J356" s="653">
        <v>9</v>
      </c>
      <c r="K356" s="653">
        <v>3009</v>
      </c>
      <c r="L356" s="653">
        <v>0.50200200200200196</v>
      </c>
      <c r="M356" s="653">
        <v>334.33333333333331</v>
      </c>
      <c r="N356" s="653"/>
      <c r="O356" s="653"/>
      <c r="P356" s="666"/>
      <c r="Q356" s="654"/>
    </row>
    <row r="357" spans="1:17" ht="14.4" customHeight="1" x14ac:dyDescent="0.3">
      <c r="A357" s="649" t="s">
        <v>573</v>
      </c>
      <c r="B357" s="650" t="s">
        <v>5423</v>
      </c>
      <c r="C357" s="650" t="s">
        <v>5252</v>
      </c>
      <c r="D357" s="650" t="s">
        <v>5837</v>
      </c>
      <c r="E357" s="650" t="s">
        <v>5838</v>
      </c>
      <c r="F357" s="653">
        <v>52</v>
      </c>
      <c r="G357" s="653">
        <v>43784</v>
      </c>
      <c r="H357" s="653">
        <v>1</v>
      </c>
      <c r="I357" s="653">
        <v>842</v>
      </c>
      <c r="J357" s="653">
        <v>49</v>
      </c>
      <c r="K357" s="653">
        <v>41390</v>
      </c>
      <c r="L357" s="653">
        <v>0.94532249223460629</v>
      </c>
      <c r="M357" s="653">
        <v>844.69387755102036</v>
      </c>
      <c r="N357" s="653">
        <v>28</v>
      </c>
      <c r="O357" s="653">
        <v>23785</v>
      </c>
      <c r="P357" s="666">
        <v>0.54323497167915225</v>
      </c>
      <c r="Q357" s="654">
        <v>849.46428571428567</v>
      </c>
    </row>
    <row r="358" spans="1:17" ht="14.4" customHeight="1" x14ac:dyDescent="0.3">
      <c r="A358" s="649" t="s">
        <v>573</v>
      </c>
      <c r="B358" s="650" t="s">
        <v>5423</v>
      </c>
      <c r="C358" s="650" t="s">
        <v>5252</v>
      </c>
      <c r="D358" s="650" t="s">
        <v>5318</v>
      </c>
      <c r="E358" s="650" t="s">
        <v>5319</v>
      </c>
      <c r="F358" s="653">
        <v>1</v>
      </c>
      <c r="G358" s="653">
        <v>360</v>
      </c>
      <c r="H358" s="653">
        <v>1</v>
      </c>
      <c r="I358" s="653">
        <v>360</v>
      </c>
      <c r="J358" s="653">
        <v>56</v>
      </c>
      <c r="K358" s="653">
        <v>19264</v>
      </c>
      <c r="L358" s="653">
        <v>53.511111111111113</v>
      </c>
      <c r="M358" s="653">
        <v>344</v>
      </c>
      <c r="N358" s="653"/>
      <c r="O358" s="653"/>
      <c r="P358" s="666"/>
      <c r="Q358" s="654"/>
    </row>
    <row r="359" spans="1:17" ht="14.4" customHeight="1" x14ac:dyDescent="0.3">
      <c r="A359" s="649" t="s">
        <v>573</v>
      </c>
      <c r="B359" s="650" t="s">
        <v>5423</v>
      </c>
      <c r="C359" s="650" t="s">
        <v>5252</v>
      </c>
      <c r="D359" s="650" t="s">
        <v>5839</v>
      </c>
      <c r="E359" s="650" t="s">
        <v>5840</v>
      </c>
      <c r="F359" s="653">
        <v>479</v>
      </c>
      <c r="G359" s="653">
        <v>184889</v>
      </c>
      <c r="H359" s="653">
        <v>1</v>
      </c>
      <c r="I359" s="653">
        <v>385.98956158663884</v>
      </c>
      <c r="J359" s="653">
        <v>143</v>
      </c>
      <c r="K359" s="653">
        <v>55338</v>
      </c>
      <c r="L359" s="653">
        <v>0.29930390666832529</v>
      </c>
      <c r="M359" s="653">
        <v>386.97902097902096</v>
      </c>
      <c r="N359" s="653"/>
      <c r="O359" s="653"/>
      <c r="P359" s="666"/>
      <c r="Q359" s="654"/>
    </row>
    <row r="360" spans="1:17" ht="14.4" customHeight="1" x14ac:dyDescent="0.3">
      <c r="A360" s="649" t="s">
        <v>573</v>
      </c>
      <c r="B360" s="650" t="s">
        <v>5423</v>
      </c>
      <c r="C360" s="650" t="s">
        <v>5252</v>
      </c>
      <c r="D360" s="650" t="s">
        <v>5841</v>
      </c>
      <c r="E360" s="650" t="s">
        <v>5842</v>
      </c>
      <c r="F360" s="653">
        <v>179</v>
      </c>
      <c r="G360" s="653">
        <v>153761</v>
      </c>
      <c r="H360" s="653">
        <v>1</v>
      </c>
      <c r="I360" s="653">
        <v>859</v>
      </c>
      <c r="J360" s="653">
        <v>74</v>
      </c>
      <c r="K360" s="653">
        <v>63640</v>
      </c>
      <c r="L360" s="653">
        <v>0.41388908760999216</v>
      </c>
      <c r="M360" s="653">
        <v>860</v>
      </c>
      <c r="N360" s="653"/>
      <c r="O360" s="653"/>
      <c r="P360" s="666"/>
      <c r="Q360" s="654"/>
    </row>
    <row r="361" spans="1:17" ht="14.4" customHeight="1" x14ac:dyDescent="0.3">
      <c r="A361" s="649" t="s">
        <v>573</v>
      </c>
      <c r="B361" s="650" t="s">
        <v>5423</v>
      </c>
      <c r="C361" s="650" t="s">
        <v>5252</v>
      </c>
      <c r="D361" s="650" t="s">
        <v>5407</v>
      </c>
      <c r="E361" s="650" t="s">
        <v>5408</v>
      </c>
      <c r="F361" s="653">
        <v>12</v>
      </c>
      <c r="G361" s="653">
        <v>0</v>
      </c>
      <c r="H361" s="653"/>
      <c r="I361" s="653">
        <v>0</v>
      </c>
      <c r="J361" s="653">
        <v>24</v>
      </c>
      <c r="K361" s="653">
        <v>0</v>
      </c>
      <c r="L361" s="653"/>
      <c r="M361" s="653">
        <v>0</v>
      </c>
      <c r="N361" s="653">
        <v>31</v>
      </c>
      <c r="O361" s="653">
        <v>0</v>
      </c>
      <c r="P361" s="666"/>
      <c r="Q361" s="654">
        <v>0</v>
      </c>
    </row>
    <row r="362" spans="1:17" ht="14.4" customHeight="1" x14ac:dyDescent="0.3">
      <c r="A362" s="649" t="s">
        <v>573</v>
      </c>
      <c r="B362" s="650" t="s">
        <v>5423</v>
      </c>
      <c r="C362" s="650" t="s">
        <v>5252</v>
      </c>
      <c r="D362" s="650" t="s">
        <v>5843</v>
      </c>
      <c r="E362" s="650" t="s">
        <v>5844</v>
      </c>
      <c r="F362" s="653">
        <v>160</v>
      </c>
      <c r="G362" s="653">
        <v>0</v>
      </c>
      <c r="H362" s="653"/>
      <c r="I362" s="653">
        <v>0</v>
      </c>
      <c r="J362" s="653">
        <v>274</v>
      </c>
      <c r="K362" s="653">
        <v>0</v>
      </c>
      <c r="L362" s="653"/>
      <c r="M362" s="653">
        <v>0</v>
      </c>
      <c r="N362" s="653">
        <v>346</v>
      </c>
      <c r="O362" s="653">
        <v>0</v>
      </c>
      <c r="P362" s="666"/>
      <c r="Q362" s="654">
        <v>0</v>
      </c>
    </row>
    <row r="363" spans="1:17" ht="14.4" customHeight="1" x14ac:dyDescent="0.3">
      <c r="A363" s="649" t="s">
        <v>573</v>
      </c>
      <c r="B363" s="650" t="s">
        <v>5423</v>
      </c>
      <c r="C363" s="650" t="s">
        <v>5252</v>
      </c>
      <c r="D363" s="650" t="s">
        <v>5845</v>
      </c>
      <c r="E363" s="650" t="s">
        <v>5846</v>
      </c>
      <c r="F363" s="653">
        <v>288</v>
      </c>
      <c r="G363" s="653">
        <v>10847646</v>
      </c>
      <c r="H363" s="653">
        <v>1</v>
      </c>
      <c r="I363" s="653">
        <v>37665.4375</v>
      </c>
      <c r="J363" s="653">
        <v>242</v>
      </c>
      <c r="K363" s="653">
        <v>9131732</v>
      </c>
      <c r="L363" s="653">
        <v>0.84181692507296058</v>
      </c>
      <c r="M363" s="653">
        <v>37734.429752066113</v>
      </c>
      <c r="N363" s="653">
        <v>292</v>
      </c>
      <c r="O363" s="653">
        <v>11041190</v>
      </c>
      <c r="P363" s="666">
        <v>1.0178420276620384</v>
      </c>
      <c r="Q363" s="654">
        <v>37812.294520547948</v>
      </c>
    </row>
    <row r="364" spans="1:17" ht="14.4" customHeight="1" x14ac:dyDescent="0.3">
      <c r="A364" s="649" t="s">
        <v>573</v>
      </c>
      <c r="B364" s="650" t="s">
        <v>5423</v>
      </c>
      <c r="C364" s="650" t="s">
        <v>5252</v>
      </c>
      <c r="D364" s="650" t="s">
        <v>5847</v>
      </c>
      <c r="E364" s="650" t="s">
        <v>5842</v>
      </c>
      <c r="F364" s="653">
        <v>4276</v>
      </c>
      <c r="G364" s="653">
        <v>4027961</v>
      </c>
      <c r="H364" s="653">
        <v>1</v>
      </c>
      <c r="I364" s="653">
        <v>941.99275023386338</v>
      </c>
      <c r="J364" s="653">
        <v>967</v>
      </c>
      <c r="K364" s="653">
        <v>911818</v>
      </c>
      <c r="L364" s="653">
        <v>0.22637210241112066</v>
      </c>
      <c r="M364" s="653">
        <v>942.93485005170635</v>
      </c>
      <c r="N364" s="653"/>
      <c r="O364" s="653"/>
      <c r="P364" s="666"/>
      <c r="Q364" s="654"/>
    </row>
    <row r="365" spans="1:17" ht="14.4" customHeight="1" x14ac:dyDescent="0.3">
      <c r="A365" s="649" t="s">
        <v>573</v>
      </c>
      <c r="B365" s="650" t="s">
        <v>5423</v>
      </c>
      <c r="C365" s="650" t="s">
        <v>5252</v>
      </c>
      <c r="D365" s="650" t="s">
        <v>5409</v>
      </c>
      <c r="E365" s="650" t="s">
        <v>5410</v>
      </c>
      <c r="F365" s="653">
        <v>74</v>
      </c>
      <c r="G365" s="653">
        <v>0</v>
      </c>
      <c r="H365" s="653"/>
      <c r="I365" s="653">
        <v>0</v>
      </c>
      <c r="J365" s="653">
        <v>140</v>
      </c>
      <c r="K365" s="653">
        <v>0</v>
      </c>
      <c r="L365" s="653"/>
      <c r="M365" s="653">
        <v>0</v>
      </c>
      <c r="N365" s="653">
        <v>180</v>
      </c>
      <c r="O365" s="653">
        <v>0</v>
      </c>
      <c r="P365" s="666"/>
      <c r="Q365" s="654">
        <v>0</v>
      </c>
    </row>
    <row r="366" spans="1:17" ht="14.4" customHeight="1" x14ac:dyDescent="0.3">
      <c r="A366" s="649" t="s">
        <v>573</v>
      </c>
      <c r="B366" s="650" t="s">
        <v>5423</v>
      </c>
      <c r="C366" s="650" t="s">
        <v>5252</v>
      </c>
      <c r="D366" s="650" t="s">
        <v>5848</v>
      </c>
      <c r="E366" s="650" t="s">
        <v>5849</v>
      </c>
      <c r="F366" s="653">
        <v>1</v>
      </c>
      <c r="G366" s="653">
        <v>0</v>
      </c>
      <c r="H366" s="653"/>
      <c r="I366" s="653">
        <v>0</v>
      </c>
      <c r="J366" s="653"/>
      <c r="K366" s="653"/>
      <c r="L366" s="653"/>
      <c r="M366" s="653"/>
      <c r="N366" s="653"/>
      <c r="O366" s="653"/>
      <c r="P366" s="666"/>
      <c r="Q366" s="654"/>
    </row>
    <row r="367" spans="1:17" ht="14.4" customHeight="1" x14ac:dyDescent="0.3">
      <c r="A367" s="649" t="s">
        <v>573</v>
      </c>
      <c r="B367" s="650" t="s">
        <v>5423</v>
      </c>
      <c r="C367" s="650" t="s">
        <v>5252</v>
      </c>
      <c r="D367" s="650" t="s">
        <v>5322</v>
      </c>
      <c r="E367" s="650" t="s">
        <v>5323</v>
      </c>
      <c r="F367" s="653"/>
      <c r="G367" s="653"/>
      <c r="H367" s="653"/>
      <c r="I367" s="653"/>
      <c r="J367" s="653">
        <v>234</v>
      </c>
      <c r="K367" s="653">
        <v>80496</v>
      </c>
      <c r="L367" s="653"/>
      <c r="M367" s="653">
        <v>344</v>
      </c>
      <c r="N367" s="653">
        <v>396</v>
      </c>
      <c r="O367" s="653">
        <v>137220</v>
      </c>
      <c r="P367" s="666"/>
      <c r="Q367" s="654">
        <v>346.5151515151515</v>
      </c>
    </row>
    <row r="368" spans="1:17" ht="14.4" customHeight="1" x14ac:dyDescent="0.3">
      <c r="A368" s="649" t="s">
        <v>573</v>
      </c>
      <c r="B368" s="650" t="s">
        <v>5423</v>
      </c>
      <c r="C368" s="650" t="s">
        <v>5252</v>
      </c>
      <c r="D368" s="650" t="s">
        <v>5850</v>
      </c>
      <c r="E368" s="650" t="s">
        <v>5247</v>
      </c>
      <c r="F368" s="653">
        <v>277</v>
      </c>
      <c r="G368" s="653">
        <v>0</v>
      </c>
      <c r="H368" s="653"/>
      <c r="I368" s="653">
        <v>0</v>
      </c>
      <c r="J368" s="653">
        <v>2</v>
      </c>
      <c r="K368" s="653">
        <v>0</v>
      </c>
      <c r="L368" s="653"/>
      <c r="M368" s="653">
        <v>0</v>
      </c>
      <c r="N368" s="653"/>
      <c r="O368" s="653"/>
      <c r="P368" s="666"/>
      <c r="Q368" s="654"/>
    </row>
    <row r="369" spans="1:17" ht="14.4" customHeight="1" x14ac:dyDescent="0.3">
      <c r="A369" s="649" t="s">
        <v>573</v>
      </c>
      <c r="B369" s="650" t="s">
        <v>5423</v>
      </c>
      <c r="C369" s="650" t="s">
        <v>5252</v>
      </c>
      <c r="D369" s="650" t="s">
        <v>5851</v>
      </c>
      <c r="E369" s="650" t="s">
        <v>5852</v>
      </c>
      <c r="F369" s="653">
        <v>178</v>
      </c>
      <c r="G369" s="653">
        <v>0</v>
      </c>
      <c r="H369" s="653"/>
      <c r="I369" s="653">
        <v>0</v>
      </c>
      <c r="J369" s="653">
        <v>157</v>
      </c>
      <c r="K369" s="653">
        <v>0</v>
      </c>
      <c r="L369" s="653"/>
      <c r="M369" s="653">
        <v>0</v>
      </c>
      <c r="N369" s="653">
        <v>234</v>
      </c>
      <c r="O369" s="653">
        <v>0</v>
      </c>
      <c r="P369" s="666"/>
      <c r="Q369" s="654">
        <v>0</v>
      </c>
    </row>
    <row r="370" spans="1:17" ht="14.4" customHeight="1" x14ac:dyDescent="0.3">
      <c r="A370" s="649" t="s">
        <v>573</v>
      </c>
      <c r="B370" s="650" t="s">
        <v>5423</v>
      </c>
      <c r="C370" s="650" t="s">
        <v>5252</v>
      </c>
      <c r="D370" s="650" t="s">
        <v>5413</v>
      </c>
      <c r="E370" s="650" t="s">
        <v>5414</v>
      </c>
      <c r="F370" s="653">
        <v>13</v>
      </c>
      <c r="G370" s="653">
        <v>0</v>
      </c>
      <c r="H370" s="653"/>
      <c r="I370" s="653">
        <v>0</v>
      </c>
      <c r="J370" s="653">
        <v>32</v>
      </c>
      <c r="K370" s="653">
        <v>0</v>
      </c>
      <c r="L370" s="653"/>
      <c r="M370" s="653">
        <v>0</v>
      </c>
      <c r="N370" s="653">
        <v>42</v>
      </c>
      <c r="O370" s="653">
        <v>0</v>
      </c>
      <c r="P370" s="666"/>
      <c r="Q370" s="654">
        <v>0</v>
      </c>
    </row>
    <row r="371" spans="1:17" ht="14.4" customHeight="1" x14ac:dyDescent="0.3">
      <c r="A371" s="649" t="s">
        <v>573</v>
      </c>
      <c r="B371" s="650" t="s">
        <v>5423</v>
      </c>
      <c r="C371" s="650" t="s">
        <v>5252</v>
      </c>
      <c r="D371" s="650" t="s">
        <v>5853</v>
      </c>
      <c r="E371" s="650" t="s">
        <v>5854</v>
      </c>
      <c r="F371" s="653">
        <v>4</v>
      </c>
      <c r="G371" s="653">
        <v>0</v>
      </c>
      <c r="H371" s="653"/>
      <c r="I371" s="653">
        <v>0</v>
      </c>
      <c r="J371" s="653">
        <v>12</v>
      </c>
      <c r="K371" s="653">
        <v>0</v>
      </c>
      <c r="L371" s="653"/>
      <c r="M371" s="653">
        <v>0</v>
      </c>
      <c r="N371" s="653">
        <v>15</v>
      </c>
      <c r="O371" s="653">
        <v>0</v>
      </c>
      <c r="P371" s="666"/>
      <c r="Q371" s="654">
        <v>0</v>
      </c>
    </row>
    <row r="372" spans="1:17" ht="14.4" customHeight="1" x14ac:dyDescent="0.3">
      <c r="A372" s="649" t="s">
        <v>573</v>
      </c>
      <c r="B372" s="650" t="s">
        <v>5423</v>
      </c>
      <c r="C372" s="650" t="s">
        <v>5252</v>
      </c>
      <c r="D372" s="650" t="s">
        <v>5855</v>
      </c>
      <c r="E372" s="650" t="s">
        <v>5856</v>
      </c>
      <c r="F372" s="653"/>
      <c r="G372" s="653"/>
      <c r="H372" s="653"/>
      <c r="I372" s="653"/>
      <c r="J372" s="653"/>
      <c r="K372" s="653"/>
      <c r="L372" s="653"/>
      <c r="M372" s="653"/>
      <c r="N372" s="653">
        <v>1</v>
      </c>
      <c r="O372" s="653">
        <v>0</v>
      </c>
      <c r="P372" s="666"/>
      <c r="Q372" s="654">
        <v>0</v>
      </c>
    </row>
    <row r="373" spans="1:17" ht="14.4" customHeight="1" x14ac:dyDescent="0.3">
      <c r="A373" s="649" t="s">
        <v>573</v>
      </c>
      <c r="B373" s="650" t="s">
        <v>5423</v>
      </c>
      <c r="C373" s="650" t="s">
        <v>5252</v>
      </c>
      <c r="D373" s="650" t="s">
        <v>5857</v>
      </c>
      <c r="E373" s="650" t="s">
        <v>5858</v>
      </c>
      <c r="F373" s="653">
        <v>32</v>
      </c>
      <c r="G373" s="653">
        <v>0</v>
      </c>
      <c r="H373" s="653"/>
      <c r="I373" s="653">
        <v>0</v>
      </c>
      <c r="J373" s="653">
        <v>46</v>
      </c>
      <c r="K373" s="653">
        <v>0</v>
      </c>
      <c r="L373" s="653"/>
      <c r="M373" s="653">
        <v>0</v>
      </c>
      <c r="N373" s="653">
        <v>65</v>
      </c>
      <c r="O373" s="653">
        <v>0</v>
      </c>
      <c r="P373" s="666"/>
      <c r="Q373" s="654">
        <v>0</v>
      </c>
    </row>
    <row r="374" spans="1:17" ht="14.4" customHeight="1" x14ac:dyDescent="0.3">
      <c r="A374" s="649" t="s">
        <v>573</v>
      </c>
      <c r="B374" s="650" t="s">
        <v>5423</v>
      </c>
      <c r="C374" s="650" t="s">
        <v>5252</v>
      </c>
      <c r="D374" s="650" t="s">
        <v>5859</v>
      </c>
      <c r="E374" s="650" t="s">
        <v>5860</v>
      </c>
      <c r="F374" s="653">
        <v>12</v>
      </c>
      <c r="G374" s="653">
        <v>20058</v>
      </c>
      <c r="H374" s="653">
        <v>1</v>
      </c>
      <c r="I374" s="653">
        <v>1671.5</v>
      </c>
      <c r="J374" s="653">
        <v>2</v>
      </c>
      <c r="K374" s="653">
        <v>3351</v>
      </c>
      <c r="L374" s="653">
        <v>0.16706551002093928</v>
      </c>
      <c r="M374" s="653">
        <v>1675.5</v>
      </c>
      <c r="N374" s="653"/>
      <c r="O374" s="653"/>
      <c r="P374" s="666"/>
      <c r="Q374" s="654"/>
    </row>
    <row r="375" spans="1:17" ht="14.4" customHeight="1" x14ac:dyDescent="0.3">
      <c r="A375" s="649" t="s">
        <v>573</v>
      </c>
      <c r="B375" s="650" t="s">
        <v>5423</v>
      </c>
      <c r="C375" s="650" t="s">
        <v>5252</v>
      </c>
      <c r="D375" s="650" t="s">
        <v>5861</v>
      </c>
      <c r="E375" s="650" t="s">
        <v>5862</v>
      </c>
      <c r="F375" s="653">
        <v>25</v>
      </c>
      <c r="G375" s="653">
        <v>170486</v>
      </c>
      <c r="H375" s="653">
        <v>1</v>
      </c>
      <c r="I375" s="653">
        <v>6819.44</v>
      </c>
      <c r="J375" s="653">
        <v>23</v>
      </c>
      <c r="K375" s="653">
        <v>157251</v>
      </c>
      <c r="L375" s="653">
        <v>0.92236899217531054</v>
      </c>
      <c r="M375" s="653">
        <v>6837</v>
      </c>
      <c r="N375" s="653">
        <v>25</v>
      </c>
      <c r="O375" s="653">
        <v>171495</v>
      </c>
      <c r="P375" s="666">
        <v>1.0059183745292868</v>
      </c>
      <c r="Q375" s="654">
        <v>6859.8</v>
      </c>
    </row>
    <row r="376" spans="1:17" ht="14.4" customHeight="1" x14ac:dyDescent="0.3">
      <c r="A376" s="649" t="s">
        <v>573</v>
      </c>
      <c r="B376" s="650" t="s">
        <v>5423</v>
      </c>
      <c r="C376" s="650" t="s">
        <v>5252</v>
      </c>
      <c r="D376" s="650" t="s">
        <v>5863</v>
      </c>
      <c r="E376" s="650" t="s">
        <v>5864</v>
      </c>
      <c r="F376" s="653"/>
      <c r="G376" s="653"/>
      <c r="H376" s="653"/>
      <c r="I376" s="653"/>
      <c r="J376" s="653">
        <v>7</v>
      </c>
      <c r="K376" s="653">
        <v>0</v>
      </c>
      <c r="L376" s="653"/>
      <c r="M376" s="653">
        <v>0</v>
      </c>
      <c r="N376" s="653">
        <v>5</v>
      </c>
      <c r="O376" s="653">
        <v>0</v>
      </c>
      <c r="P376" s="666"/>
      <c r="Q376" s="654">
        <v>0</v>
      </c>
    </row>
    <row r="377" spans="1:17" ht="14.4" customHeight="1" x14ac:dyDescent="0.3">
      <c r="A377" s="649" t="s">
        <v>573</v>
      </c>
      <c r="B377" s="650" t="s">
        <v>5423</v>
      </c>
      <c r="C377" s="650" t="s">
        <v>5252</v>
      </c>
      <c r="D377" s="650" t="s">
        <v>5345</v>
      </c>
      <c r="E377" s="650" t="s">
        <v>5346</v>
      </c>
      <c r="F377" s="653"/>
      <c r="G377" s="653"/>
      <c r="H377" s="653"/>
      <c r="I377" s="653"/>
      <c r="J377" s="653">
        <v>275</v>
      </c>
      <c r="K377" s="653">
        <v>63800</v>
      </c>
      <c r="L377" s="653"/>
      <c r="M377" s="653">
        <v>232</v>
      </c>
      <c r="N377" s="653">
        <v>470</v>
      </c>
      <c r="O377" s="653">
        <v>109644</v>
      </c>
      <c r="P377" s="666"/>
      <c r="Q377" s="654">
        <v>233.28510638297871</v>
      </c>
    </row>
    <row r="378" spans="1:17" ht="14.4" customHeight="1" x14ac:dyDescent="0.3">
      <c r="A378" s="649" t="s">
        <v>573</v>
      </c>
      <c r="B378" s="650" t="s">
        <v>5423</v>
      </c>
      <c r="C378" s="650" t="s">
        <v>5252</v>
      </c>
      <c r="D378" s="650" t="s">
        <v>5865</v>
      </c>
      <c r="E378" s="650" t="s">
        <v>5247</v>
      </c>
      <c r="F378" s="653">
        <v>1</v>
      </c>
      <c r="G378" s="653">
        <v>247</v>
      </c>
      <c r="H378" s="653">
        <v>1</v>
      </c>
      <c r="I378" s="653">
        <v>247</v>
      </c>
      <c r="J378" s="653">
        <v>1</v>
      </c>
      <c r="K378" s="653">
        <v>247</v>
      </c>
      <c r="L378" s="653">
        <v>1</v>
      </c>
      <c r="M378" s="653">
        <v>247</v>
      </c>
      <c r="N378" s="653"/>
      <c r="O378" s="653"/>
      <c r="P378" s="666"/>
      <c r="Q378" s="654"/>
    </row>
    <row r="379" spans="1:17" ht="14.4" customHeight="1" x14ac:dyDescent="0.3">
      <c r="A379" s="649" t="s">
        <v>573</v>
      </c>
      <c r="B379" s="650" t="s">
        <v>5423</v>
      </c>
      <c r="C379" s="650" t="s">
        <v>5252</v>
      </c>
      <c r="D379" s="650" t="s">
        <v>5866</v>
      </c>
      <c r="E379" s="650" t="s">
        <v>5867</v>
      </c>
      <c r="F379" s="653">
        <v>13</v>
      </c>
      <c r="G379" s="653">
        <v>165503</v>
      </c>
      <c r="H379" s="653">
        <v>1</v>
      </c>
      <c r="I379" s="653">
        <v>12731</v>
      </c>
      <c r="J379" s="653">
        <v>13</v>
      </c>
      <c r="K379" s="653">
        <v>165880</v>
      </c>
      <c r="L379" s="653">
        <v>1.0022779043280183</v>
      </c>
      <c r="M379" s="653">
        <v>12760</v>
      </c>
      <c r="N379" s="653">
        <v>20</v>
      </c>
      <c r="O379" s="653">
        <v>255710</v>
      </c>
      <c r="P379" s="666">
        <v>1.545047521797188</v>
      </c>
      <c r="Q379" s="654">
        <v>12785.5</v>
      </c>
    </row>
    <row r="380" spans="1:17" ht="14.4" customHeight="1" x14ac:dyDescent="0.3">
      <c r="A380" s="649" t="s">
        <v>573</v>
      </c>
      <c r="B380" s="650" t="s">
        <v>5423</v>
      </c>
      <c r="C380" s="650" t="s">
        <v>5252</v>
      </c>
      <c r="D380" s="650" t="s">
        <v>5868</v>
      </c>
      <c r="E380" s="650" t="s">
        <v>5869</v>
      </c>
      <c r="F380" s="653">
        <v>4</v>
      </c>
      <c r="G380" s="653">
        <v>16759</v>
      </c>
      <c r="H380" s="653">
        <v>1</v>
      </c>
      <c r="I380" s="653">
        <v>4189.75</v>
      </c>
      <c r="J380" s="653">
        <v>10</v>
      </c>
      <c r="K380" s="653">
        <v>42028</v>
      </c>
      <c r="L380" s="653">
        <v>2.5077868607912168</v>
      </c>
      <c r="M380" s="653">
        <v>4202.8</v>
      </c>
      <c r="N380" s="653">
        <v>8</v>
      </c>
      <c r="O380" s="653">
        <v>33779</v>
      </c>
      <c r="P380" s="666">
        <v>2.0155737215824332</v>
      </c>
      <c r="Q380" s="654">
        <v>4222.375</v>
      </c>
    </row>
    <row r="381" spans="1:17" ht="14.4" customHeight="1" x14ac:dyDescent="0.3">
      <c r="A381" s="649" t="s">
        <v>573</v>
      </c>
      <c r="B381" s="650" t="s">
        <v>5423</v>
      </c>
      <c r="C381" s="650" t="s">
        <v>5252</v>
      </c>
      <c r="D381" s="650" t="s">
        <v>5870</v>
      </c>
      <c r="E381" s="650" t="s">
        <v>5871</v>
      </c>
      <c r="F381" s="653"/>
      <c r="G381" s="653"/>
      <c r="H381" s="653"/>
      <c r="I381" s="653"/>
      <c r="J381" s="653">
        <v>11</v>
      </c>
      <c r="K381" s="653">
        <v>0</v>
      </c>
      <c r="L381" s="653"/>
      <c r="M381" s="653">
        <v>0</v>
      </c>
      <c r="N381" s="653">
        <v>12</v>
      </c>
      <c r="O381" s="653">
        <v>0</v>
      </c>
      <c r="P381" s="666"/>
      <c r="Q381" s="654">
        <v>0</v>
      </c>
    </row>
    <row r="382" spans="1:17" ht="14.4" customHeight="1" x14ac:dyDescent="0.3">
      <c r="A382" s="649" t="s">
        <v>573</v>
      </c>
      <c r="B382" s="650" t="s">
        <v>5423</v>
      </c>
      <c r="C382" s="650" t="s">
        <v>5252</v>
      </c>
      <c r="D382" s="650" t="s">
        <v>5872</v>
      </c>
      <c r="E382" s="650" t="s">
        <v>5873</v>
      </c>
      <c r="F382" s="653">
        <v>108</v>
      </c>
      <c r="G382" s="653">
        <v>0</v>
      </c>
      <c r="H382" s="653"/>
      <c r="I382" s="653">
        <v>0</v>
      </c>
      <c r="J382" s="653">
        <v>193</v>
      </c>
      <c r="K382" s="653">
        <v>0</v>
      </c>
      <c r="L382" s="653"/>
      <c r="M382" s="653">
        <v>0</v>
      </c>
      <c r="N382" s="653">
        <v>231</v>
      </c>
      <c r="O382" s="653">
        <v>0</v>
      </c>
      <c r="P382" s="666"/>
      <c r="Q382" s="654">
        <v>0</v>
      </c>
    </row>
    <row r="383" spans="1:17" ht="14.4" customHeight="1" x14ac:dyDescent="0.3">
      <c r="A383" s="649" t="s">
        <v>573</v>
      </c>
      <c r="B383" s="650" t="s">
        <v>5423</v>
      </c>
      <c r="C383" s="650" t="s">
        <v>5252</v>
      </c>
      <c r="D383" s="650" t="s">
        <v>5874</v>
      </c>
      <c r="E383" s="650" t="s">
        <v>5875</v>
      </c>
      <c r="F383" s="653">
        <v>10</v>
      </c>
      <c r="G383" s="653">
        <v>0</v>
      </c>
      <c r="H383" s="653"/>
      <c r="I383" s="653">
        <v>0</v>
      </c>
      <c r="J383" s="653">
        <v>18</v>
      </c>
      <c r="K383" s="653">
        <v>0</v>
      </c>
      <c r="L383" s="653"/>
      <c r="M383" s="653">
        <v>0</v>
      </c>
      <c r="N383" s="653">
        <v>19</v>
      </c>
      <c r="O383" s="653">
        <v>0</v>
      </c>
      <c r="P383" s="666"/>
      <c r="Q383" s="654">
        <v>0</v>
      </c>
    </row>
    <row r="384" spans="1:17" ht="14.4" customHeight="1" x14ac:dyDescent="0.3">
      <c r="A384" s="649" t="s">
        <v>573</v>
      </c>
      <c r="B384" s="650" t="s">
        <v>5423</v>
      </c>
      <c r="C384" s="650" t="s">
        <v>5252</v>
      </c>
      <c r="D384" s="650" t="s">
        <v>5876</v>
      </c>
      <c r="E384" s="650" t="s">
        <v>5877</v>
      </c>
      <c r="F384" s="653">
        <v>3</v>
      </c>
      <c r="G384" s="653">
        <v>1812</v>
      </c>
      <c r="H384" s="653">
        <v>1</v>
      </c>
      <c r="I384" s="653">
        <v>604</v>
      </c>
      <c r="J384" s="653"/>
      <c r="K384" s="653"/>
      <c r="L384" s="653"/>
      <c r="M384" s="653"/>
      <c r="N384" s="653"/>
      <c r="O384" s="653"/>
      <c r="P384" s="666"/>
      <c r="Q384" s="654"/>
    </row>
    <row r="385" spans="1:17" ht="14.4" customHeight="1" x14ac:dyDescent="0.3">
      <c r="A385" s="649" t="s">
        <v>573</v>
      </c>
      <c r="B385" s="650" t="s">
        <v>5423</v>
      </c>
      <c r="C385" s="650" t="s">
        <v>5252</v>
      </c>
      <c r="D385" s="650" t="s">
        <v>5878</v>
      </c>
      <c r="E385" s="650" t="s">
        <v>5877</v>
      </c>
      <c r="F385" s="653">
        <v>1</v>
      </c>
      <c r="G385" s="653">
        <v>518</v>
      </c>
      <c r="H385" s="653">
        <v>1</v>
      </c>
      <c r="I385" s="653">
        <v>518</v>
      </c>
      <c r="J385" s="653"/>
      <c r="K385" s="653"/>
      <c r="L385" s="653"/>
      <c r="M385" s="653"/>
      <c r="N385" s="653"/>
      <c r="O385" s="653"/>
      <c r="P385" s="666"/>
      <c r="Q385" s="654"/>
    </row>
    <row r="386" spans="1:17" ht="14.4" customHeight="1" x14ac:dyDescent="0.3">
      <c r="A386" s="649" t="s">
        <v>573</v>
      </c>
      <c r="B386" s="650" t="s">
        <v>5423</v>
      </c>
      <c r="C386" s="650" t="s">
        <v>5252</v>
      </c>
      <c r="D386" s="650" t="s">
        <v>5879</v>
      </c>
      <c r="E386" s="650" t="s">
        <v>5880</v>
      </c>
      <c r="F386" s="653"/>
      <c r="G386" s="653"/>
      <c r="H386" s="653"/>
      <c r="I386" s="653"/>
      <c r="J386" s="653">
        <v>1</v>
      </c>
      <c r="K386" s="653">
        <v>4617</v>
      </c>
      <c r="L386" s="653"/>
      <c r="M386" s="653">
        <v>4617</v>
      </c>
      <c r="N386" s="653">
        <v>1</v>
      </c>
      <c r="O386" s="653">
        <v>4657</v>
      </c>
      <c r="P386" s="666"/>
      <c r="Q386" s="654">
        <v>4657</v>
      </c>
    </row>
    <row r="387" spans="1:17" ht="14.4" customHeight="1" x14ac:dyDescent="0.3">
      <c r="A387" s="649" t="s">
        <v>573</v>
      </c>
      <c r="B387" s="650" t="s">
        <v>5423</v>
      </c>
      <c r="C387" s="650" t="s">
        <v>5252</v>
      </c>
      <c r="D387" s="650" t="s">
        <v>5881</v>
      </c>
      <c r="E387" s="650" t="s">
        <v>5882</v>
      </c>
      <c r="F387" s="653">
        <v>12</v>
      </c>
      <c r="G387" s="653">
        <v>0</v>
      </c>
      <c r="H387" s="653"/>
      <c r="I387" s="653">
        <v>0</v>
      </c>
      <c r="J387" s="653">
        <v>33</v>
      </c>
      <c r="K387" s="653">
        <v>0</v>
      </c>
      <c r="L387" s="653"/>
      <c r="M387" s="653">
        <v>0</v>
      </c>
      <c r="N387" s="653">
        <v>2</v>
      </c>
      <c r="O387" s="653">
        <v>0</v>
      </c>
      <c r="P387" s="666"/>
      <c r="Q387" s="654">
        <v>0</v>
      </c>
    </row>
    <row r="388" spans="1:17" ht="14.4" customHeight="1" x14ac:dyDescent="0.3">
      <c r="A388" s="649" t="s">
        <v>573</v>
      </c>
      <c r="B388" s="650" t="s">
        <v>5423</v>
      </c>
      <c r="C388" s="650" t="s">
        <v>5252</v>
      </c>
      <c r="D388" s="650" t="s">
        <v>5883</v>
      </c>
      <c r="E388" s="650" t="s">
        <v>5884</v>
      </c>
      <c r="F388" s="653">
        <v>3</v>
      </c>
      <c r="G388" s="653">
        <v>54963</v>
      </c>
      <c r="H388" s="653">
        <v>1</v>
      </c>
      <c r="I388" s="653">
        <v>18321</v>
      </c>
      <c r="J388" s="653">
        <v>2</v>
      </c>
      <c r="K388" s="653">
        <v>36671</v>
      </c>
      <c r="L388" s="653">
        <v>0.66719429434346744</v>
      </c>
      <c r="M388" s="653">
        <v>18335.5</v>
      </c>
      <c r="N388" s="653">
        <v>6</v>
      </c>
      <c r="O388" s="653">
        <v>110355</v>
      </c>
      <c r="P388" s="666">
        <v>2.0078052508050872</v>
      </c>
      <c r="Q388" s="654">
        <v>18392.5</v>
      </c>
    </row>
    <row r="389" spans="1:17" ht="14.4" customHeight="1" x14ac:dyDescent="0.3">
      <c r="A389" s="649" t="s">
        <v>573</v>
      </c>
      <c r="B389" s="650" t="s">
        <v>5423</v>
      </c>
      <c r="C389" s="650" t="s">
        <v>5252</v>
      </c>
      <c r="D389" s="650" t="s">
        <v>5885</v>
      </c>
      <c r="E389" s="650" t="s">
        <v>5886</v>
      </c>
      <c r="F389" s="653"/>
      <c r="G389" s="653"/>
      <c r="H389" s="653"/>
      <c r="I389" s="653"/>
      <c r="J389" s="653">
        <v>1</v>
      </c>
      <c r="K389" s="653">
        <v>0</v>
      </c>
      <c r="L389" s="653"/>
      <c r="M389" s="653">
        <v>0</v>
      </c>
      <c r="N389" s="653"/>
      <c r="O389" s="653"/>
      <c r="P389" s="666"/>
      <c r="Q389" s="654"/>
    </row>
    <row r="390" spans="1:17" ht="14.4" customHeight="1" x14ac:dyDescent="0.3">
      <c r="A390" s="649" t="s">
        <v>573</v>
      </c>
      <c r="B390" s="650" t="s">
        <v>5423</v>
      </c>
      <c r="C390" s="650" t="s">
        <v>5252</v>
      </c>
      <c r="D390" s="650" t="s">
        <v>5887</v>
      </c>
      <c r="E390" s="650" t="s">
        <v>5888</v>
      </c>
      <c r="F390" s="653">
        <v>3</v>
      </c>
      <c r="G390" s="653">
        <v>0</v>
      </c>
      <c r="H390" s="653"/>
      <c r="I390" s="653">
        <v>0</v>
      </c>
      <c r="J390" s="653">
        <v>2</v>
      </c>
      <c r="K390" s="653">
        <v>0</v>
      </c>
      <c r="L390" s="653"/>
      <c r="M390" s="653">
        <v>0</v>
      </c>
      <c r="N390" s="653">
        <v>6</v>
      </c>
      <c r="O390" s="653">
        <v>0</v>
      </c>
      <c r="P390" s="666"/>
      <c r="Q390" s="654">
        <v>0</v>
      </c>
    </row>
    <row r="391" spans="1:17" ht="14.4" customHeight="1" x14ac:dyDescent="0.3">
      <c r="A391" s="649" t="s">
        <v>573</v>
      </c>
      <c r="B391" s="650" t="s">
        <v>5423</v>
      </c>
      <c r="C391" s="650" t="s">
        <v>5252</v>
      </c>
      <c r="D391" s="650" t="s">
        <v>5889</v>
      </c>
      <c r="E391" s="650" t="s">
        <v>5890</v>
      </c>
      <c r="F391" s="653">
        <v>10</v>
      </c>
      <c r="G391" s="653">
        <v>0</v>
      </c>
      <c r="H391" s="653"/>
      <c r="I391" s="653">
        <v>0</v>
      </c>
      <c r="J391" s="653">
        <v>17</v>
      </c>
      <c r="K391" s="653">
        <v>0</v>
      </c>
      <c r="L391" s="653"/>
      <c r="M391" s="653">
        <v>0</v>
      </c>
      <c r="N391" s="653">
        <v>10</v>
      </c>
      <c r="O391" s="653">
        <v>0</v>
      </c>
      <c r="P391" s="666"/>
      <c r="Q391" s="654">
        <v>0</v>
      </c>
    </row>
    <row r="392" spans="1:17" ht="14.4" customHeight="1" x14ac:dyDescent="0.3">
      <c r="A392" s="649" t="s">
        <v>573</v>
      </c>
      <c r="B392" s="650" t="s">
        <v>5423</v>
      </c>
      <c r="C392" s="650" t="s">
        <v>5252</v>
      </c>
      <c r="D392" s="650" t="s">
        <v>5891</v>
      </c>
      <c r="E392" s="650" t="s">
        <v>5892</v>
      </c>
      <c r="F392" s="653">
        <v>6</v>
      </c>
      <c r="G392" s="653">
        <v>0</v>
      </c>
      <c r="H392" s="653"/>
      <c r="I392" s="653">
        <v>0</v>
      </c>
      <c r="J392" s="653">
        <v>6</v>
      </c>
      <c r="K392" s="653">
        <v>0</v>
      </c>
      <c r="L392" s="653"/>
      <c r="M392" s="653">
        <v>0</v>
      </c>
      <c r="N392" s="653">
        <v>1</v>
      </c>
      <c r="O392" s="653">
        <v>0</v>
      </c>
      <c r="P392" s="666"/>
      <c r="Q392" s="654">
        <v>0</v>
      </c>
    </row>
    <row r="393" spans="1:17" ht="14.4" customHeight="1" x14ac:dyDescent="0.3">
      <c r="A393" s="649" t="s">
        <v>573</v>
      </c>
      <c r="B393" s="650" t="s">
        <v>5423</v>
      </c>
      <c r="C393" s="650" t="s">
        <v>5252</v>
      </c>
      <c r="D393" s="650" t="s">
        <v>5893</v>
      </c>
      <c r="E393" s="650" t="s">
        <v>5739</v>
      </c>
      <c r="F393" s="653">
        <v>1</v>
      </c>
      <c r="G393" s="653">
        <v>0</v>
      </c>
      <c r="H393" s="653"/>
      <c r="I393" s="653">
        <v>0</v>
      </c>
      <c r="J393" s="653">
        <v>1</v>
      </c>
      <c r="K393" s="653">
        <v>0</v>
      </c>
      <c r="L393" s="653"/>
      <c r="M393" s="653">
        <v>0</v>
      </c>
      <c r="N393" s="653"/>
      <c r="O393" s="653"/>
      <c r="P393" s="666"/>
      <c r="Q393" s="654"/>
    </row>
    <row r="394" spans="1:17" ht="14.4" customHeight="1" x14ac:dyDescent="0.3">
      <c r="A394" s="649" t="s">
        <v>573</v>
      </c>
      <c r="B394" s="650" t="s">
        <v>5423</v>
      </c>
      <c r="C394" s="650" t="s">
        <v>5252</v>
      </c>
      <c r="D394" s="650" t="s">
        <v>5894</v>
      </c>
      <c r="E394" s="650" t="s">
        <v>5895</v>
      </c>
      <c r="F394" s="653"/>
      <c r="G394" s="653"/>
      <c r="H394" s="653"/>
      <c r="I394" s="653"/>
      <c r="J394" s="653">
        <v>47</v>
      </c>
      <c r="K394" s="653">
        <v>0</v>
      </c>
      <c r="L394" s="653"/>
      <c r="M394" s="653">
        <v>0</v>
      </c>
      <c r="N394" s="653">
        <v>122</v>
      </c>
      <c r="O394" s="653">
        <v>0</v>
      </c>
      <c r="P394" s="666"/>
      <c r="Q394" s="654">
        <v>0</v>
      </c>
    </row>
    <row r="395" spans="1:17" ht="14.4" customHeight="1" x14ac:dyDescent="0.3">
      <c r="A395" s="649" t="s">
        <v>573</v>
      </c>
      <c r="B395" s="650" t="s">
        <v>5423</v>
      </c>
      <c r="C395" s="650" t="s">
        <v>5252</v>
      </c>
      <c r="D395" s="650" t="s">
        <v>5896</v>
      </c>
      <c r="E395" s="650" t="s">
        <v>5897</v>
      </c>
      <c r="F395" s="653"/>
      <c r="G395" s="653"/>
      <c r="H395" s="653"/>
      <c r="I395" s="653"/>
      <c r="J395" s="653"/>
      <c r="K395" s="653"/>
      <c r="L395" s="653"/>
      <c r="M395" s="653"/>
      <c r="N395" s="653">
        <v>7</v>
      </c>
      <c r="O395" s="653">
        <v>0</v>
      </c>
      <c r="P395" s="666"/>
      <c r="Q395" s="654">
        <v>0</v>
      </c>
    </row>
    <row r="396" spans="1:17" ht="14.4" customHeight="1" x14ac:dyDescent="0.3">
      <c r="A396" s="649" t="s">
        <v>573</v>
      </c>
      <c r="B396" s="650" t="s">
        <v>5423</v>
      </c>
      <c r="C396" s="650" t="s">
        <v>5252</v>
      </c>
      <c r="D396" s="650" t="s">
        <v>5898</v>
      </c>
      <c r="E396" s="650" t="s">
        <v>5895</v>
      </c>
      <c r="F396" s="653"/>
      <c r="G396" s="653"/>
      <c r="H396" s="653"/>
      <c r="I396" s="653"/>
      <c r="J396" s="653">
        <v>8</v>
      </c>
      <c r="K396" s="653">
        <v>0</v>
      </c>
      <c r="L396" s="653"/>
      <c r="M396" s="653">
        <v>0</v>
      </c>
      <c r="N396" s="653">
        <v>2</v>
      </c>
      <c r="O396" s="653">
        <v>0</v>
      </c>
      <c r="P396" s="666"/>
      <c r="Q396" s="654">
        <v>0</v>
      </c>
    </row>
    <row r="397" spans="1:17" ht="14.4" customHeight="1" x14ac:dyDescent="0.3">
      <c r="A397" s="649" t="s">
        <v>573</v>
      </c>
      <c r="B397" s="650" t="s">
        <v>5423</v>
      </c>
      <c r="C397" s="650" t="s">
        <v>5252</v>
      </c>
      <c r="D397" s="650" t="s">
        <v>5899</v>
      </c>
      <c r="E397" s="650" t="s">
        <v>5892</v>
      </c>
      <c r="F397" s="653">
        <v>12</v>
      </c>
      <c r="G397" s="653">
        <v>0</v>
      </c>
      <c r="H397" s="653"/>
      <c r="I397" s="653">
        <v>0</v>
      </c>
      <c r="J397" s="653">
        <v>5</v>
      </c>
      <c r="K397" s="653">
        <v>0</v>
      </c>
      <c r="L397" s="653"/>
      <c r="M397" s="653">
        <v>0</v>
      </c>
      <c r="N397" s="653">
        <v>2</v>
      </c>
      <c r="O397" s="653">
        <v>0</v>
      </c>
      <c r="P397" s="666"/>
      <c r="Q397" s="654">
        <v>0</v>
      </c>
    </row>
    <row r="398" spans="1:17" ht="14.4" customHeight="1" x14ac:dyDescent="0.3">
      <c r="A398" s="649" t="s">
        <v>573</v>
      </c>
      <c r="B398" s="650" t="s">
        <v>5423</v>
      </c>
      <c r="C398" s="650" t="s">
        <v>5252</v>
      </c>
      <c r="D398" s="650" t="s">
        <v>5373</v>
      </c>
      <c r="E398" s="650" t="s">
        <v>5374</v>
      </c>
      <c r="F398" s="653">
        <v>2</v>
      </c>
      <c r="G398" s="653">
        <v>2418</v>
      </c>
      <c r="H398" s="653">
        <v>1</v>
      </c>
      <c r="I398" s="653">
        <v>1209</v>
      </c>
      <c r="J398" s="653">
        <v>2</v>
      </c>
      <c r="K398" s="653">
        <v>2422</v>
      </c>
      <c r="L398" s="653">
        <v>1.0016542597187759</v>
      </c>
      <c r="M398" s="653">
        <v>1211</v>
      </c>
      <c r="N398" s="653"/>
      <c r="O398" s="653"/>
      <c r="P398" s="666"/>
      <c r="Q398" s="654"/>
    </row>
    <row r="399" spans="1:17" ht="14.4" customHeight="1" x14ac:dyDescent="0.3">
      <c r="A399" s="649" t="s">
        <v>573</v>
      </c>
      <c r="B399" s="650" t="s">
        <v>5423</v>
      </c>
      <c r="C399" s="650" t="s">
        <v>5252</v>
      </c>
      <c r="D399" s="650" t="s">
        <v>5419</v>
      </c>
      <c r="E399" s="650" t="s">
        <v>5420</v>
      </c>
      <c r="F399" s="653">
        <v>2</v>
      </c>
      <c r="G399" s="653">
        <v>0</v>
      </c>
      <c r="H399" s="653"/>
      <c r="I399" s="653">
        <v>0</v>
      </c>
      <c r="J399" s="653">
        <v>6</v>
      </c>
      <c r="K399" s="653">
        <v>0</v>
      </c>
      <c r="L399" s="653"/>
      <c r="M399" s="653">
        <v>0</v>
      </c>
      <c r="N399" s="653">
        <v>14</v>
      </c>
      <c r="O399" s="653">
        <v>0</v>
      </c>
      <c r="P399" s="666"/>
      <c r="Q399" s="654">
        <v>0</v>
      </c>
    </row>
    <row r="400" spans="1:17" ht="14.4" customHeight="1" x14ac:dyDescent="0.3">
      <c r="A400" s="649" t="s">
        <v>573</v>
      </c>
      <c r="B400" s="650" t="s">
        <v>5423</v>
      </c>
      <c r="C400" s="650" t="s">
        <v>5252</v>
      </c>
      <c r="D400" s="650" t="s">
        <v>5900</v>
      </c>
      <c r="E400" s="650" t="s">
        <v>5901</v>
      </c>
      <c r="F400" s="653">
        <v>1</v>
      </c>
      <c r="G400" s="653">
        <v>0</v>
      </c>
      <c r="H400" s="653"/>
      <c r="I400" s="653">
        <v>0</v>
      </c>
      <c r="J400" s="653">
        <v>5</v>
      </c>
      <c r="K400" s="653">
        <v>0</v>
      </c>
      <c r="L400" s="653"/>
      <c r="M400" s="653">
        <v>0</v>
      </c>
      <c r="N400" s="653">
        <v>8</v>
      </c>
      <c r="O400" s="653">
        <v>0</v>
      </c>
      <c r="P400" s="666"/>
      <c r="Q400" s="654">
        <v>0</v>
      </c>
    </row>
    <row r="401" spans="1:17" ht="14.4" customHeight="1" x14ac:dyDescent="0.3">
      <c r="A401" s="649" t="s">
        <v>573</v>
      </c>
      <c r="B401" s="650" t="s">
        <v>5423</v>
      </c>
      <c r="C401" s="650" t="s">
        <v>5252</v>
      </c>
      <c r="D401" s="650" t="s">
        <v>5902</v>
      </c>
      <c r="E401" s="650" t="s">
        <v>5903</v>
      </c>
      <c r="F401" s="653">
        <v>7</v>
      </c>
      <c r="G401" s="653">
        <v>335314</v>
      </c>
      <c r="H401" s="653">
        <v>1</v>
      </c>
      <c r="I401" s="653">
        <v>47902</v>
      </c>
      <c r="J401" s="653">
        <v>8</v>
      </c>
      <c r="K401" s="653">
        <v>383904</v>
      </c>
      <c r="L401" s="653">
        <v>1.1449089510130803</v>
      </c>
      <c r="M401" s="653">
        <v>47988</v>
      </c>
      <c r="N401" s="653">
        <v>5</v>
      </c>
      <c r="O401" s="653">
        <v>240246</v>
      </c>
      <c r="P401" s="666">
        <v>0.71648067184787989</v>
      </c>
      <c r="Q401" s="654">
        <v>48049.2</v>
      </c>
    </row>
    <row r="402" spans="1:17" ht="14.4" customHeight="1" x14ac:dyDescent="0.3">
      <c r="A402" s="649" t="s">
        <v>573</v>
      </c>
      <c r="B402" s="650" t="s">
        <v>5423</v>
      </c>
      <c r="C402" s="650" t="s">
        <v>5252</v>
      </c>
      <c r="D402" s="650" t="s">
        <v>5904</v>
      </c>
      <c r="E402" s="650" t="s">
        <v>5775</v>
      </c>
      <c r="F402" s="653"/>
      <c r="G402" s="653"/>
      <c r="H402" s="653"/>
      <c r="I402" s="653"/>
      <c r="J402" s="653">
        <v>1</v>
      </c>
      <c r="K402" s="653">
        <v>0</v>
      </c>
      <c r="L402" s="653"/>
      <c r="M402" s="653">
        <v>0</v>
      </c>
      <c r="N402" s="653"/>
      <c r="O402" s="653"/>
      <c r="P402" s="666"/>
      <c r="Q402" s="654"/>
    </row>
    <row r="403" spans="1:17" ht="14.4" customHeight="1" x14ac:dyDescent="0.3">
      <c r="A403" s="649" t="s">
        <v>573</v>
      </c>
      <c r="B403" s="650" t="s">
        <v>5423</v>
      </c>
      <c r="C403" s="650" t="s">
        <v>5252</v>
      </c>
      <c r="D403" s="650" t="s">
        <v>5905</v>
      </c>
      <c r="E403" s="650" t="s">
        <v>5906</v>
      </c>
      <c r="F403" s="653">
        <v>3</v>
      </c>
      <c r="G403" s="653">
        <v>0</v>
      </c>
      <c r="H403" s="653"/>
      <c r="I403" s="653">
        <v>0</v>
      </c>
      <c r="J403" s="653">
        <v>9</v>
      </c>
      <c r="K403" s="653">
        <v>0</v>
      </c>
      <c r="L403" s="653"/>
      <c r="M403" s="653">
        <v>0</v>
      </c>
      <c r="N403" s="653">
        <v>12</v>
      </c>
      <c r="O403" s="653">
        <v>0</v>
      </c>
      <c r="P403" s="666"/>
      <c r="Q403" s="654">
        <v>0</v>
      </c>
    </row>
    <row r="404" spans="1:17" ht="14.4" customHeight="1" x14ac:dyDescent="0.3">
      <c r="A404" s="649" t="s">
        <v>573</v>
      </c>
      <c r="B404" s="650" t="s">
        <v>5423</v>
      </c>
      <c r="C404" s="650" t="s">
        <v>5252</v>
      </c>
      <c r="D404" s="650" t="s">
        <v>5907</v>
      </c>
      <c r="E404" s="650" t="s">
        <v>5832</v>
      </c>
      <c r="F404" s="653">
        <v>2</v>
      </c>
      <c r="G404" s="653">
        <v>121518</v>
      </c>
      <c r="H404" s="653">
        <v>1</v>
      </c>
      <c r="I404" s="653">
        <v>60759</v>
      </c>
      <c r="J404" s="653">
        <v>3</v>
      </c>
      <c r="K404" s="653">
        <v>182574</v>
      </c>
      <c r="L404" s="653">
        <v>1.5024440823581691</v>
      </c>
      <c r="M404" s="653">
        <v>60858</v>
      </c>
      <c r="N404" s="653">
        <v>4</v>
      </c>
      <c r="O404" s="653">
        <v>243790</v>
      </c>
      <c r="P404" s="666">
        <v>2.0062048420810084</v>
      </c>
      <c r="Q404" s="654">
        <v>60947.5</v>
      </c>
    </row>
    <row r="405" spans="1:17" ht="14.4" customHeight="1" x14ac:dyDescent="0.3">
      <c r="A405" s="649" t="s">
        <v>573</v>
      </c>
      <c r="B405" s="650" t="s">
        <v>5423</v>
      </c>
      <c r="C405" s="650" t="s">
        <v>5252</v>
      </c>
      <c r="D405" s="650" t="s">
        <v>5908</v>
      </c>
      <c r="E405" s="650" t="s">
        <v>5761</v>
      </c>
      <c r="F405" s="653"/>
      <c r="G405" s="653"/>
      <c r="H405" s="653"/>
      <c r="I405" s="653"/>
      <c r="J405" s="653">
        <v>3</v>
      </c>
      <c r="K405" s="653">
        <v>0</v>
      </c>
      <c r="L405" s="653"/>
      <c r="M405" s="653">
        <v>0</v>
      </c>
      <c r="N405" s="653"/>
      <c r="O405" s="653"/>
      <c r="P405" s="666"/>
      <c r="Q405" s="654"/>
    </row>
    <row r="406" spans="1:17" ht="14.4" customHeight="1" x14ac:dyDescent="0.3">
      <c r="A406" s="649" t="s">
        <v>573</v>
      </c>
      <c r="B406" s="650" t="s">
        <v>5423</v>
      </c>
      <c r="C406" s="650" t="s">
        <v>5252</v>
      </c>
      <c r="D406" s="650" t="s">
        <v>5909</v>
      </c>
      <c r="E406" s="650" t="s">
        <v>5910</v>
      </c>
      <c r="F406" s="653"/>
      <c r="G406" s="653"/>
      <c r="H406" s="653"/>
      <c r="I406" s="653"/>
      <c r="J406" s="653"/>
      <c r="K406" s="653"/>
      <c r="L406" s="653"/>
      <c r="M406" s="653"/>
      <c r="N406" s="653">
        <v>1</v>
      </c>
      <c r="O406" s="653">
        <v>0</v>
      </c>
      <c r="P406" s="666"/>
      <c r="Q406" s="654">
        <v>0</v>
      </c>
    </row>
    <row r="407" spans="1:17" ht="14.4" customHeight="1" x14ac:dyDescent="0.3">
      <c r="A407" s="649" t="s">
        <v>573</v>
      </c>
      <c r="B407" s="650" t="s">
        <v>5423</v>
      </c>
      <c r="C407" s="650" t="s">
        <v>5252</v>
      </c>
      <c r="D407" s="650" t="s">
        <v>5911</v>
      </c>
      <c r="E407" s="650" t="s">
        <v>5912</v>
      </c>
      <c r="F407" s="653"/>
      <c r="G407" s="653"/>
      <c r="H407" s="653"/>
      <c r="I407" s="653"/>
      <c r="J407" s="653"/>
      <c r="K407" s="653"/>
      <c r="L407" s="653"/>
      <c r="M407" s="653"/>
      <c r="N407" s="653">
        <v>3</v>
      </c>
      <c r="O407" s="653">
        <v>0</v>
      </c>
      <c r="P407" s="666"/>
      <c r="Q407" s="654">
        <v>0</v>
      </c>
    </row>
    <row r="408" spans="1:17" ht="14.4" customHeight="1" x14ac:dyDescent="0.3">
      <c r="A408" s="649" t="s">
        <v>573</v>
      </c>
      <c r="B408" s="650" t="s">
        <v>5423</v>
      </c>
      <c r="C408" s="650" t="s">
        <v>5252</v>
      </c>
      <c r="D408" s="650" t="s">
        <v>5913</v>
      </c>
      <c r="E408" s="650" t="s">
        <v>5914</v>
      </c>
      <c r="F408" s="653"/>
      <c r="G408" s="653"/>
      <c r="H408" s="653"/>
      <c r="I408" s="653"/>
      <c r="J408" s="653">
        <v>1</v>
      </c>
      <c r="K408" s="653">
        <v>0</v>
      </c>
      <c r="L408" s="653"/>
      <c r="M408" s="653">
        <v>0</v>
      </c>
      <c r="N408" s="653">
        <v>1</v>
      </c>
      <c r="O408" s="653">
        <v>0</v>
      </c>
      <c r="P408" s="666"/>
      <c r="Q408" s="654">
        <v>0</v>
      </c>
    </row>
    <row r="409" spans="1:17" ht="14.4" customHeight="1" x14ac:dyDescent="0.3">
      <c r="A409" s="649" t="s">
        <v>573</v>
      </c>
      <c r="B409" s="650" t="s">
        <v>5423</v>
      </c>
      <c r="C409" s="650" t="s">
        <v>5252</v>
      </c>
      <c r="D409" s="650" t="s">
        <v>5915</v>
      </c>
      <c r="E409" s="650" t="s">
        <v>5755</v>
      </c>
      <c r="F409" s="653"/>
      <c r="G409" s="653"/>
      <c r="H409" s="653"/>
      <c r="I409" s="653"/>
      <c r="J409" s="653"/>
      <c r="K409" s="653"/>
      <c r="L409" s="653"/>
      <c r="M409" s="653"/>
      <c r="N409" s="653">
        <v>1</v>
      </c>
      <c r="O409" s="653">
        <v>0</v>
      </c>
      <c r="P409" s="666"/>
      <c r="Q409" s="654">
        <v>0</v>
      </c>
    </row>
    <row r="410" spans="1:17" ht="14.4" customHeight="1" x14ac:dyDescent="0.3">
      <c r="A410" s="649" t="s">
        <v>573</v>
      </c>
      <c r="B410" s="650" t="s">
        <v>5423</v>
      </c>
      <c r="C410" s="650" t="s">
        <v>5252</v>
      </c>
      <c r="D410" s="650" t="s">
        <v>5916</v>
      </c>
      <c r="E410" s="650" t="s">
        <v>5917</v>
      </c>
      <c r="F410" s="653"/>
      <c r="G410" s="653"/>
      <c r="H410" s="653"/>
      <c r="I410" s="653"/>
      <c r="J410" s="653"/>
      <c r="K410" s="653"/>
      <c r="L410" s="653"/>
      <c r="M410" s="653"/>
      <c r="N410" s="653">
        <v>2</v>
      </c>
      <c r="O410" s="653">
        <v>0</v>
      </c>
      <c r="P410" s="666"/>
      <c r="Q410" s="654">
        <v>0</v>
      </c>
    </row>
    <row r="411" spans="1:17" ht="14.4" customHeight="1" x14ac:dyDescent="0.3">
      <c r="A411" s="649" t="s">
        <v>573</v>
      </c>
      <c r="B411" s="650" t="s">
        <v>5423</v>
      </c>
      <c r="C411" s="650" t="s">
        <v>5252</v>
      </c>
      <c r="D411" s="650" t="s">
        <v>5918</v>
      </c>
      <c r="E411" s="650" t="s">
        <v>5919</v>
      </c>
      <c r="F411" s="653"/>
      <c r="G411" s="653"/>
      <c r="H411" s="653"/>
      <c r="I411" s="653"/>
      <c r="J411" s="653"/>
      <c r="K411" s="653"/>
      <c r="L411" s="653"/>
      <c r="M411" s="653"/>
      <c r="N411" s="653">
        <v>1</v>
      </c>
      <c r="O411" s="653">
        <v>0</v>
      </c>
      <c r="P411" s="666"/>
      <c r="Q411" s="654">
        <v>0</v>
      </c>
    </row>
    <row r="412" spans="1:17" ht="14.4" customHeight="1" x14ac:dyDescent="0.3">
      <c r="A412" s="649" t="s">
        <v>573</v>
      </c>
      <c r="B412" s="650" t="s">
        <v>5423</v>
      </c>
      <c r="C412" s="650" t="s">
        <v>5252</v>
      </c>
      <c r="D412" s="650" t="s">
        <v>5920</v>
      </c>
      <c r="E412" s="650" t="s">
        <v>5921</v>
      </c>
      <c r="F412" s="653">
        <v>1</v>
      </c>
      <c r="G412" s="653">
        <v>0</v>
      </c>
      <c r="H412" s="653"/>
      <c r="I412" s="653">
        <v>0</v>
      </c>
      <c r="J412" s="653"/>
      <c r="K412" s="653"/>
      <c r="L412" s="653"/>
      <c r="M412" s="653"/>
      <c r="N412" s="653">
        <v>6</v>
      </c>
      <c r="O412" s="653">
        <v>0</v>
      </c>
      <c r="P412" s="666"/>
      <c r="Q412" s="654">
        <v>0</v>
      </c>
    </row>
    <row r="413" spans="1:17" ht="14.4" customHeight="1" x14ac:dyDescent="0.3">
      <c r="A413" s="649" t="s">
        <v>573</v>
      </c>
      <c r="B413" s="650" t="s">
        <v>5423</v>
      </c>
      <c r="C413" s="650" t="s">
        <v>5252</v>
      </c>
      <c r="D413" s="650" t="s">
        <v>5922</v>
      </c>
      <c r="E413" s="650" t="s">
        <v>5917</v>
      </c>
      <c r="F413" s="653">
        <v>3</v>
      </c>
      <c r="G413" s="653">
        <v>0</v>
      </c>
      <c r="H413" s="653"/>
      <c r="I413" s="653">
        <v>0</v>
      </c>
      <c r="J413" s="653">
        <v>4</v>
      </c>
      <c r="K413" s="653">
        <v>0</v>
      </c>
      <c r="L413" s="653"/>
      <c r="M413" s="653">
        <v>0</v>
      </c>
      <c r="N413" s="653">
        <v>2</v>
      </c>
      <c r="O413" s="653">
        <v>0</v>
      </c>
      <c r="P413" s="666"/>
      <c r="Q413" s="654">
        <v>0</v>
      </c>
    </row>
    <row r="414" spans="1:17" ht="14.4" customHeight="1" x14ac:dyDescent="0.3">
      <c r="A414" s="649" t="s">
        <v>573</v>
      </c>
      <c r="B414" s="650" t="s">
        <v>5423</v>
      </c>
      <c r="C414" s="650" t="s">
        <v>5252</v>
      </c>
      <c r="D414" s="650" t="s">
        <v>5923</v>
      </c>
      <c r="E414" s="650" t="s">
        <v>5924</v>
      </c>
      <c r="F414" s="653"/>
      <c r="G414" s="653"/>
      <c r="H414" s="653"/>
      <c r="I414" s="653"/>
      <c r="J414" s="653">
        <v>1</v>
      </c>
      <c r="K414" s="653">
        <v>0</v>
      </c>
      <c r="L414" s="653"/>
      <c r="M414" s="653">
        <v>0</v>
      </c>
      <c r="N414" s="653"/>
      <c r="O414" s="653"/>
      <c r="P414" s="666"/>
      <c r="Q414" s="654"/>
    </row>
    <row r="415" spans="1:17" ht="14.4" customHeight="1" x14ac:dyDescent="0.3">
      <c r="A415" s="649" t="s">
        <v>573</v>
      </c>
      <c r="B415" s="650" t="s">
        <v>5423</v>
      </c>
      <c r="C415" s="650" t="s">
        <v>5252</v>
      </c>
      <c r="D415" s="650" t="s">
        <v>5925</v>
      </c>
      <c r="E415" s="650" t="s">
        <v>5917</v>
      </c>
      <c r="F415" s="653">
        <v>3</v>
      </c>
      <c r="G415" s="653">
        <v>0</v>
      </c>
      <c r="H415" s="653"/>
      <c r="I415" s="653">
        <v>0</v>
      </c>
      <c r="J415" s="653">
        <v>3</v>
      </c>
      <c r="K415" s="653">
        <v>0</v>
      </c>
      <c r="L415" s="653"/>
      <c r="M415" s="653">
        <v>0</v>
      </c>
      <c r="N415" s="653">
        <v>8</v>
      </c>
      <c r="O415" s="653">
        <v>0</v>
      </c>
      <c r="P415" s="666"/>
      <c r="Q415" s="654">
        <v>0</v>
      </c>
    </row>
    <row r="416" spans="1:17" ht="14.4" customHeight="1" x14ac:dyDescent="0.3">
      <c r="A416" s="649" t="s">
        <v>573</v>
      </c>
      <c r="B416" s="650" t="s">
        <v>5423</v>
      </c>
      <c r="C416" s="650" t="s">
        <v>5252</v>
      </c>
      <c r="D416" s="650" t="s">
        <v>5926</v>
      </c>
      <c r="E416" s="650" t="s">
        <v>5927</v>
      </c>
      <c r="F416" s="653"/>
      <c r="G416" s="653"/>
      <c r="H416" s="653"/>
      <c r="I416" s="653"/>
      <c r="J416" s="653">
        <v>1</v>
      </c>
      <c r="K416" s="653">
        <v>0</v>
      </c>
      <c r="L416" s="653"/>
      <c r="M416" s="653">
        <v>0</v>
      </c>
      <c r="N416" s="653"/>
      <c r="O416" s="653"/>
      <c r="P416" s="666"/>
      <c r="Q416" s="654"/>
    </row>
    <row r="417" spans="1:17" ht="14.4" customHeight="1" x14ac:dyDescent="0.3">
      <c r="A417" s="649" t="s">
        <v>573</v>
      </c>
      <c r="B417" s="650" t="s">
        <v>5423</v>
      </c>
      <c r="C417" s="650" t="s">
        <v>5252</v>
      </c>
      <c r="D417" s="650" t="s">
        <v>5928</v>
      </c>
      <c r="E417" s="650" t="s">
        <v>5929</v>
      </c>
      <c r="F417" s="653"/>
      <c r="G417" s="653"/>
      <c r="H417" s="653"/>
      <c r="I417" s="653"/>
      <c r="J417" s="653">
        <v>16</v>
      </c>
      <c r="K417" s="653">
        <v>0</v>
      </c>
      <c r="L417" s="653"/>
      <c r="M417" s="653">
        <v>0</v>
      </c>
      <c r="N417" s="653">
        <v>8</v>
      </c>
      <c r="O417" s="653">
        <v>0</v>
      </c>
      <c r="P417" s="666"/>
      <c r="Q417" s="654">
        <v>0</v>
      </c>
    </row>
    <row r="418" spans="1:17" ht="14.4" customHeight="1" x14ac:dyDescent="0.3">
      <c r="A418" s="649" t="s">
        <v>573</v>
      </c>
      <c r="B418" s="650" t="s">
        <v>5423</v>
      </c>
      <c r="C418" s="650" t="s">
        <v>5252</v>
      </c>
      <c r="D418" s="650" t="s">
        <v>5930</v>
      </c>
      <c r="E418" s="650" t="s">
        <v>5931</v>
      </c>
      <c r="F418" s="653"/>
      <c r="G418" s="653"/>
      <c r="H418" s="653"/>
      <c r="I418" s="653"/>
      <c r="J418" s="653">
        <v>1</v>
      </c>
      <c r="K418" s="653">
        <v>0</v>
      </c>
      <c r="L418" s="653"/>
      <c r="M418" s="653">
        <v>0</v>
      </c>
      <c r="N418" s="653"/>
      <c r="O418" s="653"/>
      <c r="P418" s="666"/>
      <c r="Q418" s="654"/>
    </row>
    <row r="419" spans="1:17" ht="14.4" customHeight="1" x14ac:dyDescent="0.3">
      <c r="A419" s="649" t="s">
        <v>573</v>
      </c>
      <c r="B419" s="650" t="s">
        <v>5423</v>
      </c>
      <c r="C419" s="650" t="s">
        <v>5252</v>
      </c>
      <c r="D419" s="650" t="s">
        <v>5932</v>
      </c>
      <c r="E419" s="650" t="s">
        <v>5933</v>
      </c>
      <c r="F419" s="653"/>
      <c r="G419" s="653"/>
      <c r="H419" s="653"/>
      <c r="I419" s="653"/>
      <c r="J419" s="653">
        <v>2</v>
      </c>
      <c r="K419" s="653">
        <v>0</v>
      </c>
      <c r="L419" s="653"/>
      <c r="M419" s="653">
        <v>0</v>
      </c>
      <c r="N419" s="653">
        <v>3</v>
      </c>
      <c r="O419" s="653">
        <v>0</v>
      </c>
      <c r="P419" s="666"/>
      <c r="Q419" s="654">
        <v>0</v>
      </c>
    </row>
    <row r="420" spans="1:17" ht="14.4" customHeight="1" x14ac:dyDescent="0.3">
      <c r="A420" s="649" t="s">
        <v>573</v>
      </c>
      <c r="B420" s="650" t="s">
        <v>5423</v>
      </c>
      <c r="C420" s="650" t="s">
        <v>5252</v>
      </c>
      <c r="D420" s="650" t="s">
        <v>5934</v>
      </c>
      <c r="E420" s="650" t="s">
        <v>5935</v>
      </c>
      <c r="F420" s="653"/>
      <c r="G420" s="653"/>
      <c r="H420" s="653"/>
      <c r="I420" s="653"/>
      <c r="J420" s="653"/>
      <c r="K420" s="653"/>
      <c r="L420" s="653"/>
      <c r="M420" s="653"/>
      <c r="N420" s="653">
        <v>2</v>
      </c>
      <c r="O420" s="653">
        <v>0</v>
      </c>
      <c r="P420" s="666"/>
      <c r="Q420" s="654">
        <v>0</v>
      </c>
    </row>
    <row r="421" spans="1:17" ht="14.4" customHeight="1" x14ac:dyDescent="0.3">
      <c r="A421" s="649" t="s">
        <v>573</v>
      </c>
      <c r="B421" s="650" t="s">
        <v>5423</v>
      </c>
      <c r="C421" s="650" t="s">
        <v>5252</v>
      </c>
      <c r="D421" s="650" t="s">
        <v>5936</v>
      </c>
      <c r="E421" s="650" t="s">
        <v>5937</v>
      </c>
      <c r="F421" s="653"/>
      <c r="G421" s="653"/>
      <c r="H421" s="653"/>
      <c r="I421" s="653"/>
      <c r="J421" s="653"/>
      <c r="K421" s="653"/>
      <c r="L421" s="653"/>
      <c r="M421" s="653"/>
      <c r="N421" s="653">
        <v>2</v>
      </c>
      <c r="O421" s="653">
        <v>0</v>
      </c>
      <c r="P421" s="666"/>
      <c r="Q421" s="654">
        <v>0</v>
      </c>
    </row>
    <row r="422" spans="1:17" ht="14.4" customHeight="1" x14ac:dyDescent="0.3">
      <c r="A422" s="649" t="s">
        <v>573</v>
      </c>
      <c r="B422" s="650" t="s">
        <v>5423</v>
      </c>
      <c r="C422" s="650" t="s">
        <v>5252</v>
      </c>
      <c r="D422" s="650" t="s">
        <v>5938</v>
      </c>
      <c r="E422" s="650" t="s">
        <v>5939</v>
      </c>
      <c r="F422" s="653"/>
      <c r="G422" s="653"/>
      <c r="H422" s="653"/>
      <c r="I422" s="653"/>
      <c r="J422" s="653">
        <v>1</v>
      </c>
      <c r="K422" s="653">
        <v>0</v>
      </c>
      <c r="L422" s="653"/>
      <c r="M422" s="653">
        <v>0</v>
      </c>
      <c r="N422" s="653">
        <v>1</v>
      </c>
      <c r="O422" s="653">
        <v>0</v>
      </c>
      <c r="P422" s="666"/>
      <c r="Q422" s="654">
        <v>0</v>
      </c>
    </row>
    <row r="423" spans="1:17" ht="14.4" customHeight="1" x14ac:dyDescent="0.3">
      <c r="A423" s="649" t="s">
        <v>573</v>
      </c>
      <c r="B423" s="650" t="s">
        <v>5423</v>
      </c>
      <c r="C423" s="650" t="s">
        <v>5252</v>
      </c>
      <c r="D423" s="650" t="s">
        <v>5940</v>
      </c>
      <c r="E423" s="650" t="s">
        <v>5941</v>
      </c>
      <c r="F423" s="653"/>
      <c r="G423" s="653"/>
      <c r="H423" s="653"/>
      <c r="I423" s="653"/>
      <c r="J423" s="653"/>
      <c r="K423" s="653"/>
      <c r="L423" s="653"/>
      <c r="M423" s="653"/>
      <c r="N423" s="653">
        <v>1</v>
      </c>
      <c r="O423" s="653">
        <v>0</v>
      </c>
      <c r="P423" s="666"/>
      <c r="Q423" s="654">
        <v>0</v>
      </c>
    </row>
    <row r="424" spans="1:17" ht="14.4" customHeight="1" x14ac:dyDescent="0.3">
      <c r="A424" s="649" t="s">
        <v>573</v>
      </c>
      <c r="B424" s="650" t="s">
        <v>5423</v>
      </c>
      <c r="C424" s="650" t="s">
        <v>5252</v>
      </c>
      <c r="D424" s="650" t="s">
        <v>5942</v>
      </c>
      <c r="E424" s="650" t="s">
        <v>5943</v>
      </c>
      <c r="F424" s="653"/>
      <c r="G424" s="653"/>
      <c r="H424" s="653"/>
      <c r="I424" s="653"/>
      <c r="J424" s="653"/>
      <c r="K424" s="653"/>
      <c r="L424" s="653"/>
      <c r="M424" s="653"/>
      <c r="N424" s="653">
        <v>2</v>
      </c>
      <c r="O424" s="653">
        <v>0</v>
      </c>
      <c r="P424" s="666"/>
      <c r="Q424" s="654">
        <v>0</v>
      </c>
    </row>
    <row r="425" spans="1:17" ht="14.4" customHeight="1" x14ac:dyDescent="0.3">
      <c r="A425" s="649" t="s">
        <v>573</v>
      </c>
      <c r="B425" s="650" t="s">
        <v>5423</v>
      </c>
      <c r="C425" s="650" t="s">
        <v>5252</v>
      </c>
      <c r="D425" s="650" t="s">
        <v>5944</v>
      </c>
      <c r="E425" s="650" t="s">
        <v>5945</v>
      </c>
      <c r="F425" s="653"/>
      <c r="G425" s="653"/>
      <c r="H425" s="653"/>
      <c r="I425" s="653"/>
      <c r="J425" s="653"/>
      <c r="K425" s="653"/>
      <c r="L425" s="653"/>
      <c r="M425" s="653"/>
      <c r="N425" s="653">
        <v>1</v>
      </c>
      <c r="O425" s="653">
        <v>0</v>
      </c>
      <c r="P425" s="666"/>
      <c r="Q425" s="654">
        <v>0</v>
      </c>
    </row>
    <row r="426" spans="1:17" ht="14.4" customHeight="1" x14ac:dyDescent="0.3">
      <c r="A426" s="649" t="s">
        <v>573</v>
      </c>
      <c r="B426" s="650" t="s">
        <v>5423</v>
      </c>
      <c r="C426" s="650" t="s">
        <v>5252</v>
      </c>
      <c r="D426" s="650" t="s">
        <v>5946</v>
      </c>
      <c r="E426" s="650" t="s">
        <v>5947</v>
      </c>
      <c r="F426" s="653"/>
      <c r="G426" s="653"/>
      <c r="H426" s="653"/>
      <c r="I426" s="653"/>
      <c r="J426" s="653"/>
      <c r="K426" s="653"/>
      <c r="L426" s="653"/>
      <c r="M426" s="653"/>
      <c r="N426" s="653">
        <v>1</v>
      </c>
      <c r="O426" s="653">
        <v>0</v>
      </c>
      <c r="P426" s="666"/>
      <c r="Q426" s="654">
        <v>0</v>
      </c>
    </row>
    <row r="427" spans="1:17" ht="14.4" customHeight="1" x14ac:dyDescent="0.3">
      <c r="A427" s="649" t="s">
        <v>573</v>
      </c>
      <c r="B427" s="650" t="s">
        <v>5423</v>
      </c>
      <c r="C427" s="650" t="s">
        <v>5252</v>
      </c>
      <c r="D427" s="650" t="s">
        <v>5948</v>
      </c>
      <c r="E427" s="650" t="s">
        <v>5949</v>
      </c>
      <c r="F427" s="653"/>
      <c r="G427" s="653"/>
      <c r="H427" s="653"/>
      <c r="I427" s="653"/>
      <c r="J427" s="653">
        <v>1</v>
      </c>
      <c r="K427" s="653">
        <v>0</v>
      </c>
      <c r="L427" s="653"/>
      <c r="M427" s="653">
        <v>0</v>
      </c>
      <c r="N427" s="653">
        <v>1</v>
      </c>
      <c r="O427" s="653">
        <v>0</v>
      </c>
      <c r="P427" s="666"/>
      <c r="Q427" s="654">
        <v>0</v>
      </c>
    </row>
    <row r="428" spans="1:17" ht="14.4" customHeight="1" x14ac:dyDescent="0.3">
      <c r="A428" s="649" t="s">
        <v>573</v>
      </c>
      <c r="B428" s="650" t="s">
        <v>5423</v>
      </c>
      <c r="C428" s="650" t="s">
        <v>5252</v>
      </c>
      <c r="D428" s="650" t="s">
        <v>5950</v>
      </c>
      <c r="E428" s="650" t="s">
        <v>5951</v>
      </c>
      <c r="F428" s="653"/>
      <c r="G428" s="653"/>
      <c r="H428" s="653"/>
      <c r="I428" s="653"/>
      <c r="J428" s="653"/>
      <c r="K428" s="653"/>
      <c r="L428" s="653"/>
      <c r="M428" s="653"/>
      <c r="N428" s="653">
        <v>1</v>
      </c>
      <c r="O428" s="653">
        <v>0</v>
      </c>
      <c r="P428" s="666"/>
      <c r="Q428" s="654">
        <v>0</v>
      </c>
    </row>
    <row r="429" spans="1:17" ht="14.4" customHeight="1" x14ac:dyDescent="0.3">
      <c r="A429" s="649" t="s">
        <v>573</v>
      </c>
      <c r="B429" s="650" t="s">
        <v>5423</v>
      </c>
      <c r="C429" s="650" t="s">
        <v>5252</v>
      </c>
      <c r="D429" s="650" t="s">
        <v>5952</v>
      </c>
      <c r="E429" s="650" t="s">
        <v>5953</v>
      </c>
      <c r="F429" s="653"/>
      <c r="G429" s="653"/>
      <c r="H429" s="653"/>
      <c r="I429" s="653"/>
      <c r="J429" s="653"/>
      <c r="K429" s="653"/>
      <c r="L429" s="653"/>
      <c r="M429" s="653"/>
      <c r="N429" s="653">
        <v>1</v>
      </c>
      <c r="O429" s="653">
        <v>0</v>
      </c>
      <c r="P429" s="666"/>
      <c r="Q429" s="654">
        <v>0</v>
      </c>
    </row>
    <row r="430" spans="1:17" ht="14.4" customHeight="1" x14ac:dyDescent="0.3">
      <c r="A430" s="649" t="s">
        <v>573</v>
      </c>
      <c r="B430" s="650" t="s">
        <v>5954</v>
      </c>
      <c r="C430" s="650" t="s">
        <v>5252</v>
      </c>
      <c r="D430" s="650" t="s">
        <v>5955</v>
      </c>
      <c r="E430" s="650" t="s">
        <v>5956</v>
      </c>
      <c r="F430" s="653">
        <v>1</v>
      </c>
      <c r="G430" s="653">
        <v>5332</v>
      </c>
      <c r="H430" s="653">
        <v>1</v>
      </c>
      <c r="I430" s="653">
        <v>5332</v>
      </c>
      <c r="J430" s="653"/>
      <c r="K430" s="653"/>
      <c r="L430" s="653"/>
      <c r="M430" s="653"/>
      <c r="N430" s="653"/>
      <c r="O430" s="653"/>
      <c r="P430" s="666"/>
      <c r="Q430" s="654"/>
    </row>
    <row r="431" spans="1:17" ht="14.4" customHeight="1" x14ac:dyDescent="0.3">
      <c r="A431" s="649" t="s">
        <v>573</v>
      </c>
      <c r="B431" s="650" t="s">
        <v>5954</v>
      </c>
      <c r="C431" s="650" t="s">
        <v>5252</v>
      </c>
      <c r="D431" s="650" t="s">
        <v>5957</v>
      </c>
      <c r="E431" s="650" t="s">
        <v>5958</v>
      </c>
      <c r="F431" s="653">
        <v>2</v>
      </c>
      <c r="G431" s="653">
        <v>4374</v>
      </c>
      <c r="H431" s="653">
        <v>1</v>
      </c>
      <c r="I431" s="653">
        <v>2187</v>
      </c>
      <c r="J431" s="653"/>
      <c r="K431" s="653"/>
      <c r="L431" s="653"/>
      <c r="M431" s="653"/>
      <c r="N431" s="653"/>
      <c r="O431" s="653"/>
      <c r="P431" s="666"/>
      <c r="Q431" s="654"/>
    </row>
    <row r="432" spans="1:17" ht="14.4" customHeight="1" x14ac:dyDescent="0.3">
      <c r="A432" s="649" t="s">
        <v>573</v>
      </c>
      <c r="B432" s="650" t="s">
        <v>5954</v>
      </c>
      <c r="C432" s="650" t="s">
        <v>5252</v>
      </c>
      <c r="D432" s="650" t="s">
        <v>5959</v>
      </c>
      <c r="E432" s="650" t="s">
        <v>5960</v>
      </c>
      <c r="F432" s="653"/>
      <c r="G432" s="653"/>
      <c r="H432" s="653"/>
      <c r="I432" s="653"/>
      <c r="J432" s="653"/>
      <c r="K432" s="653"/>
      <c r="L432" s="653"/>
      <c r="M432" s="653"/>
      <c r="N432" s="653">
        <v>4</v>
      </c>
      <c r="O432" s="653">
        <v>688</v>
      </c>
      <c r="P432" s="666"/>
      <c r="Q432" s="654">
        <v>172</v>
      </c>
    </row>
    <row r="433" spans="1:17" ht="14.4" customHeight="1" x14ac:dyDescent="0.3">
      <c r="A433" s="649" t="s">
        <v>573</v>
      </c>
      <c r="B433" s="650" t="s">
        <v>5954</v>
      </c>
      <c r="C433" s="650" t="s">
        <v>5252</v>
      </c>
      <c r="D433" s="650" t="s">
        <v>5961</v>
      </c>
      <c r="E433" s="650" t="s">
        <v>5962</v>
      </c>
      <c r="F433" s="653">
        <v>1</v>
      </c>
      <c r="G433" s="653">
        <v>5165</v>
      </c>
      <c r="H433" s="653">
        <v>1</v>
      </c>
      <c r="I433" s="653">
        <v>5165</v>
      </c>
      <c r="J433" s="653"/>
      <c r="K433" s="653"/>
      <c r="L433" s="653"/>
      <c r="M433" s="653"/>
      <c r="N433" s="653"/>
      <c r="O433" s="653"/>
      <c r="P433" s="666"/>
      <c r="Q433" s="654"/>
    </row>
    <row r="434" spans="1:17" ht="14.4" customHeight="1" x14ac:dyDescent="0.3">
      <c r="A434" s="649" t="s">
        <v>573</v>
      </c>
      <c r="B434" s="650" t="s">
        <v>5954</v>
      </c>
      <c r="C434" s="650" t="s">
        <v>5252</v>
      </c>
      <c r="D434" s="650" t="s">
        <v>5963</v>
      </c>
      <c r="E434" s="650" t="s">
        <v>5964</v>
      </c>
      <c r="F434" s="653"/>
      <c r="G434" s="653"/>
      <c r="H434" s="653"/>
      <c r="I434" s="653"/>
      <c r="J434" s="653"/>
      <c r="K434" s="653"/>
      <c r="L434" s="653"/>
      <c r="M434" s="653"/>
      <c r="N434" s="653">
        <v>2</v>
      </c>
      <c r="O434" s="653">
        <v>7142</v>
      </c>
      <c r="P434" s="666"/>
      <c r="Q434" s="654">
        <v>3571</v>
      </c>
    </row>
    <row r="435" spans="1:17" ht="14.4" customHeight="1" x14ac:dyDescent="0.3">
      <c r="A435" s="649" t="s">
        <v>573</v>
      </c>
      <c r="B435" s="650" t="s">
        <v>5954</v>
      </c>
      <c r="C435" s="650" t="s">
        <v>5252</v>
      </c>
      <c r="D435" s="650" t="s">
        <v>5965</v>
      </c>
      <c r="E435" s="650" t="s">
        <v>5966</v>
      </c>
      <c r="F435" s="653"/>
      <c r="G435" s="653"/>
      <c r="H435" s="653"/>
      <c r="I435" s="653"/>
      <c r="J435" s="653"/>
      <c r="K435" s="653"/>
      <c r="L435" s="653"/>
      <c r="M435" s="653"/>
      <c r="N435" s="653">
        <v>2</v>
      </c>
      <c r="O435" s="653">
        <v>2976</v>
      </c>
      <c r="P435" s="666"/>
      <c r="Q435" s="654">
        <v>1488</v>
      </c>
    </row>
    <row r="436" spans="1:17" ht="14.4" customHeight="1" x14ac:dyDescent="0.3">
      <c r="A436" s="649" t="s">
        <v>573</v>
      </c>
      <c r="B436" s="650" t="s">
        <v>5954</v>
      </c>
      <c r="C436" s="650" t="s">
        <v>5252</v>
      </c>
      <c r="D436" s="650" t="s">
        <v>5967</v>
      </c>
      <c r="E436" s="650" t="s">
        <v>5968</v>
      </c>
      <c r="F436" s="653"/>
      <c r="G436" s="653"/>
      <c r="H436" s="653"/>
      <c r="I436" s="653"/>
      <c r="J436" s="653"/>
      <c r="K436" s="653"/>
      <c r="L436" s="653"/>
      <c r="M436" s="653"/>
      <c r="N436" s="653">
        <v>1</v>
      </c>
      <c r="O436" s="653">
        <v>2678</v>
      </c>
      <c r="P436" s="666"/>
      <c r="Q436" s="654">
        <v>2678</v>
      </c>
    </row>
    <row r="437" spans="1:17" ht="14.4" customHeight="1" x14ac:dyDescent="0.3">
      <c r="A437" s="649" t="s">
        <v>573</v>
      </c>
      <c r="B437" s="650" t="s">
        <v>5954</v>
      </c>
      <c r="C437" s="650" t="s">
        <v>5252</v>
      </c>
      <c r="D437" s="650" t="s">
        <v>5969</v>
      </c>
      <c r="E437" s="650" t="s">
        <v>5970</v>
      </c>
      <c r="F437" s="653"/>
      <c r="G437" s="653"/>
      <c r="H437" s="653"/>
      <c r="I437" s="653"/>
      <c r="J437" s="653"/>
      <c r="K437" s="653"/>
      <c r="L437" s="653"/>
      <c r="M437" s="653"/>
      <c r="N437" s="653">
        <v>2</v>
      </c>
      <c r="O437" s="653">
        <v>2208</v>
      </c>
      <c r="P437" s="666"/>
      <c r="Q437" s="654">
        <v>1104</v>
      </c>
    </row>
    <row r="438" spans="1:17" ht="14.4" customHeight="1" x14ac:dyDescent="0.3">
      <c r="A438" s="649" t="s">
        <v>573</v>
      </c>
      <c r="B438" s="650" t="s">
        <v>5954</v>
      </c>
      <c r="C438" s="650" t="s">
        <v>5252</v>
      </c>
      <c r="D438" s="650" t="s">
        <v>5971</v>
      </c>
      <c r="E438" s="650" t="s">
        <v>5972</v>
      </c>
      <c r="F438" s="653"/>
      <c r="G438" s="653"/>
      <c r="H438" s="653"/>
      <c r="I438" s="653"/>
      <c r="J438" s="653"/>
      <c r="K438" s="653"/>
      <c r="L438" s="653"/>
      <c r="M438" s="653"/>
      <c r="N438" s="653">
        <v>1</v>
      </c>
      <c r="O438" s="653">
        <v>5298</v>
      </c>
      <c r="P438" s="666"/>
      <c r="Q438" s="654">
        <v>5298</v>
      </c>
    </row>
    <row r="439" spans="1:17" ht="14.4" customHeight="1" x14ac:dyDescent="0.3">
      <c r="A439" s="649" t="s">
        <v>573</v>
      </c>
      <c r="B439" s="650" t="s">
        <v>5954</v>
      </c>
      <c r="C439" s="650" t="s">
        <v>5252</v>
      </c>
      <c r="D439" s="650" t="s">
        <v>5973</v>
      </c>
      <c r="E439" s="650" t="s">
        <v>5974</v>
      </c>
      <c r="F439" s="653"/>
      <c r="G439" s="653"/>
      <c r="H439" s="653"/>
      <c r="I439" s="653"/>
      <c r="J439" s="653"/>
      <c r="K439" s="653"/>
      <c r="L439" s="653"/>
      <c r="M439" s="653"/>
      <c r="N439" s="653">
        <v>4</v>
      </c>
      <c r="O439" s="653">
        <v>4956</v>
      </c>
      <c r="P439" s="666"/>
      <c r="Q439" s="654">
        <v>1239</v>
      </c>
    </row>
    <row r="440" spans="1:17" ht="14.4" customHeight="1" x14ac:dyDescent="0.3">
      <c r="A440" s="649" t="s">
        <v>573</v>
      </c>
      <c r="B440" s="650" t="s">
        <v>5954</v>
      </c>
      <c r="C440" s="650" t="s">
        <v>5252</v>
      </c>
      <c r="D440" s="650" t="s">
        <v>5975</v>
      </c>
      <c r="E440" s="650" t="s">
        <v>5976</v>
      </c>
      <c r="F440" s="653"/>
      <c r="G440" s="653"/>
      <c r="H440" s="653"/>
      <c r="I440" s="653"/>
      <c r="J440" s="653"/>
      <c r="K440" s="653"/>
      <c r="L440" s="653"/>
      <c r="M440" s="653"/>
      <c r="N440" s="653">
        <v>3</v>
      </c>
      <c r="O440" s="653">
        <v>1326</v>
      </c>
      <c r="P440" s="666"/>
      <c r="Q440" s="654">
        <v>442</v>
      </c>
    </row>
    <row r="441" spans="1:17" ht="14.4" customHeight="1" x14ac:dyDescent="0.3">
      <c r="A441" s="649" t="s">
        <v>573</v>
      </c>
      <c r="B441" s="650" t="s">
        <v>5954</v>
      </c>
      <c r="C441" s="650" t="s">
        <v>5252</v>
      </c>
      <c r="D441" s="650" t="s">
        <v>5977</v>
      </c>
      <c r="E441" s="650" t="s">
        <v>5978</v>
      </c>
      <c r="F441" s="653">
        <v>1</v>
      </c>
      <c r="G441" s="653">
        <v>3900</v>
      </c>
      <c r="H441" s="653">
        <v>1</v>
      </c>
      <c r="I441" s="653">
        <v>3900</v>
      </c>
      <c r="J441" s="653"/>
      <c r="K441" s="653"/>
      <c r="L441" s="653"/>
      <c r="M441" s="653"/>
      <c r="N441" s="653"/>
      <c r="O441" s="653"/>
      <c r="P441" s="666"/>
      <c r="Q441" s="654"/>
    </row>
    <row r="442" spans="1:17" ht="14.4" customHeight="1" x14ac:dyDescent="0.3">
      <c r="A442" s="649" t="s">
        <v>573</v>
      </c>
      <c r="B442" s="650" t="s">
        <v>5954</v>
      </c>
      <c r="C442" s="650" t="s">
        <v>5252</v>
      </c>
      <c r="D442" s="650" t="s">
        <v>5979</v>
      </c>
      <c r="E442" s="650" t="s">
        <v>5980</v>
      </c>
      <c r="F442" s="653">
        <v>1</v>
      </c>
      <c r="G442" s="653">
        <v>1756</v>
      </c>
      <c r="H442" s="653">
        <v>1</v>
      </c>
      <c r="I442" s="653">
        <v>1756</v>
      </c>
      <c r="J442" s="653"/>
      <c r="K442" s="653"/>
      <c r="L442" s="653"/>
      <c r="M442" s="653"/>
      <c r="N442" s="653"/>
      <c r="O442" s="653"/>
      <c r="P442" s="666"/>
      <c r="Q442" s="654"/>
    </row>
    <row r="443" spans="1:17" ht="14.4" customHeight="1" x14ac:dyDescent="0.3">
      <c r="A443" s="649" t="s">
        <v>573</v>
      </c>
      <c r="B443" s="650" t="s">
        <v>5347</v>
      </c>
      <c r="C443" s="650" t="s">
        <v>5424</v>
      </c>
      <c r="D443" s="650" t="s">
        <v>5427</v>
      </c>
      <c r="E443" s="650" t="s">
        <v>5428</v>
      </c>
      <c r="F443" s="653">
        <v>0.4</v>
      </c>
      <c r="G443" s="653">
        <v>6477.71</v>
      </c>
      <c r="H443" s="653">
        <v>1</v>
      </c>
      <c r="I443" s="653">
        <v>16194.275</v>
      </c>
      <c r="J443" s="653"/>
      <c r="K443" s="653"/>
      <c r="L443" s="653"/>
      <c r="M443" s="653"/>
      <c r="N443" s="653"/>
      <c r="O443" s="653"/>
      <c r="P443" s="666"/>
      <c r="Q443" s="654"/>
    </row>
    <row r="444" spans="1:17" ht="14.4" customHeight="1" x14ac:dyDescent="0.3">
      <c r="A444" s="649" t="s">
        <v>573</v>
      </c>
      <c r="B444" s="650" t="s">
        <v>5347</v>
      </c>
      <c r="C444" s="650" t="s">
        <v>5424</v>
      </c>
      <c r="D444" s="650" t="s">
        <v>5431</v>
      </c>
      <c r="E444" s="650" t="s">
        <v>5432</v>
      </c>
      <c r="F444" s="653"/>
      <c r="G444" s="653"/>
      <c r="H444" s="653"/>
      <c r="I444" s="653"/>
      <c r="J444" s="653">
        <v>3</v>
      </c>
      <c r="K444" s="653">
        <v>15644.46</v>
      </c>
      <c r="L444" s="653"/>
      <c r="M444" s="653">
        <v>5214.82</v>
      </c>
      <c r="N444" s="653">
        <v>12</v>
      </c>
      <c r="O444" s="653">
        <v>62577.84</v>
      </c>
      <c r="P444" s="666"/>
      <c r="Q444" s="654">
        <v>5214.82</v>
      </c>
    </row>
    <row r="445" spans="1:17" ht="14.4" customHeight="1" x14ac:dyDescent="0.3">
      <c r="A445" s="649" t="s">
        <v>573</v>
      </c>
      <c r="B445" s="650" t="s">
        <v>5347</v>
      </c>
      <c r="C445" s="650" t="s">
        <v>5424</v>
      </c>
      <c r="D445" s="650" t="s">
        <v>5433</v>
      </c>
      <c r="E445" s="650" t="s">
        <v>1848</v>
      </c>
      <c r="F445" s="653">
        <v>9</v>
      </c>
      <c r="G445" s="653">
        <v>1254.8699999999999</v>
      </c>
      <c r="H445" s="653">
        <v>1</v>
      </c>
      <c r="I445" s="653">
        <v>139.42999999999998</v>
      </c>
      <c r="J445" s="653"/>
      <c r="K445" s="653"/>
      <c r="L445" s="653"/>
      <c r="M445" s="653"/>
      <c r="N445" s="653">
        <v>23</v>
      </c>
      <c r="O445" s="653">
        <v>2713.08</v>
      </c>
      <c r="P445" s="666">
        <v>2.1620406894738102</v>
      </c>
      <c r="Q445" s="654">
        <v>117.96</v>
      </c>
    </row>
    <row r="446" spans="1:17" ht="14.4" customHeight="1" x14ac:dyDescent="0.3">
      <c r="A446" s="649" t="s">
        <v>573</v>
      </c>
      <c r="B446" s="650" t="s">
        <v>5347</v>
      </c>
      <c r="C446" s="650" t="s">
        <v>5424</v>
      </c>
      <c r="D446" s="650" t="s">
        <v>5434</v>
      </c>
      <c r="E446" s="650" t="s">
        <v>1848</v>
      </c>
      <c r="F446" s="653"/>
      <c r="G446" s="653"/>
      <c r="H446" s="653"/>
      <c r="I446" s="653"/>
      <c r="J446" s="653">
        <v>19</v>
      </c>
      <c r="K446" s="653">
        <v>4310.91</v>
      </c>
      <c r="L446" s="653"/>
      <c r="M446" s="653">
        <v>226.89</v>
      </c>
      <c r="N446" s="653">
        <v>1</v>
      </c>
      <c r="O446" s="653">
        <v>79.59</v>
      </c>
      <c r="P446" s="666"/>
      <c r="Q446" s="654">
        <v>79.59</v>
      </c>
    </row>
    <row r="447" spans="1:17" ht="14.4" customHeight="1" x14ac:dyDescent="0.3">
      <c r="A447" s="649" t="s">
        <v>573</v>
      </c>
      <c r="B447" s="650" t="s">
        <v>5347</v>
      </c>
      <c r="C447" s="650" t="s">
        <v>5424</v>
      </c>
      <c r="D447" s="650" t="s">
        <v>5981</v>
      </c>
      <c r="E447" s="650" t="s">
        <v>5982</v>
      </c>
      <c r="F447" s="653"/>
      <c r="G447" s="653"/>
      <c r="H447" s="653"/>
      <c r="I447" s="653"/>
      <c r="J447" s="653"/>
      <c r="K447" s="653"/>
      <c r="L447" s="653"/>
      <c r="M447" s="653"/>
      <c r="N447" s="653">
        <v>1.5</v>
      </c>
      <c r="O447" s="653">
        <v>959.94</v>
      </c>
      <c r="P447" s="666"/>
      <c r="Q447" s="654">
        <v>639.96</v>
      </c>
    </row>
    <row r="448" spans="1:17" ht="14.4" customHeight="1" x14ac:dyDescent="0.3">
      <c r="A448" s="649" t="s">
        <v>573</v>
      </c>
      <c r="B448" s="650" t="s">
        <v>5347</v>
      </c>
      <c r="C448" s="650" t="s">
        <v>5424</v>
      </c>
      <c r="D448" s="650" t="s">
        <v>5435</v>
      </c>
      <c r="E448" s="650" t="s">
        <v>2372</v>
      </c>
      <c r="F448" s="653">
        <v>0</v>
      </c>
      <c r="G448" s="653">
        <v>0</v>
      </c>
      <c r="H448" s="653"/>
      <c r="I448" s="653"/>
      <c r="J448" s="653"/>
      <c r="K448" s="653"/>
      <c r="L448" s="653"/>
      <c r="M448" s="653"/>
      <c r="N448" s="653"/>
      <c r="O448" s="653"/>
      <c r="P448" s="666"/>
      <c r="Q448" s="654"/>
    </row>
    <row r="449" spans="1:17" ht="14.4" customHeight="1" x14ac:dyDescent="0.3">
      <c r="A449" s="649" t="s">
        <v>573</v>
      </c>
      <c r="B449" s="650" t="s">
        <v>5347</v>
      </c>
      <c r="C449" s="650" t="s">
        <v>5424</v>
      </c>
      <c r="D449" s="650" t="s">
        <v>5436</v>
      </c>
      <c r="E449" s="650" t="s">
        <v>5437</v>
      </c>
      <c r="F449" s="653">
        <v>1</v>
      </c>
      <c r="G449" s="653">
        <v>325.83</v>
      </c>
      <c r="H449" s="653">
        <v>1</v>
      </c>
      <c r="I449" s="653">
        <v>325.83</v>
      </c>
      <c r="J449" s="653">
        <v>10.25</v>
      </c>
      <c r="K449" s="653">
        <v>861.82</v>
      </c>
      <c r="L449" s="653">
        <v>2.6449989258202131</v>
      </c>
      <c r="M449" s="653">
        <v>84.08</v>
      </c>
      <c r="N449" s="653">
        <v>13</v>
      </c>
      <c r="O449" s="653">
        <v>1093.04</v>
      </c>
      <c r="P449" s="666">
        <v>3.3546327839670993</v>
      </c>
      <c r="Q449" s="654">
        <v>84.08</v>
      </c>
    </row>
    <row r="450" spans="1:17" ht="14.4" customHeight="1" x14ac:dyDescent="0.3">
      <c r="A450" s="649" t="s">
        <v>573</v>
      </c>
      <c r="B450" s="650" t="s">
        <v>5347</v>
      </c>
      <c r="C450" s="650" t="s">
        <v>5424</v>
      </c>
      <c r="D450" s="650" t="s">
        <v>5438</v>
      </c>
      <c r="E450" s="650" t="s">
        <v>5439</v>
      </c>
      <c r="F450" s="653">
        <v>31</v>
      </c>
      <c r="G450" s="653">
        <v>33514.839999999997</v>
      </c>
      <c r="H450" s="653">
        <v>1</v>
      </c>
      <c r="I450" s="653">
        <v>1081.1238709677418</v>
      </c>
      <c r="J450" s="653">
        <v>13.4</v>
      </c>
      <c r="K450" s="653">
        <v>14462.79</v>
      </c>
      <c r="L450" s="653">
        <v>0.43153391154485604</v>
      </c>
      <c r="M450" s="653">
        <v>1079.3126865671643</v>
      </c>
      <c r="N450" s="653"/>
      <c r="O450" s="653"/>
      <c r="P450" s="666"/>
      <c r="Q450" s="654"/>
    </row>
    <row r="451" spans="1:17" ht="14.4" customHeight="1" x14ac:dyDescent="0.3">
      <c r="A451" s="649" t="s">
        <v>573</v>
      </c>
      <c r="B451" s="650" t="s">
        <v>5347</v>
      </c>
      <c r="C451" s="650" t="s">
        <v>5424</v>
      </c>
      <c r="D451" s="650" t="s">
        <v>5440</v>
      </c>
      <c r="E451" s="650" t="s">
        <v>5247</v>
      </c>
      <c r="F451" s="653">
        <v>32</v>
      </c>
      <c r="G451" s="653">
        <v>2760.64</v>
      </c>
      <c r="H451" s="653">
        <v>1</v>
      </c>
      <c r="I451" s="653">
        <v>86.27</v>
      </c>
      <c r="J451" s="653"/>
      <c r="K451" s="653"/>
      <c r="L451" s="653"/>
      <c r="M451" s="653"/>
      <c r="N451" s="653"/>
      <c r="O451" s="653"/>
      <c r="P451" s="666"/>
      <c r="Q451" s="654"/>
    </row>
    <row r="452" spans="1:17" ht="14.4" customHeight="1" x14ac:dyDescent="0.3">
      <c r="A452" s="649" t="s">
        <v>573</v>
      </c>
      <c r="B452" s="650" t="s">
        <v>5347</v>
      </c>
      <c r="C452" s="650" t="s">
        <v>5424</v>
      </c>
      <c r="D452" s="650" t="s">
        <v>5441</v>
      </c>
      <c r="E452" s="650" t="s">
        <v>1759</v>
      </c>
      <c r="F452" s="653">
        <v>362</v>
      </c>
      <c r="G452" s="653">
        <v>31237.800000000003</v>
      </c>
      <c r="H452" s="653">
        <v>1</v>
      </c>
      <c r="I452" s="653">
        <v>86.29226519337017</v>
      </c>
      <c r="J452" s="653">
        <v>384</v>
      </c>
      <c r="K452" s="653">
        <v>24394.81</v>
      </c>
      <c r="L452" s="653">
        <v>0.78093879850693704</v>
      </c>
      <c r="M452" s="653">
        <v>63.528151041666668</v>
      </c>
      <c r="N452" s="653">
        <v>431</v>
      </c>
      <c r="O452" s="653">
        <v>26312.55</v>
      </c>
      <c r="P452" s="666">
        <v>0.84233044580604255</v>
      </c>
      <c r="Q452" s="654">
        <v>61.05</v>
      </c>
    </row>
    <row r="453" spans="1:17" ht="14.4" customHeight="1" x14ac:dyDescent="0.3">
      <c r="A453" s="649" t="s">
        <v>573</v>
      </c>
      <c r="B453" s="650" t="s">
        <v>5347</v>
      </c>
      <c r="C453" s="650" t="s">
        <v>5424</v>
      </c>
      <c r="D453" s="650" t="s">
        <v>5442</v>
      </c>
      <c r="E453" s="650" t="s">
        <v>5247</v>
      </c>
      <c r="F453" s="653">
        <v>5.67</v>
      </c>
      <c r="G453" s="653">
        <v>20570.990000000002</v>
      </c>
      <c r="H453" s="653">
        <v>1</v>
      </c>
      <c r="I453" s="653">
        <v>3628.0405643738982</v>
      </c>
      <c r="J453" s="653"/>
      <c r="K453" s="653"/>
      <c r="L453" s="653"/>
      <c r="M453" s="653"/>
      <c r="N453" s="653"/>
      <c r="O453" s="653"/>
      <c r="P453" s="666"/>
      <c r="Q453" s="654"/>
    </row>
    <row r="454" spans="1:17" ht="14.4" customHeight="1" x14ac:dyDescent="0.3">
      <c r="A454" s="649" t="s">
        <v>573</v>
      </c>
      <c r="B454" s="650" t="s">
        <v>5347</v>
      </c>
      <c r="C454" s="650" t="s">
        <v>5424</v>
      </c>
      <c r="D454" s="650" t="s">
        <v>5983</v>
      </c>
      <c r="E454" s="650" t="s">
        <v>2368</v>
      </c>
      <c r="F454" s="653"/>
      <c r="G454" s="653"/>
      <c r="H454" s="653"/>
      <c r="I454" s="653"/>
      <c r="J454" s="653">
        <v>6</v>
      </c>
      <c r="K454" s="653">
        <v>7392.84</v>
      </c>
      <c r="L454" s="653"/>
      <c r="M454" s="653">
        <v>1232.1400000000001</v>
      </c>
      <c r="N454" s="653">
        <v>33</v>
      </c>
      <c r="O454" s="653">
        <v>38184.630000000005</v>
      </c>
      <c r="P454" s="666"/>
      <c r="Q454" s="654">
        <v>1157.1100000000001</v>
      </c>
    </row>
    <row r="455" spans="1:17" ht="14.4" customHeight="1" x14ac:dyDescent="0.3">
      <c r="A455" s="649" t="s">
        <v>573</v>
      </c>
      <c r="B455" s="650" t="s">
        <v>5347</v>
      </c>
      <c r="C455" s="650" t="s">
        <v>5424</v>
      </c>
      <c r="D455" s="650" t="s">
        <v>5984</v>
      </c>
      <c r="E455" s="650" t="s">
        <v>5985</v>
      </c>
      <c r="F455" s="653"/>
      <c r="G455" s="653"/>
      <c r="H455" s="653"/>
      <c r="I455" s="653"/>
      <c r="J455" s="653">
        <v>32</v>
      </c>
      <c r="K455" s="653">
        <v>112077.08</v>
      </c>
      <c r="L455" s="653"/>
      <c r="M455" s="653">
        <v>3502.4087500000001</v>
      </c>
      <c r="N455" s="653"/>
      <c r="O455" s="653"/>
      <c r="P455" s="666"/>
      <c r="Q455" s="654"/>
    </row>
    <row r="456" spans="1:17" ht="14.4" customHeight="1" x14ac:dyDescent="0.3">
      <c r="A456" s="649" t="s">
        <v>573</v>
      </c>
      <c r="B456" s="650" t="s">
        <v>5347</v>
      </c>
      <c r="C456" s="650" t="s">
        <v>5424</v>
      </c>
      <c r="D456" s="650" t="s">
        <v>5986</v>
      </c>
      <c r="E456" s="650" t="s">
        <v>5247</v>
      </c>
      <c r="F456" s="653">
        <v>7</v>
      </c>
      <c r="G456" s="653">
        <v>27043.45</v>
      </c>
      <c r="H456" s="653">
        <v>1</v>
      </c>
      <c r="I456" s="653">
        <v>3863.35</v>
      </c>
      <c r="J456" s="653"/>
      <c r="K456" s="653"/>
      <c r="L456" s="653"/>
      <c r="M456" s="653"/>
      <c r="N456" s="653"/>
      <c r="O456" s="653"/>
      <c r="P456" s="666"/>
      <c r="Q456" s="654"/>
    </row>
    <row r="457" spans="1:17" ht="14.4" customHeight="1" x14ac:dyDescent="0.3">
      <c r="A457" s="649" t="s">
        <v>573</v>
      </c>
      <c r="B457" s="650" t="s">
        <v>5347</v>
      </c>
      <c r="C457" s="650" t="s">
        <v>5424</v>
      </c>
      <c r="D457" s="650" t="s">
        <v>5443</v>
      </c>
      <c r="E457" s="650" t="s">
        <v>5444</v>
      </c>
      <c r="F457" s="653">
        <v>1.5</v>
      </c>
      <c r="G457" s="653">
        <v>1085.29</v>
      </c>
      <c r="H457" s="653">
        <v>1</v>
      </c>
      <c r="I457" s="653">
        <v>723.52666666666664</v>
      </c>
      <c r="J457" s="653">
        <v>0.8</v>
      </c>
      <c r="K457" s="653">
        <v>353.16</v>
      </c>
      <c r="L457" s="653">
        <v>0.32540611265191793</v>
      </c>
      <c r="M457" s="653">
        <v>441.45</v>
      </c>
      <c r="N457" s="653"/>
      <c r="O457" s="653"/>
      <c r="P457" s="666"/>
      <c r="Q457" s="654"/>
    </row>
    <row r="458" spans="1:17" ht="14.4" customHeight="1" x14ac:dyDescent="0.3">
      <c r="A458" s="649" t="s">
        <v>573</v>
      </c>
      <c r="B458" s="650" t="s">
        <v>5347</v>
      </c>
      <c r="C458" s="650" t="s">
        <v>5424</v>
      </c>
      <c r="D458" s="650" t="s">
        <v>5445</v>
      </c>
      <c r="E458" s="650" t="s">
        <v>2677</v>
      </c>
      <c r="F458" s="653">
        <v>325</v>
      </c>
      <c r="G458" s="653">
        <v>25126.299999999996</v>
      </c>
      <c r="H458" s="653">
        <v>1</v>
      </c>
      <c r="I458" s="653">
        <v>77.311692307692297</v>
      </c>
      <c r="J458" s="653">
        <v>221</v>
      </c>
      <c r="K458" s="653">
        <v>12819.210000000001</v>
      </c>
      <c r="L458" s="653">
        <v>0.51019091549491979</v>
      </c>
      <c r="M458" s="653">
        <v>58.005475113122174</v>
      </c>
      <c r="N458" s="653">
        <v>105</v>
      </c>
      <c r="O458" s="653">
        <v>4237.7999999999993</v>
      </c>
      <c r="P458" s="666">
        <v>0.16865993003347091</v>
      </c>
      <c r="Q458" s="654">
        <v>40.359999999999992</v>
      </c>
    </row>
    <row r="459" spans="1:17" ht="14.4" customHeight="1" x14ac:dyDescent="0.3">
      <c r="A459" s="649" t="s">
        <v>573</v>
      </c>
      <c r="B459" s="650" t="s">
        <v>5347</v>
      </c>
      <c r="C459" s="650" t="s">
        <v>5424</v>
      </c>
      <c r="D459" s="650" t="s">
        <v>5446</v>
      </c>
      <c r="E459" s="650" t="s">
        <v>5247</v>
      </c>
      <c r="F459" s="653">
        <v>22</v>
      </c>
      <c r="G459" s="653">
        <v>5981.58</v>
      </c>
      <c r="H459" s="653">
        <v>1</v>
      </c>
      <c r="I459" s="653">
        <v>271.89</v>
      </c>
      <c r="J459" s="653">
        <v>35</v>
      </c>
      <c r="K459" s="653">
        <v>9585.17</v>
      </c>
      <c r="L459" s="653">
        <v>1.6024478482273914</v>
      </c>
      <c r="M459" s="653">
        <v>273.86200000000002</v>
      </c>
      <c r="N459" s="653"/>
      <c r="O459" s="653"/>
      <c r="P459" s="666"/>
      <c r="Q459" s="654"/>
    </row>
    <row r="460" spans="1:17" ht="14.4" customHeight="1" x14ac:dyDescent="0.3">
      <c r="A460" s="649" t="s">
        <v>573</v>
      </c>
      <c r="B460" s="650" t="s">
        <v>5347</v>
      </c>
      <c r="C460" s="650" t="s">
        <v>5424</v>
      </c>
      <c r="D460" s="650" t="s">
        <v>5447</v>
      </c>
      <c r="E460" s="650" t="s">
        <v>1835</v>
      </c>
      <c r="F460" s="653">
        <v>25.700000000000003</v>
      </c>
      <c r="G460" s="653">
        <v>9860.2199999999993</v>
      </c>
      <c r="H460" s="653">
        <v>1</v>
      </c>
      <c r="I460" s="653">
        <v>383.66614785992209</v>
      </c>
      <c r="J460" s="653">
        <v>29.799999999999997</v>
      </c>
      <c r="K460" s="653">
        <v>12035.01</v>
      </c>
      <c r="L460" s="653">
        <v>1.2205620158576584</v>
      </c>
      <c r="M460" s="653">
        <v>403.85939597315439</v>
      </c>
      <c r="N460" s="653">
        <v>23.6</v>
      </c>
      <c r="O460" s="653">
        <v>9539.1200000000008</v>
      </c>
      <c r="P460" s="666">
        <v>0.96743480368592194</v>
      </c>
      <c r="Q460" s="654">
        <v>404.2</v>
      </c>
    </row>
    <row r="461" spans="1:17" ht="14.4" customHeight="1" x14ac:dyDescent="0.3">
      <c r="A461" s="649" t="s">
        <v>573</v>
      </c>
      <c r="B461" s="650" t="s">
        <v>5347</v>
      </c>
      <c r="C461" s="650" t="s">
        <v>5424</v>
      </c>
      <c r="D461" s="650" t="s">
        <v>2414</v>
      </c>
      <c r="E461" s="650" t="s">
        <v>5450</v>
      </c>
      <c r="F461" s="653">
        <v>6</v>
      </c>
      <c r="G461" s="653">
        <v>41019.18</v>
      </c>
      <c r="H461" s="653">
        <v>1</v>
      </c>
      <c r="I461" s="653">
        <v>6836.53</v>
      </c>
      <c r="J461" s="653">
        <v>3</v>
      </c>
      <c r="K461" s="653">
        <v>20689.5</v>
      </c>
      <c r="L461" s="653">
        <v>0.50438599698970088</v>
      </c>
      <c r="M461" s="653">
        <v>6896.5</v>
      </c>
      <c r="N461" s="653">
        <v>13</v>
      </c>
      <c r="O461" s="653">
        <v>107991.38</v>
      </c>
      <c r="P461" s="666">
        <v>2.632704505550818</v>
      </c>
      <c r="Q461" s="654">
        <v>8307.0292307692307</v>
      </c>
    </row>
    <row r="462" spans="1:17" ht="14.4" customHeight="1" x14ac:dyDescent="0.3">
      <c r="A462" s="649" t="s">
        <v>573</v>
      </c>
      <c r="B462" s="650" t="s">
        <v>5347</v>
      </c>
      <c r="C462" s="650" t="s">
        <v>5424</v>
      </c>
      <c r="D462" s="650" t="s">
        <v>5451</v>
      </c>
      <c r="E462" s="650" t="s">
        <v>2679</v>
      </c>
      <c r="F462" s="653">
        <v>184</v>
      </c>
      <c r="G462" s="653">
        <v>21480.679999999997</v>
      </c>
      <c r="H462" s="653">
        <v>1</v>
      </c>
      <c r="I462" s="653">
        <v>116.7428260869565</v>
      </c>
      <c r="J462" s="653">
        <v>85</v>
      </c>
      <c r="K462" s="653">
        <v>4037.5</v>
      </c>
      <c r="L462" s="653">
        <v>0.18795959904435058</v>
      </c>
      <c r="M462" s="653">
        <v>47.5</v>
      </c>
      <c r="N462" s="653">
        <v>150</v>
      </c>
      <c r="O462" s="653">
        <v>7125</v>
      </c>
      <c r="P462" s="666">
        <v>0.33169341007826575</v>
      </c>
      <c r="Q462" s="654">
        <v>47.5</v>
      </c>
    </row>
    <row r="463" spans="1:17" ht="14.4" customHeight="1" x14ac:dyDescent="0.3">
      <c r="A463" s="649" t="s">
        <v>573</v>
      </c>
      <c r="B463" s="650" t="s">
        <v>5347</v>
      </c>
      <c r="C463" s="650" t="s">
        <v>5424</v>
      </c>
      <c r="D463" s="650" t="s">
        <v>5452</v>
      </c>
      <c r="E463" s="650" t="s">
        <v>5453</v>
      </c>
      <c r="F463" s="653">
        <v>3.8</v>
      </c>
      <c r="G463" s="653">
        <v>3093.2</v>
      </c>
      <c r="H463" s="653">
        <v>1</v>
      </c>
      <c r="I463" s="653">
        <v>814</v>
      </c>
      <c r="J463" s="653">
        <v>2.2000000000000002</v>
      </c>
      <c r="K463" s="653">
        <v>1265.6599999999999</v>
      </c>
      <c r="L463" s="653">
        <v>0.40917496443812229</v>
      </c>
      <c r="M463" s="653">
        <v>575.29999999999984</v>
      </c>
      <c r="N463" s="653">
        <v>6.6999999999999993</v>
      </c>
      <c r="O463" s="653">
        <v>3854.5099999999998</v>
      </c>
      <c r="P463" s="666">
        <v>1.2461237553342817</v>
      </c>
      <c r="Q463" s="654">
        <v>575.30000000000007</v>
      </c>
    </row>
    <row r="464" spans="1:17" ht="14.4" customHeight="1" x14ac:dyDescent="0.3">
      <c r="A464" s="649" t="s">
        <v>573</v>
      </c>
      <c r="B464" s="650" t="s">
        <v>5347</v>
      </c>
      <c r="C464" s="650" t="s">
        <v>5424</v>
      </c>
      <c r="D464" s="650" t="s">
        <v>5454</v>
      </c>
      <c r="E464" s="650" t="s">
        <v>1842</v>
      </c>
      <c r="F464" s="653">
        <v>4</v>
      </c>
      <c r="G464" s="653">
        <v>460</v>
      </c>
      <c r="H464" s="653">
        <v>1</v>
      </c>
      <c r="I464" s="653">
        <v>115</v>
      </c>
      <c r="J464" s="653"/>
      <c r="K464" s="653"/>
      <c r="L464" s="653"/>
      <c r="M464" s="653"/>
      <c r="N464" s="653">
        <v>45</v>
      </c>
      <c r="O464" s="653">
        <v>3632.8500000000004</v>
      </c>
      <c r="P464" s="666">
        <v>7.8975000000000009</v>
      </c>
      <c r="Q464" s="654">
        <v>80.73</v>
      </c>
    </row>
    <row r="465" spans="1:17" ht="14.4" customHeight="1" x14ac:dyDescent="0.3">
      <c r="A465" s="649" t="s">
        <v>573</v>
      </c>
      <c r="B465" s="650" t="s">
        <v>5347</v>
      </c>
      <c r="C465" s="650" t="s">
        <v>5424</v>
      </c>
      <c r="D465" s="650" t="s">
        <v>5455</v>
      </c>
      <c r="E465" s="650" t="s">
        <v>5456</v>
      </c>
      <c r="F465" s="653">
        <v>0.8</v>
      </c>
      <c r="G465" s="653">
        <v>124.91</v>
      </c>
      <c r="H465" s="653">
        <v>1</v>
      </c>
      <c r="I465" s="653">
        <v>156.13749999999999</v>
      </c>
      <c r="J465" s="653"/>
      <c r="K465" s="653"/>
      <c r="L465" s="653"/>
      <c r="M465" s="653"/>
      <c r="N465" s="653">
        <v>24.2</v>
      </c>
      <c r="O465" s="653">
        <v>6835.59</v>
      </c>
      <c r="P465" s="666">
        <v>54.724121367384519</v>
      </c>
      <c r="Q465" s="654">
        <v>282.46239669421487</v>
      </c>
    </row>
    <row r="466" spans="1:17" ht="14.4" customHeight="1" x14ac:dyDescent="0.3">
      <c r="A466" s="649" t="s">
        <v>573</v>
      </c>
      <c r="B466" s="650" t="s">
        <v>5347</v>
      </c>
      <c r="C466" s="650" t="s">
        <v>5424</v>
      </c>
      <c r="D466" s="650" t="s">
        <v>5457</v>
      </c>
      <c r="E466" s="650" t="s">
        <v>2661</v>
      </c>
      <c r="F466" s="653">
        <v>16.599999999999998</v>
      </c>
      <c r="G466" s="653">
        <v>9981</v>
      </c>
      <c r="H466" s="653">
        <v>1</v>
      </c>
      <c r="I466" s="653">
        <v>601.26506024096398</v>
      </c>
      <c r="J466" s="653">
        <v>19.399999999999999</v>
      </c>
      <c r="K466" s="653">
        <v>7363.2</v>
      </c>
      <c r="L466" s="653">
        <v>0.73772167117523291</v>
      </c>
      <c r="M466" s="653">
        <v>379.54639175257734</v>
      </c>
      <c r="N466" s="653">
        <v>11.4</v>
      </c>
      <c r="O466" s="653">
        <v>4329.1499999999996</v>
      </c>
      <c r="P466" s="666">
        <v>0.43373910429816648</v>
      </c>
      <c r="Q466" s="654">
        <v>379.74999999999994</v>
      </c>
    </row>
    <row r="467" spans="1:17" ht="14.4" customHeight="1" x14ac:dyDescent="0.3">
      <c r="A467" s="649" t="s">
        <v>573</v>
      </c>
      <c r="B467" s="650" t="s">
        <v>5347</v>
      </c>
      <c r="C467" s="650" t="s">
        <v>5424</v>
      </c>
      <c r="D467" s="650" t="s">
        <v>5458</v>
      </c>
      <c r="E467" s="650" t="s">
        <v>5459</v>
      </c>
      <c r="F467" s="653">
        <v>12</v>
      </c>
      <c r="G467" s="653">
        <v>72065.87</v>
      </c>
      <c r="H467" s="653">
        <v>1</v>
      </c>
      <c r="I467" s="653">
        <v>6005.4891666666663</v>
      </c>
      <c r="J467" s="653">
        <v>2</v>
      </c>
      <c r="K467" s="653">
        <v>12515.58</v>
      </c>
      <c r="L467" s="653">
        <v>0.17366861733577907</v>
      </c>
      <c r="M467" s="653">
        <v>6257.79</v>
      </c>
      <c r="N467" s="653">
        <v>3</v>
      </c>
      <c r="O467" s="653">
        <v>18773.37</v>
      </c>
      <c r="P467" s="666">
        <v>0.26050292600366859</v>
      </c>
      <c r="Q467" s="654">
        <v>6257.79</v>
      </c>
    </row>
    <row r="468" spans="1:17" ht="14.4" customHeight="1" x14ac:dyDescent="0.3">
      <c r="A468" s="649" t="s">
        <v>573</v>
      </c>
      <c r="B468" s="650" t="s">
        <v>5347</v>
      </c>
      <c r="C468" s="650" t="s">
        <v>5424</v>
      </c>
      <c r="D468" s="650" t="s">
        <v>5987</v>
      </c>
      <c r="E468" s="650" t="s">
        <v>5988</v>
      </c>
      <c r="F468" s="653">
        <v>14</v>
      </c>
      <c r="G468" s="653">
        <v>860.33999999999992</v>
      </c>
      <c r="H468" s="653">
        <v>1</v>
      </c>
      <c r="I468" s="653">
        <v>61.452857142857134</v>
      </c>
      <c r="J468" s="653">
        <v>1</v>
      </c>
      <c r="K468" s="653">
        <v>62.71</v>
      </c>
      <c r="L468" s="653">
        <v>7.2889787758328106E-2</v>
      </c>
      <c r="M468" s="653">
        <v>62.71</v>
      </c>
      <c r="N468" s="653"/>
      <c r="O468" s="653"/>
      <c r="P468" s="666"/>
      <c r="Q468" s="654"/>
    </row>
    <row r="469" spans="1:17" ht="14.4" customHeight="1" x14ac:dyDescent="0.3">
      <c r="A469" s="649" t="s">
        <v>573</v>
      </c>
      <c r="B469" s="650" t="s">
        <v>5347</v>
      </c>
      <c r="C469" s="650" t="s">
        <v>5424</v>
      </c>
      <c r="D469" s="650" t="s">
        <v>5989</v>
      </c>
      <c r="E469" s="650" t="s">
        <v>5990</v>
      </c>
      <c r="F469" s="653">
        <v>20</v>
      </c>
      <c r="G469" s="653">
        <v>1613.6</v>
      </c>
      <c r="H469" s="653">
        <v>1</v>
      </c>
      <c r="I469" s="653">
        <v>80.679999999999993</v>
      </c>
      <c r="J469" s="653">
        <v>96</v>
      </c>
      <c r="K469" s="653">
        <v>12114.84</v>
      </c>
      <c r="L469" s="653">
        <v>7.5079573624194351</v>
      </c>
      <c r="M469" s="653">
        <v>126.19625000000001</v>
      </c>
      <c r="N469" s="653"/>
      <c r="O469" s="653"/>
      <c r="P469" s="666"/>
      <c r="Q469" s="654"/>
    </row>
    <row r="470" spans="1:17" ht="14.4" customHeight="1" x14ac:dyDescent="0.3">
      <c r="A470" s="649" t="s">
        <v>573</v>
      </c>
      <c r="B470" s="650" t="s">
        <v>5347</v>
      </c>
      <c r="C470" s="650" t="s">
        <v>5424</v>
      </c>
      <c r="D470" s="650" t="s">
        <v>5460</v>
      </c>
      <c r="E470" s="650" t="s">
        <v>2667</v>
      </c>
      <c r="F470" s="653">
        <v>40</v>
      </c>
      <c r="G470" s="653">
        <v>1638</v>
      </c>
      <c r="H470" s="653">
        <v>1</v>
      </c>
      <c r="I470" s="653">
        <v>40.950000000000003</v>
      </c>
      <c r="J470" s="653">
        <v>2</v>
      </c>
      <c r="K470" s="653">
        <v>81.900000000000006</v>
      </c>
      <c r="L470" s="653">
        <v>0.05</v>
      </c>
      <c r="M470" s="653">
        <v>40.950000000000003</v>
      </c>
      <c r="N470" s="653">
        <v>15</v>
      </c>
      <c r="O470" s="653">
        <v>614.25</v>
      </c>
      <c r="P470" s="666">
        <v>0.375</v>
      </c>
      <c r="Q470" s="654">
        <v>40.950000000000003</v>
      </c>
    </row>
    <row r="471" spans="1:17" ht="14.4" customHeight="1" x14ac:dyDescent="0.3">
      <c r="A471" s="649" t="s">
        <v>573</v>
      </c>
      <c r="B471" s="650" t="s">
        <v>5347</v>
      </c>
      <c r="C471" s="650" t="s">
        <v>5424</v>
      </c>
      <c r="D471" s="650" t="s">
        <v>5465</v>
      </c>
      <c r="E471" s="650" t="s">
        <v>5466</v>
      </c>
      <c r="F471" s="653">
        <v>1.8</v>
      </c>
      <c r="G471" s="653">
        <v>11127.960000000001</v>
      </c>
      <c r="H471" s="653">
        <v>1</v>
      </c>
      <c r="I471" s="653">
        <v>6182.2000000000007</v>
      </c>
      <c r="J471" s="653">
        <v>10.7</v>
      </c>
      <c r="K471" s="653">
        <v>42007.24</v>
      </c>
      <c r="L471" s="653">
        <v>3.7749273002419126</v>
      </c>
      <c r="M471" s="653">
        <v>3925.9102803738319</v>
      </c>
      <c r="N471" s="653">
        <v>4.4000000000000004</v>
      </c>
      <c r="O471" s="653">
        <v>17273.96</v>
      </c>
      <c r="P471" s="666">
        <v>1.5523024885064287</v>
      </c>
      <c r="Q471" s="654">
        <v>3925.8999999999996</v>
      </c>
    </row>
    <row r="472" spans="1:17" ht="14.4" customHeight="1" x14ac:dyDescent="0.3">
      <c r="A472" s="649" t="s">
        <v>573</v>
      </c>
      <c r="B472" s="650" t="s">
        <v>5347</v>
      </c>
      <c r="C472" s="650" t="s">
        <v>5424</v>
      </c>
      <c r="D472" s="650" t="s">
        <v>5469</v>
      </c>
      <c r="E472" s="650" t="s">
        <v>5470</v>
      </c>
      <c r="F472" s="653"/>
      <c r="G472" s="653"/>
      <c r="H472" s="653"/>
      <c r="I472" s="653"/>
      <c r="J472" s="653">
        <v>16</v>
      </c>
      <c r="K472" s="653">
        <v>4328.6400000000003</v>
      </c>
      <c r="L472" s="653"/>
      <c r="M472" s="653">
        <v>270.54000000000002</v>
      </c>
      <c r="N472" s="653"/>
      <c r="O472" s="653"/>
      <c r="P472" s="666"/>
      <c r="Q472" s="654"/>
    </row>
    <row r="473" spans="1:17" ht="14.4" customHeight="1" x14ac:dyDescent="0.3">
      <c r="A473" s="649" t="s">
        <v>573</v>
      </c>
      <c r="B473" s="650" t="s">
        <v>5347</v>
      </c>
      <c r="C473" s="650" t="s">
        <v>5424</v>
      </c>
      <c r="D473" s="650" t="s">
        <v>5471</v>
      </c>
      <c r="E473" s="650" t="s">
        <v>5472</v>
      </c>
      <c r="F473" s="653"/>
      <c r="G473" s="653"/>
      <c r="H473" s="653"/>
      <c r="I473" s="653"/>
      <c r="J473" s="653"/>
      <c r="K473" s="653"/>
      <c r="L473" s="653"/>
      <c r="M473" s="653"/>
      <c r="N473" s="653">
        <v>9</v>
      </c>
      <c r="O473" s="653">
        <v>1031.22</v>
      </c>
      <c r="P473" s="666"/>
      <c r="Q473" s="654">
        <v>114.58</v>
      </c>
    </row>
    <row r="474" spans="1:17" ht="14.4" customHeight="1" x14ac:dyDescent="0.3">
      <c r="A474" s="649" t="s">
        <v>573</v>
      </c>
      <c r="B474" s="650" t="s">
        <v>5347</v>
      </c>
      <c r="C474" s="650" t="s">
        <v>5424</v>
      </c>
      <c r="D474" s="650" t="s">
        <v>5473</v>
      </c>
      <c r="E474" s="650" t="s">
        <v>5474</v>
      </c>
      <c r="F474" s="653"/>
      <c r="G474" s="653"/>
      <c r="H474" s="653"/>
      <c r="I474" s="653"/>
      <c r="J474" s="653">
        <v>86.5</v>
      </c>
      <c r="K474" s="653">
        <v>19822.34</v>
      </c>
      <c r="L474" s="653"/>
      <c r="M474" s="653">
        <v>229.16</v>
      </c>
      <c r="N474" s="653"/>
      <c r="O474" s="653"/>
      <c r="P474" s="666"/>
      <c r="Q474" s="654"/>
    </row>
    <row r="475" spans="1:17" ht="14.4" customHeight="1" x14ac:dyDescent="0.3">
      <c r="A475" s="649" t="s">
        <v>573</v>
      </c>
      <c r="B475" s="650" t="s">
        <v>5347</v>
      </c>
      <c r="C475" s="650" t="s">
        <v>5424</v>
      </c>
      <c r="D475" s="650" t="s">
        <v>5475</v>
      </c>
      <c r="E475" s="650" t="s">
        <v>5476</v>
      </c>
      <c r="F475" s="653">
        <v>2</v>
      </c>
      <c r="G475" s="653">
        <v>7010.2</v>
      </c>
      <c r="H475" s="653">
        <v>1</v>
      </c>
      <c r="I475" s="653">
        <v>3505.1</v>
      </c>
      <c r="J475" s="653"/>
      <c r="K475" s="653"/>
      <c r="L475" s="653"/>
      <c r="M475" s="653"/>
      <c r="N475" s="653">
        <v>1</v>
      </c>
      <c r="O475" s="653">
        <v>3535.84</v>
      </c>
      <c r="P475" s="666">
        <v>0.50438503894325415</v>
      </c>
      <c r="Q475" s="654">
        <v>3535.84</v>
      </c>
    </row>
    <row r="476" spans="1:17" ht="14.4" customHeight="1" x14ac:dyDescent="0.3">
      <c r="A476" s="649" t="s">
        <v>573</v>
      </c>
      <c r="B476" s="650" t="s">
        <v>5347</v>
      </c>
      <c r="C476" s="650" t="s">
        <v>5424</v>
      </c>
      <c r="D476" s="650" t="s">
        <v>5477</v>
      </c>
      <c r="E476" s="650" t="s">
        <v>5478</v>
      </c>
      <c r="F476" s="653">
        <v>1.9000000000000001</v>
      </c>
      <c r="G476" s="653">
        <v>936.85</v>
      </c>
      <c r="H476" s="653">
        <v>1</v>
      </c>
      <c r="I476" s="653">
        <v>493.07894736842104</v>
      </c>
      <c r="J476" s="653"/>
      <c r="K476" s="653"/>
      <c r="L476" s="653"/>
      <c r="M476" s="653"/>
      <c r="N476" s="653">
        <v>18.399999999999999</v>
      </c>
      <c r="O476" s="653">
        <v>3992.96</v>
      </c>
      <c r="P476" s="666">
        <v>4.262112397929231</v>
      </c>
      <c r="Q476" s="654">
        <v>217.00869565217394</v>
      </c>
    </row>
    <row r="477" spans="1:17" ht="14.4" customHeight="1" x14ac:dyDescent="0.3">
      <c r="A477" s="649" t="s">
        <v>573</v>
      </c>
      <c r="B477" s="650" t="s">
        <v>5347</v>
      </c>
      <c r="C477" s="650" t="s">
        <v>5424</v>
      </c>
      <c r="D477" s="650" t="s">
        <v>5479</v>
      </c>
      <c r="E477" s="650" t="s">
        <v>5480</v>
      </c>
      <c r="F477" s="653">
        <v>4</v>
      </c>
      <c r="G477" s="653">
        <v>293.56</v>
      </c>
      <c r="H477" s="653">
        <v>1</v>
      </c>
      <c r="I477" s="653">
        <v>73.39</v>
      </c>
      <c r="J477" s="653">
        <v>10</v>
      </c>
      <c r="K477" s="653">
        <v>740.4</v>
      </c>
      <c r="L477" s="653">
        <v>2.5221419811963481</v>
      </c>
      <c r="M477" s="653">
        <v>74.039999999999992</v>
      </c>
      <c r="N477" s="653"/>
      <c r="O477" s="653"/>
      <c r="P477" s="666"/>
      <c r="Q477" s="654"/>
    </row>
    <row r="478" spans="1:17" ht="14.4" customHeight="1" x14ac:dyDescent="0.3">
      <c r="A478" s="649" t="s">
        <v>573</v>
      </c>
      <c r="B478" s="650" t="s">
        <v>5347</v>
      </c>
      <c r="C478" s="650" t="s">
        <v>5424</v>
      </c>
      <c r="D478" s="650" t="s">
        <v>5991</v>
      </c>
      <c r="E478" s="650" t="s">
        <v>5992</v>
      </c>
      <c r="F478" s="653">
        <v>1.2</v>
      </c>
      <c r="G478" s="653">
        <v>91.81</v>
      </c>
      <c r="H478" s="653">
        <v>1</v>
      </c>
      <c r="I478" s="653">
        <v>76.50833333333334</v>
      </c>
      <c r="J478" s="653"/>
      <c r="K478" s="653"/>
      <c r="L478" s="653"/>
      <c r="M478" s="653"/>
      <c r="N478" s="653"/>
      <c r="O478" s="653"/>
      <c r="P478" s="666"/>
      <c r="Q478" s="654"/>
    </row>
    <row r="479" spans="1:17" ht="14.4" customHeight="1" x14ac:dyDescent="0.3">
      <c r="A479" s="649" t="s">
        <v>573</v>
      </c>
      <c r="B479" s="650" t="s">
        <v>5347</v>
      </c>
      <c r="C479" s="650" t="s">
        <v>5424</v>
      </c>
      <c r="D479" s="650" t="s">
        <v>5481</v>
      </c>
      <c r="E479" s="650" t="s">
        <v>1743</v>
      </c>
      <c r="F479" s="653">
        <v>9.2999999999999989</v>
      </c>
      <c r="G479" s="653">
        <v>825.66</v>
      </c>
      <c r="H479" s="653">
        <v>1</v>
      </c>
      <c r="I479" s="653">
        <v>88.780645161290323</v>
      </c>
      <c r="J479" s="653">
        <v>10.8</v>
      </c>
      <c r="K479" s="653">
        <v>1042.04</v>
      </c>
      <c r="L479" s="653">
        <v>1.2620691325727298</v>
      </c>
      <c r="M479" s="653">
        <v>96.485185185185173</v>
      </c>
      <c r="N479" s="653">
        <v>14.7</v>
      </c>
      <c r="O479" s="653">
        <v>1425.27</v>
      </c>
      <c r="P479" s="666">
        <v>1.7262190247801759</v>
      </c>
      <c r="Q479" s="654">
        <v>96.957142857142856</v>
      </c>
    </row>
    <row r="480" spans="1:17" ht="14.4" customHeight="1" x14ac:dyDescent="0.3">
      <c r="A480" s="649" t="s">
        <v>573</v>
      </c>
      <c r="B480" s="650" t="s">
        <v>5347</v>
      </c>
      <c r="C480" s="650" t="s">
        <v>5424</v>
      </c>
      <c r="D480" s="650" t="s">
        <v>5993</v>
      </c>
      <c r="E480" s="650" t="s">
        <v>5994</v>
      </c>
      <c r="F480" s="653"/>
      <c r="G480" s="653"/>
      <c r="H480" s="653"/>
      <c r="I480" s="653"/>
      <c r="J480" s="653">
        <v>2</v>
      </c>
      <c r="K480" s="653">
        <v>128</v>
      </c>
      <c r="L480" s="653"/>
      <c r="M480" s="653">
        <v>64</v>
      </c>
      <c r="N480" s="653"/>
      <c r="O480" s="653"/>
      <c r="P480" s="666"/>
      <c r="Q480" s="654"/>
    </row>
    <row r="481" spans="1:17" ht="14.4" customHeight="1" x14ac:dyDescent="0.3">
      <c r="A481" s="649" t="s">
        <v>573</v>
      </c>
      <c r="B481" s="650" t="s">
        <v>5347</v>
      </c>
      <c r="C481" s="650" t="s">
        <v>5424</v>
      </c>
      <c r="D481" s="650" t="s">
        <v>5482</v>
      </c>
      <c r="E481" s="650" t="s">
        <v>1848</v>
      </c>
      <c r="F481" s="653">
        <v>1.6600000000000001</v>
      </c>
      <c r="G481" s="653">
        <v>1041.68</v>
      </c>
      <c r="H481" s="653">
        <v>1</v>
      </c>
      <c r="I481" s="653">
        <v>627.51807228915663</v>
      </c>
      <c r="J481" s="653"/>
      <c r="K481" s="653"/>
      <c r="L481" s="653"/>
      <c r="M481" s="653"/>
      <c r="N481" s="653"/>
      <c r="O481" s="653"/>
      <c r="P481" s="666"/>
      <c r="Q481" s="654"/>
    </row>
    <row r="482" spans="1:17" ht="14.4" customHeight="1" x14ac:dyDescent="0.3">
      <c r="A482" s="649" t="s">
        <v>573</v>
      </c>
      <c r="B482" s="650" t="s">
        <v>5347</v>
      </c>
      <c r="C482" s="650" t="s">
        <v>5424</v>
      </c>
      <c r="D482" s="650" t="s">
        <v>5483</v>
      </c>
      <c r="E482" s="650" t="s">
        <v>5484</v>
      </c>
      <c r="F482" s="653">
        <v>124</v>
      </c>
      <c r="G482" s="653">
        <v>176935.75</v>
      </c>
      <c r="H482" s="653">
        <v>1</v>
      </c>
      <c r="I482" s="653">
        <v>1426.9012096774193</v>
      </c>
      <c r="J482" s="653">
        <v>125</v>
      </c>
      <c r="K482" s="653">
        <v>168235</v>
      </c>
      <c r="L482" s="653">
        <v>0.95082537022619795</v>
      </c>
      <c r="M482" s="653">
        <v>1345.88</v>
      </c>
      <c r="N482" s="653">
        <v>119</v>
      </c>
      <c r="O482" s="653">
        <v>160159.72</v>
      </c>
      <c r="P482" s="666">
        <v>0.90518575245534039</v>
      </c>
      <c r="Q482" s="654">
        <v>1345.88</v>
      </c>
    </row>
    <row r="483" spans="1:17" ht="14.4" customHeight="1" x14ac:dyDescent="0.3">
      <c r="A483" s="649" t="s">
        <v>573</v>
      </c>
      <c r="B483" s="650" t="s">
        <v>5347</v>
      </c>
      <c r="C483" s="650" t="s">
        <v>5424</v>
      </c>
      <c r="D483" s="650" t="s">
        <v>5995</v>
      </c>
      <c r="E483" s="650" t="s">
        <v>5996</v>
      </c>
      <c r="F483" s="653">
        <v>0.25</v>
      </c>
      <c r="G483" s="653">
        <v>4021.47</v>
      </c>
      <c r="H483" s="653">
        <v>1</v>
      </c>
      <c r="I483" s="653">
        <v>16085.88</v>
      </c>
      <c r="J483" s="653"/>
      <c r="K483" s="653"/>
      <c r="L483" s="653"/>
      <c r="M483" s="653"/>
      <c r="N483" s="653"/>
      <c r="O483" s="653"/>
      <c r="P483" s="666"/>
      <c r="Q483" s="654"/>
    </row>
    <row r="484" spans="1:17" ht="14.4" customHeight="1" x14ac:dyDescent="0.3">
      <c r="A484" s="649" t="s">
        <v>573</v>
      </c>
      <c r="B484" s="650" t="s">
        <v>5347</v>
      </c>
      <c r="C484" s="650" t="s">
        <v>5424</v>
      </c>
      <c r="D484" s="650" t="s">
        <v>5997</v>
      </c>
      <c r="E484" s="650" t="s">
        <v>1783</v>
      </c>
      <c r="F484" s="653">
        <v>1</v>
      </c>
      <c r="G484" s="653">
        <v>1149.96</v>
      </c>
      <c r="H484" s="653">
        <v>1</v>
      </c>
      <c r="I484" s="653">
        <v>1149.96</v>
      </c>
      <c r="J484" s="653"/>
      <c r="K484" s="653"/>
      <c r="L484" s="653"/>
      <c r="M484" s="653"/>
      <c r="N484" s="653"/>
      <c r="O484" s="653"/>
      <c r="P484" s="666"/>
      <c r="Q484" s="654"/>
    </row>
    <row r="485" spans="1:17" ht="14.4" customHeight="1" x14ac:dyDescent="0.3">
      <c r="A485" s="649" t="s">
        <v>573</v>
      </c>
      <c r="B485" s="650" t="s">
        <v>5347</v>
      </c>
      <c r="C485" s="650" t="s">
        <v>5424</v>
      </c>
      <c r="D485" s="650" t="s">
        <v>5998</v>
      </c>
      <c r="E485" s="650" t="s">
        <v>5999</v>
      </c>
      <c r="F485" s="653"/>
      <c r="G485" s="653"/>
      <c r="H485" s="653"/>
      <c r="I485" s="653"/>
      <c r="J485" s="653"/>
      <c r="K485" s="653"/>
      <c r="L485" s="653"/>
      <c r="M485" s="653"/>
      <c r="N485" s="653">
        <v>39</v>
      </c>
      <c r="O485" s="653">
        <v>5360.94</v>
      </c>
      <c r="P485" s="666"/>
      <c r="Q485" s="654">
        <v>137.45999999999998</v>
      </c>
    </row>
    <row r="486" spans="1:17" ht="14.4" customHeight="1" x14ac:dyDescent="0.3">
      <c r="A486" s="649" t="s">
        <v>573</v>
      </c>
      <c r="B486" s="650" t="s">
        <v>5347</v>
      </c>
      <c r="C486" s="650" t="s">
        <v>5424</v>
      </c>
      <c r="D486" s="650" t="s">
        <v>5485</v>
      </c>
      <c r="E486" s="650" t="s">
        <v>1794</v>
      </c>
      <c r="F486" s="653"/>
      <c r="G486" s="653"/>
      <c r="H486" s="653"/>
      <c r="I486" s="653"/>
      <c r="J486" s="653">
        <v>5.5</v>
      </c>
      <c r="K486" s="653">
        <v>11872.41</v>
      </c>
      <c r="L486" s="653"/>
      <c r="M486" s="653">
        <v>2158.62</v>
      </c>
      <c r="N486" s="653"/>
      <c r="O486" s="653"/>
      <c r="P486" s="666"/>
      <c r="Q486" s="654"/>
    </row>
    <row r="487" spans="1:17" ht="14.4" customHeight="1" x14ac:dyDescent="0.3">
      <c r="A487" s="649" t="s">
        <v>573</v>
      </c>
      <c r="B487" s="650" t="s">
        <v>5347</v>
      </c>
      <c r="C487" s="650" t="s">
        <v>5424</v>
      </c>
      <c r="D487" s="650" t="s">
        <v>6000</v>
      </c>
      <c r="E487" s="650" t="s">
        <v>6001</v>
      </c>
      <c r="F487" s="653"/>
      <c r="G487" s="653"/>
      <c r="H487" s="653"/>
      <c r="I487" s="653"/>
      <c r="J487" s="653">
        <v>0.5</v>
      </c>
      <c r="K487" s="653">
        <v>313.55</v>
      </c>
      <c r="L487" s="653"/>
      <c r="M487" s="653">
        <v>627.1</v>
      </c>
      <c r="N487" s="653"/>
      <c r="O487" s="653"/>
      <c r="P487" s="666"/>
      <c r="Q487" s="654"/>
    </row>
    <row r="488" spans="1:17" ht="14.4" customHeight="1" x14ac:dyDescent="0.3">
      <c r="A488" s="649" t="s">
        <v>573</v>
      </c>
      <c r="B488" s="650" t="s">
        <v>5347</v>
      </c>
      <c r="C488" s="650" t="s">
        <v>5424</v>
      </c>
      <c r="D488" s="650" t="s">
        <v>5486</v>
      </c>
      <c r="E488" s="650" t="s">
        <v>2383</v>
      </c>
      <c r="F488" s="653"/>
      <c r="G488" s="653"/>
      <c r="H488" s="653"/>
      <c r="I488" s="653"/>
      <c r="J488" s="653">
        <v>38</v>
      </c>
      <c r="K488" s="653">
        <v>10422.26</v>
      </c>
      <c r="L488" s="653"/>
      <c r="M488" s="653">
        <v>274.27</v>
      </c>
      <c r="N488" s="653">
        <v>88</v>
      </c>
      <c r="O488" s="653">
        <v>8508.7199999999993</v>
      </c>
      <c r="P488" s="666"/>
      <c r="Q488" s="654">
        <v>96.69</v>
      </c>
    </row>
    <row r="489" spans="1:17" ht="14.4" customHeight="1" x14ac:dyDescent="0.3">
      <c r="A489" s="649" t="s">
        <v>573</v>
      </c>
      <c r="B489" s="650" t="s">
        <v>5347</v>
      </c>
      <c r="C489" s="650" t="s">
        <v>5424</v>
      </c>
      <c r="D489" s="650" t="s">
        <v>5489</v>
      </c>
      <c r="E489" s="650" t="s">
        <v>5439</v>
      </c>
      <c r="F489" s="653"/>
      <c r="G489" s="653"/>
      <c r="H489" s="653"/>
      <c r="I489" s="653"/>
      <c r="J489" s="653">
        <v>3.9</v>
      </c>
      <c r="K489" s="653">
        <v>8418.6299999999992</v>
      </c>
      <c r="L489" s="653"/>
      <c r="M489" s="653">
        <v>2158.623076923077</v>
      </c>
      <c r="N489" s="653"/>
      <c r="O489" s="653"/>
      <c r="P489" s="666"/>
      <c r="Q489" s="654"/>
    </row>
    <row r="490" spans="1:17" ht="14.4" customHeight="1" x14ac:dyDescent="0.3">
      <c r="A490" s="649" t="s">
        <v>573</v>
      </c>
      <c r="B490" s="650" t="s">
        <v>5347</v>
      </c>
      <c r="C490" s="650" t="s">
        <v>5424</v>
      </c>
      <c r="D490" s="650" t="s">
        <v>6002</v>
      </c>
      <c r="E490" s="650" t="s">
        <v>6003</v>
      </c>
      <c r="F490" s="653">
        <v>2</v>
      </c>
      <c r="G490" s="653">
        <v>458.32</v>
      </c>
      <c r="H490" s="653">
        <v>1</v>
      </c>
      <c r="I490" s="653">
        <v>229.16</v>
      </c>
      <c r="J490" s="653"/>
      <c r="K490" s="653"/>
      <c r="L490" s="653"/>
      <c r="M490" s="653"/>
      <c r="N490" s="653">
        <v>12</v>
      </c>
      <c r="O490" s="653">
        <v>2749.92</v>
      </c>
      <c r="P490" s="666">
        <v>6</v>
      </c>
      <c r="Q490" s="654">
        <v>229.16</v>
      </c>
    </row>
    <row r="491" spans="1:17" ht="14.4" customHeight="1" x14ac:dyDescent="0.3">
      <c r="A491" s="649" t="s">
        <v>573</v>
      </c>
      <c r="B491" s="650" t="s">
        <v>5347</v>
      </c>
      <c r="C491" s="650" t="s">
        <v>5424</v>
      </c>
      <c r="D491" s="650" t="s">
        <v>6004</v>
      </c>
      <c r="E491" s="650" t="s">
        <v>6005</v>
      </c>
      <c r="F491" s="653"/>
      <c r="G491" s="653"/>
      <c r="H491" s="653"/>
      <c r="I491" s="653"/>
      <c r="J491" s="653">
        <v>0.4</v>
      </c>
      <c r="K491" s="653">
        <v>229.99</v>
      </c>
      <c r="L491" s="653"/>
      <c r="M491" s="653">
        <v>574.97500000000002</v>
      </c>
      <c r="N491" s="653">
        <v>2.8</v>
      </c>
      <c r="O491" s="653">
        <v>1130.1400000000001</v>
      </c>
      <c r="P491" s="666"/>
      <c r="Q491" s="654">
        <v>403.62142857142862</v>
      </c>
    </row>
    <row r="492" spans="1:17" ht="14.4" customHeight="1" x14ac:dyDescent="0.3">
      <c r="A492" s="649" t="s">
        <v>573</v>
      </c>
      <c r="B492" s="650" t="s">
        <v>5347</v>
      </c>
      <c r="C492" s="650" t="s">
        <v>5424</v>
      </c>
      <c r="D492" s="650" t="s">
        <v>5490</v>
      </c>
      <c r="E492" s="650" t="s">
        <v>1783</v>
      </c>
      <c r="F492" s="653"/>
      <c r="G492" s="653"/>
      <c r="H492" s="653"/>
      <c r="I492" s="653"/>
      <c r="J492" s="653">
        <v>2.5</v>
      </c>
      <c r="K492" s="653">
        <v>2874.91</v>
      </c>
      <c r="L492" s="653"/>
      <c r="M492" s="653">
        <v>1149.9639999999999</v>
      </c>
      <c r="N492" s="653">
        <v>0.2</v>
      </c>
      <c r="O492" s="653">
        <v>161.44999999999999</v>
      </c>
      <c r="P492" s="666"/>
      <c r="Q492" s="654">
        <v>807.24999999999989</v>
      </c>
    </row>
    <row r="493" spans="1:17" ht="14.4" customHeight="1" x14ac:dyDescent="0.3">
      <c r="A493" s="649" t="s">
        <v>573</v>
      </c>
      <c r="B493" s="650" t="s">
        <v>5347</v>
      </c>
      <c r="C493" s="650" t="s">
        <v>5424</v>
      </c>
      <c r="D493" s="650" t="s">
        <v>5491</v>
      </c>
      <c r="E493" s="650" t="s">
        <v>5492</v>
      </c>
      <c r="F493" s="653"/>
      <c r="G493" s="653"/>
      <c r="H493" s="653"/>
      <c r="I493" s="653"/>
      <c r="J493" s="653">
        <v>2.7</v>
      </c>
      <c r="K493" s="653">
        <v>1693.17</v>
      </c>
      <c r="L493" s="653"/>
      <c r="M493" s="653">
        <v>627.1</v>
      </c>
      <c r="N493" s="653"/>
      <c r="O493" s="653"/>
      <c r="P493" s="666"/>
      <c r="Q493" s="654"/>
    </row>
    <row r="494" spans="1:17" ht="14.4" customHeight="1" x14ac:dyDescent="0.3">
      <c r="A494" s="649" t="s">
        <v>573</v>
      </c>
      <c r="B494" s="650" t="s">
        <v>5347</v>
      </c>
      <c r="C494" s="650" t="s">
        <v>5424</v>
      </c>
      <c r="D494" s="650" t="s">
        <v>5493</v>
      </c>
      <c r="E494" s="650" t="s">
        <v>5494</v>
      </c>
      <c r="F494" s="653"/>
      <c r="G494" s="653"/>
      <c r="H494" s="653"/>
      <c r="I494" s="653"/>
      <c r="J494" s="653">
        <v>1.2</v>
      </c>
      <c r="K494" s="653">
        <v>1025.53</v>
      </c>
      <c r="L494" s="653"/>
      <c r="M494" s="653">
        <v>854.60833333333335</v>
      </c>
      <c r="N494" s="653"/>
      <c r="O494" s="653"/>
      <c r="P494" s="666"/>
      <c r="Q494" s="654"/>
    </row>
    <row r="495" spans="1:17" ht="14.4" customHeight="1" x14ac:dyDescent="0.3">
      <c r="A495" s="649" t="s">
        <v>573</v>
      </c>
      <c r="B495" s="650" t="s">
        <v>5347</v>
      </c>
      <c r="C495" s="650" t="s">
        <v>5424</v>
      </c>
      <c r="D495" s="650" t="s">
        <v>5495</v>
      </c>
      <c r="E495" s="650" t="s">
        <v>5496</v>
      </c>
      <c r="F495" s="653">
        <v>2.42</v>
      </c>
      <c r="G495" s="653">
        <v>8779.86</v>
      </c>
      <c r="H495" s="653">
        <v>1</v>
      </c>
      <c r="I495" s="653">
        <v>3628.0413223140499</v>
      </c>
      <c r="J495" s="653">
        <v>5.45</v>
      </c>
      <c r="K495" s="653">
        <v>19772.830000000002</v>
      </c>
      <c r="L495" s="653">
        <v>2.2520666616551974</v>
      </c>
      <c r="M495" s="653">
        <v>3628.0422018348627</v>
      </c>
      <c r="N495" s="653">
        <v>15.09</v>
      </c>
      <c r="O495" s="653">
        <v>54747.09</v>
      </c>
      <c r="P495" s="666">
        <v>6.2355310904729677</v>
      </c>
      <c r="Q495" s="654">
        <v>3628.0377733598407</v>
      </c>
    </row>
    <row r="496" spans="1:17" ht="14.4" customHeight="1" x14ac:dyDescent="0.3">
      <c r="A496" s="649" t="s">
        <v>573</v>
      </c>
      <c r="B496" s="650" t="s">
        <v>5347</v>
      </c>
      <c r="C496" s="650" t="s">
        <v>5424</v>
      </c>
      <c r="D496" s="650" t="s">
        <v>6006</v>
      </c>
      <c r="E496" s="650" t="s">
        <v>6007</v>
      </c>
      <c r="F496" s="653"/>
      <c r="G496" s="653"/>
      <c r="H496" s="653"/>
      <c r="I496" s="653"/>
      <c r="J496" s="653">
        <v>6</v>
      </c>
      <c r="K496" s="653">
        <v>1374.96</v>
      </c>
      <c r="L496" s="653"/>
      <c r="M496" s="653">
        <v>229.16</v>
      </c>
      <c r="N496" s="653"/>
      <c r="O496" s="653"/>
      <c r="P496" s="666"/>
      <c r="Q496" s="654"/>
    </row>
    <row r="497" spans="1:17" ht="14.4" customHeight="1" x14ac:dyDescent="0.3">
      <c r="A497" s="649" t="s">
        <v>573</v>
      </c>
      <c r="B497" s="650" t="s">
        <v>5347</v>
      </c>
      <c r="C497" s="650" t="s">
        <v>5424</v>
      </c>
      <c r="D497" s="650" t="s">
        <v>6008</v>
      </c>
      <c r="E497" s="650" t="s">
        <v>6009</v>
      </c>
      <c r="F497" s="653"/>
      <c r="G497" s="653"/>
      <c r="H497" s="653"/>
      <c r="I497" s="653"/>
      <c r="J497" s="653"/>
      <c r="K497" s="653"/>
      <c r="L497" s="653"/>
      <c r="M497" s="653"/>
      <c r="N497" s="653">
        <v>1.2</v>
      </c>
      <c r="O497" s="653">
        <v>1140</v>
      </c>
      <c r="P497" s="666"/>
      <c r="Q497" s="654">
        <v>950</v>
      </c>
    </row>
    <row r="498" spans="1:17" ht="14.4" customHeight="1" x14ac:dyDescent="0.3">
      <c r="A498" s="649" t="s">
        <v>573</v>
      </c>
      <c r="B498" s="650" t="s">
        <v>5347</v>
      </c>
      <c r="C498" s="650" t="s">
        <v>5424</v>
      </c>
      <c r="D498" s="650" t="s">
        <v>6010</v>
      </c>
      <c r="E498" s="650" t="s">
        <v>2379</v>
      </c>
      <c r="F498" s="653"/>
      <c r="G498" s="653"/>
      <c r="H498" s="653"/>
      <c r="I498" s="653"/>
      <c r="J498" s="653"/>
      <c r="K498" s="653"/>
      <c r="L498" s="653"/>
      <c r="M498" s="653"/>
      <c r="N498" s="653">
        <v>5.8</v>
      </c>
      <c r="O498" s="653">
        <v>17036.400000000001</v>
      </c>
      <c r="P498" s="666"/>
      <c r="Q498" s="654">
        <v>2937.3103448275865</v>
      </c>
    </row>
    <row r="499" spans="1:17" ht="14.4" customHeight="1" x14ac:dyDescent="0.3">
      <c r="A499" s="649" t="s">
        <v>573</v>
      </c>
      <c r="B499" s="650" t="s">
        <v>5347</v>
      </c>
      <c r="C499" s="650" t="s">
        <v>5424</v>
      </c>
      <c r="D499" s="650" t="s">
        <v>6011</v>
      </c>
      <c r="E499" s="650" t="s">
        <v>6012</v>
      </c>
      <c r="F499" s="653"/>
      <c r="G499" s="653"/>
      <c r="H499" s="653"/>
      <c r="I499" s="653"/>
      <c r="J499" s="653">
        <v>28</v>
      </c>
      <c r="K499" s="653">
        <v>1330</v>
      </c>
      <c r="L499" s="653"/>
      <c r="M499" s="653">
        <v>47.5</v>
      </c>
      <c r="N499" s="653"/>
      <c r="O499" s="653"/>
      <c r="P499" s="666"/>
      <c r="Q499" s="654"/>
    </row>
    <row r="500" spans="1:17" ht="14.4" customHeight="1" x14ac:dyDescent="0.3">
      <c r="A500" s="649" t="s">
        <v>573</v>
      </c>
      <c r="B500" s="650" t="s">
        <v>5347</v>
      </c>
      <c r="C500" s="650" t="s">
        <v>5424</v>
      </c>
      <c r="D500" s="650" t="s">
        <v>5499</v>
      </c>
      <c r="E500" s="650" t="s">
        <v>5500</v>
      </c>
      <c r="F500" s="653"/>
      <c r="G500" s="653"/>
      <c r="H500" s="653"/>
      <c r="I500" s="653"/>
      <c r="J500" s="653"/>
      <c r="K500" s="653"/>
      <c r="L500" s="653"/>
      <c r="M500" s="653"/>
      <c r="N500" s="653">
        <v>0.9</v>
      </c>
      <c r="O500" s="653">
        <v>3533.31</v>
      </c>
      <c r="P500" s="666"/>
      <c r="Q500" s="654">
        <v>3925.8999999999996</v>
      </c>
    </row>
    <row r="501" spans="1:17" ht="14.4" customHeight="1" x14ac:dyDescent="0.3">
      <c r="A501" s="649" t="s">
        <v>573</v>
      </c>
      <c r="B501" s="650" t="s">
        <v>5347</v>
      </c>
      <c r="C501" s="650" t="s">
        <v>5424</v>
      </c>
      <c r="D501" s="650" t="s">
        <v>6013</v>
      </c>
      <c r="E501" s="650" t="s">
        <v>6014</v>
      </c>
      <c r="F501" s="653"/>
      <c r="G501" s="653"/>
      <c r="H501" s="653"/>
      <c r="I501" s="653"/>
      <c r="J501" s="653"/>
      <c r="K501" s="653"/>
      <c r="L501" s="653"/>
      <c r="M501" s="653"/>
      <c r="N501" s="653">
        <v>0.3</v>
      </c>
      <c r="O501" s="653">
        <v>343.72</v>
      </c>
      <c r="P501" s="666"/>
      <c r="Q501" s="654">
        <v>1145.7333333333336</v>
      </c>
    </row>
    <row r="502" spans="1:17" ht="14.4" customHeight="1" x14ac:dyDescent="0.3">
      <c r="A502" s="649" t="s">
        <v>573</v>
      </c>
      <c r="B502" s="650" t="s">
        <v>5347</v>
      </c>
      <c r="C502" s="650" t="s">
        <v>5424</v>
      </c>
      <c r="D502" s="650" t="s">
        <v>6015</v>
      </c>
      <c r="E502" s="650" t="s">
        <v>6016</v>
      </c>
      <c r="F502" s="653"/>
      <c r="G502" s="653"/>
      <c r="H502" s="653"/>
      <c r="I502" s="653"/>
      <c r="J502" s="653"/>
      <c r="K502" s="653"/>
      <c r="L502" s="653"/>
      <c r="M502" s="653"/>
      <c r="N502" s="653">
        <v>0.3</v>
      </c>
      <c r="O502" s="653">
        <v>61.44</v>
      </c>
      <c r="P502" s="666"/>
      <c r="Q502" s="654">
        <v>204.8</v>
      </c>
    </row>
    <row r="503" spans="1:17" ht="14.4" customHeight="1" x14ac:dyDescent="0.3">
      <c r="A503" s="649" t="s">
        <v>573</v>
      </c>
      <c r="B503" s="650" t="s">
        <v>5347</v>
      </c>
      <c r="C503" s="650" t="s">
        <v>5501</v>
      </c>
      <c r="D503" s="650" t="s">
        <v>5502</v>
      </c>
      <c r="E503" s="650" t="s">
        <v>5247</v>
      </c>
      <c r="F503" s="653">
        <v>399</v>
      </c>
      <c r="G503" s="653">
        <v>1040172.1799999999</v>
      </c>
      <c r="H503" s="653">
        <v>1</v>
      </c>
      <c r="I503" s="653">
        <v>2606.9478195488718</v>
      </c>
      <c r="J503" s="653">
        <v>411</v>
      </c>
      <c r="K503" s="653">
        <v>1109104.2</v>
      </c>
      <c r="L503" s="653">
        <v>1.0662698169835689</v>
      </c>
      <c r="M503" s="653">
        <v>2698.5503649635034</v>
      </c>
      <c r="N503" s="653">
        <v>410</v>
      </c>
      <c r="O503" s="653">
        <v>1118771.1000000001</v>
      </c>
      <c r="P503" s="666">
        <v>1.0755633745174766</v>
      </c>
      <c r="Q503" s="654">
        <v>2728.71</v>
      </c>
    </row>
    <row r="504" spans="1:17" ht="14.4" customHeight="1" x14ac:dyDescent="0.3">
      <c r="A504" s="649" t="s">
        <v>573</v>
      </c>
      <c r="B504" s="650" t="s">
        <v>5347</v>
      </c>
      <c r="C504" s="650" t="s">
        <v>5501</v>
      </c>
      <c r="D504" s="650" t="s">
        <v>6017</v>
      </c>
      <c r="E504" s="650" t="s">
        <v>5247</v>
      </c>
      <c r="F504" s="653">
        <v>1</v>
      </c>
      <c r="G504" s="653">
        <v>7804.21</v>
      </c>
      <c r="H504" s="653">
        <v>1</v>
      </c>
      <c r="I504" s="653">
        <v>7804.21</v>
      </c>
      <c r="J504" s="653"/>
      <c r="K504" s="653"/>
      <c r="L504" s="653"/>
      <c r="M504" s="653"/>
      <c r="N504" s="653"/>
      <c r="O504" s="653"/>
      <c r="P504" s="666"/>
      <c r="Q504" s="654"/>
    </row>
    <row r="505" spans="1:17" ht="14.4" customHeight="1" x14ac:dyDescent="0.3">
      <c r="A505" s="649" t="s">
        <v>573</v>
      </c>
      <c r="B505" s="650" t="s">
        <v>5347</v>
      </c>
      <c r="C505" s="650" t="s">
        <v>5501</v>
      </c>
      <c r="D505" s="650" t="s">
        <v>5503</v>
      </c>
      <c r="E505" s="650" t="s">
        <v>5247</v>
      </c>
      <c r="F505" s="653">
        <v>9</v>
      </c>
      <c r="G505" s="653">
        <v>82870.09</v>
      </c>
      <c r="H505" s="653">
        <v>1</v>
      </c>
      <c r="I505" s="653">
        <v>9207.7877777777776</v>
      </c>
      <c r="J505" s="653">
        <v>15</v>
      </c>
      <c r="K505" s="653">
        <v>142710.96000000002</v>
      </c>
      <c r="L505" s="653">
        <v>1.7221045614889525</v>
      </c>
      <c r="M505" s="653">
        <v>9514.0640000000021</v>
      </c>
      <c r="N505" s="653">
        <v>20</v>
      </c>
      <c r="O505" s="653">
        <v>193722</v>
      </c>
      <c r="P505" s="666">
        <v>2.3376588585821496</v>
      </c>
      <c r="Q505" s="654">
        <v>9686.1</v>
      </c>
    </row>
    <row r="506" spans="1:17" ht="14.4" customHeight="1" x14ac:dyDescent="0.3">
      <c r="A506" s="649" t="s">
        <v>573</v>
      </c>
      <c r="B506" s="650" t="s">
        <v>5347</v>
      </c>
      <c r="C506" s="650" t="s">
        <v>5501</v>
      </c>
      <c r="D506" s="650" t="s">
        <v>5504</v>
      </c>
      <c r="E506" s="650" t="s">
        <v>5247</v>
      </c>
      <c r="F506" s="653">
        <v>238</v>
      </c>
      <c r="G506" s="653">
        <v>208524.82</v>
      </c>
      <c r="H506" s="653">
        <v>1</v>
      </c>
      <c r="I506" s="653">
        <v>876.15470588235291</v>
      </c>
      <c r="J506" s="653">
        <v>250</v>
      </c>
      <c r="K506" s="653">
        <v>227983.12</v>
      </c>
      <c r="L506" s="653">
        <v>1.0933140716774146</v>
      </c>
      <c r="M506" s="653">
        <v>911.93247999999994</v>
      </c>
      <c r="N506" s="653">
        <v>283</v>
      </c>
      <c r="O506" s="653">
        <v>261936.30999999997</v>
      </c>
      <c r="P506" s="666">
        <v>1.2561397247579447</v>
      </c>
      <c r="Q506" s="654">
        <v>925.56999999999994</v>
      </c>
    </row>
    <row r="507" spans="1:17" ht="14.4" customHeight="1" x14ac:dyDescent="0.3">
      <c r="A507" s="649" t="s">
        <v>573</v>
      </c>
      <c r="B507" s="650" t="s">
        <v>5347</v>
      </c>
      <c r="C507" s="650" t="s">
        <v>5501</v>
      </c>
      <c r="D507" s="650" t="s">
        <v>6018</v>
      </c>
      <c r="E507" s="650" t="s">
        <v>5247</v>
      </c>
      <c r="F507" s="653"/>
      <c r="G507" s="653"/>
      <c r="H507" s="653"/>
      <c r="I507" s="653"/>
      <c r="J507" s="653"/>
      <c r="K507" s="653"/>
      <c r="L507" s="653"/>
      <c r="M507" s="653"/>
      <c r="N507" s="653">
        <v>1</v>
      </c>
      <c r="O507" s="653">
        <v>925.57</v>
      </c>
      <c r="P507" s="666"/>
      <c r="Q507" s="654">
        <v>925.57</v>
      </c>
    </row>
    <row r="508" spans="1:17" ht="14.4" customHeight="1" x14ac:dyDescent="0.3">
      <c r="A508" s="649" t="s">
        <v>573</v>
      </c>
      <c r="B508" s="650" t="s">
        <v>5347</v>
      </c>
      <c r="C508" s="650" t="s">
        <v>5505</v>
      </c>
      <c r="D508" s="650" t="s">
        <v>6019</v>
      </c>
      <c r="E508" s="650" t="s">
        <v>6020</v>
      </c>
      <c r="F508" s="653"/>
      <c r="G508" s="653"/>
      <c r="H508" s="653"/>
      <c r="I508" s="653"/>
      <c r="J508" s="653"/>
      <c r="K508" s="653"/>
      <c r="L508" s="653"/>
      <c r="M508" s="653"/>
      <c r="N508" s="653">
        <v>1</v>
      </c>
      <c r="O508" s="653">
        <v>687</v>
      </c>
      <c r="P508" s="666"/>
      <c r="Q508" s="654">
        <v>687</v>
      </c>
    </row>
    <row r="509" spans="1:17" ht="14.4" customHeight="1" x14ac:dyDescent="0.3">
      <c r="A509" s="649" t="s">
        <v>573</v>
      </c>
      <c r="B509" s="650" t="s">
        <v>5347</v>
      </c>
      <c r="C509" s="650" t="s">
        <v>5505</v>
      </c>
      <c r="D509" s="650" t="s">
        <v>6021</v>
      </c>
      <c r="E509" s="650" t="s">
        <v>6022</v>
      </c>
      <c r="F509" s="653">
        <v>12</v>
      </c>
      <c r="G509" s="653">
        <v>9172.7999999999993</v>
      </c>
      <c r="H509" s="653">
        <v>1</v>
      </c>
      <c r="I509" s="653">
        <v>764.4</v>
      </c>
      <c r="J509" s="653">
        <v>10</v>
      </c>
      <c r="K509" s="653">
        <v>7644</v>
      </c>
      <c r="L509" s="653">
        <v>0.83333333333333337</v>
      </c>
      <c r="M509" s="653">
        <v>764.4</v>
      </c>
      <c r="N509" s="653">
        <v>9</v>
      </c>
      <c r="O509" s="653">
        <v>6879.5999999999995</v>
      </c>
      <c r="P509" s="666">
        <v>0.75</v>
      </c>
      <c r="Q509" s="654">
        <v>764.4</v>
      </c>
    </row>
    <row r="510" spans="1:17" ht="14.4" customHeight="1" x14ac:dyDescent="0.3">
      <c r="A510" s="649" t="s">
        <v>573</v>
      </c>
      <c r="B510" s="650" t="s">
        <v>5347</v>
      </c>
      <c r="C510" s="650" t="s">
        <v>5505</v>
      </c>
      <c r="D510" s="650" t="s">
        <v>6023</v>
      </c>
      <c r="E510" s="650" t="s">
        <v>6024</v>
      </c>
      <c r="F510" s="653"/>
      <c r="G510" s="653"/>
      <c r="H510" s="653"/>
      <c r="I510" s="653"/>
      <c r="J510" s="653"/>
      <c r="K510" s="653"/>
      <c r="L510" s="653"/>
      <c r="M510" s="653"/>
      <c r="N510" s="653">
        <v>1</v>
      </c>
      <c r="O510" s="653">
        <v>789.29</v>
      </c>
      <c r="P510" s="666"/>
      <c r="Q510" s="654">
        <v>789.29</v>
      </c>
    </row>
    <row r="511" spans="1:17" ht="14.4" customHeight="1" x14ac:dyDescent="0.3">
      <c r="A511" s="649" t="s">
        <v>573</v>
      </c>
      <c r="B511" s="650" t="s">
        <v>5347</v>
      </c>
      <c r="C511" s="650" t="s">
        <v>5505</v>
      </c>
      <c r="D511" s="650" t="s">
        <v>5510</v>
      </c>
      <c r="E511" s="650" t="s">
        <v>5511</v>
      </c>
      <c r="F511" s="653">
        <v>1</v>
      </c>
      <c r="G511" s="653">
        <v>45021.47</v>
      </c>
      <c r="H511" s="653">
        <v>1</v>
      </c>
      <c r="I511" s="653">
        <v>45021.47</v>
      </c>
      <c r="J511" s="653"/>
      <c r="K511" s="653"/>
      <c r="L511" s="653"/>
      <c r="M511" s="653"/>
      <c r="N511" s="653"/>
      <c r="O511" s="653"/>
      <c r="P511" s="666"/>
      <c r="Q511" s="654"/>
    </row>
    <row r="512" spans="1:17" ht="14.4" customHeight="1" x14ac:dyDescent="0.3">
      <c r="A512" s="649" t="s">
        <v>573</v>
      </c>
      <c r="B512" s="650" t="s">
        <v>5347</v>
      </c>
      <c r="C512" s="650" t="s">
        <v>5505</v>
      </c>
      <c r="D512" s="650" t="s">
        <v>5512</v>
      </c>
      <c r="E512" s="650" t="s">
        <v>5513</v>
      </c>
      <c r="F512" s="653"/>
      <c r="G512" s="653"/>
      <c r="H512" s="653"/>
      <c r="I512" s="653"/>
      <c r="J512" s="653">
        <v>315</v>
      </c>
      <c r="K512" s="653">
        <v>25830</v>
      </c>
      <c r="L512" s="653"/>
      <c r="M512" s="653">
        <v>82</v>
      </c>
      <c r="N512" s="653">
        <v>173</v>
      </c>
      <c r="O512" s="653">
        <v>14186</v>
      </c>
      <c r="P512" s="666"/>
      <c r="Q512" s="654">
        <v>82</v>
      </c>
    </row>
    <row r="513" spans="1:17" ht="14.4" customHeight="1" x14ac:dyDescent="0.3">
      <c r="A513" s="649" t="s">
        <v>573</v>
      </c>
      <c r="B513" s="650" t="s">
        <v>5347</v>
      </c>
      <c r="C513" s="650" t="s">
        <v>5505</v>
      </c>
      <c r="D513" s="650" t="s">
        <v>5520</v>
      </c>
      <c r="E513" s="650" t="s">
        <v>5521</v>
      </c>
      <c r="F513" s="653"/>
      <c r="G513" s="653"/>
      <c r="H513" s="653"/>
      <c r="I513" s="653"/>
      <c r="J513" s="653"/>
      <c r="K513" s="653"/>
      <c r="L513" s="653"/>
      <c r="M513" s="653"/>
      <c r="N513" s="653">
        <v>1</v>
      </c>
      <c r="O513" s="653">
        <v>44581.25</v>
      </c>
      <c r="P513" s="666"/>
      <c r="Q513" s="654">
        <v>44581.25</v>
      </c>
    </row>
    <row r="514" spans="1:17" ht="14.4" customHeight="1" x14ac:dyDescent="0.3">
      <c r="A514" s="649" t="s">
        <v>573</v>
      </c>
      <c r="B514" s="650" t="s">
        <v>5347</v>
      </c>
      <c r="C514" s="650" t="s">
        <v>5505</v>
      </c>
      <c r="D514" s="650" t="s">
        <v>6025</v>
      </c>
      <c r="E514" s="650" t="s">
        <v>6026</v>
      </c>
      <c r="F514" s="653">
        <v>1</v>
      </c>
      <c r="G514" s="653">
        <v>47653</v>
      </c>
      <c r="H514" s="653">
        <v>1</v>
      </c>
      <c r="I514" s="653">
        <v>47653</v>
      </c>
      <c r="J514" s="653"/>
      <c r="K514" s="653"/>
      <c r="L514" s="653"/>
      <c r="M514" s="653"/>
      <c r="N514" s="653"/>
      <c r="O514" s="653"/>
      <c r="P514" s="666"/>
      <c r="Q514" s="654"/>
    </row>
    <row r="515" spans="1:17" ht="14.4" customHeight="1" x14ac:dyDescent="0.3">
      <c r="A515" s="649" t="s">
        <v>573</v>
      </c>
      <c r="B515" s="650" t="s">
        <v>5347</v>
      </c>
      <c r="C515" s="650" t="s">
        <v>5505</v>
      </c>
      <c r="D515" s="650" t="s">
        <v>6027</v>
      </c>
      <c r="E515" s="650" t="s">
        <v>6028</v>
      </c>
      <c r="F515" s="653">
        <v>1</v>
      </c>
      <c r="G515" s="653">
        <v>19401</v>
      </c>
      <c r="H515" s="653">
        <v>1</v>
      </c>
      <c r="I515" s="653">
        <v>19401</v>
      </c>
      <c r="J515" s="653"/>
      <c r="K515" s="653"/>
      <c r="L515" s="653"/>
      <c r="M515" s="653"/>
      <c r="N515" s="653"/>
      <c r="O515" s="653"/>
      <c r="P515" s="666"/>
      <c r="Q515" s="654"/>
    </row>
    <row r="516" spans="1:17" ht="14.4" customHeight="1" x14ac:dyDescent="0.3">
      <c r="A516" s="649" t="s">
        <v>573</v>
      </c>
      <c r="B516" s="650" t="s">
        <v>5347</v>
      </c>
      <c r="C516" s="650" t="s">
        <v>5505</v>
      </c>
      <c r="D516" s="650" t="s">
        <v>6029</v>
      </c>
      <c r="E516" s="650" t="s">
        <v>6028</v>
      </c>
      <c r="F516" s="653">
        <v>2</v>
      </c>
      <c r="G516" s="653">
        <v>1190</v>
      </c>
      <c r="H516" s="653">
        <v>1</v>
      </c>
      <c r="I516" s="653">
        <v>595</v>
      </c>
      <c r="J516" s="653"/>
      <c r="K516" s="653"/>
      <c r="L516" s="653"/>
      <c r="M516" s="653"/>
      <c r="N516" s="653"/>
      <c r="O516" s="653"/>
      <c r="P516" s="666"/>
      <c r="Q516" s="654"/>
    </row>
    <row r="517" spans="1:17" ht="14.4" customHeight="1" x14ac:dyDescent="0.3">
      <c r="A517" s="649" t="s">
        <v>573</v>
      </c>
      <c r="B517" s="650" t="s">
        <v>5347</v>
      </c>
      <c r="C517" s="650" t="s">
        <v>5505</v>
      </c>
      <c r="D517" s="650" t="s">
        <v>5526</v>
      </c>
      <c r="E517" s="650" t="s">
        <v>5527</v>
      </c>
      <c r="F517" s="653">
        <v>32</v>
      </c>
      <c r="G517" s="653">
        <v>564864</v>
      </c>
      <c r="H517" s="653">
        <v>1</v>
      </c>
      <c r="I517" s="653">
        <v>17652</v>
      </c>
      <c r="J517" s="653">
        <v>30</v>
      </c>
      <c r="K517" s="653">
        <v>529560</v>
      </c>
      <c r="L517" s="653">
        <v>0.9375</v>
      </c>
      <c r="M517" s="653">
        <v>17652</v>
      </c>
      <c r="N517" s="653">
        <v>34</v>
      </c>
      <c r="O517" s="653">
        <v>600168</v>
      </c>
      <c r="P517" s="666">
        <v>1.0625</v>
      </c>
      <c r="Q517" s="654">
        <v>17652</v>
      </c>
    </row>
    <row r="518" spans="1:17" ht="14.4" customHeight="1" x14ac:dyDescent="0.3">
      <c r="A518" s="649" t="s">
        <v>573</v>
      </c>
      <c r="B518" s="650" t="s">
        <v>5347</v>
      </c>
      <c r="C518" s="650" t="s">
        <v>5505</v>
      </c>
      <c r="D518" s="650" t="s">
        <v>5528</v>
      </c>
      <c r="E518" s="650" t="s">
        <v>5529</v>
      </c>
      <c r="F518" s="653">
        <v>32</v>
      </c>
      <c r="G518" s="653">
        <v>213920</v>
      </c>
      <c r="H518" s="653">
        <v>1</v>
      </c>
      <c r="I518" s="653">
        <v>6685</v>
      </c>
      <c r="J518" s="653">
        <v>30</v>
      </c>
      <c r="K518" s="653">
        <v>200550</v>
      </c>
      <c r="L518" s="653">
        <v>0.9375</v>
      </c>
      <c r="M518" s="653">
        <v>6685</v>
      </c>
      <c r="N518" s="653">
        <v>34</v>
      </c>
      <c r="O518" s="653">
        <v>227290</v>
      </c>
      <c r="P518" s="666">
        <v>1.0625</v>
      </c>
      <c r="Q518" s="654">
        <v>6685</v>
      </c>
    </row>
    <row r="519" spans="1:17" ht="14.4" customHeight="1" x14ac:dyDescent="0.3">
      <c r="A519" s="649" t="s">
        <v>573</v>
      </c>
      <c r="B519" s="650" t="s">
        <v>5347</v>
      </c>
      <c r="C519" s="650" t="s">
        <v>5505</v>
      </c>
      <c r="D519" s="650" t="s">
        <v>5530</v>
      </c>
      <c r="E519" s="650" t="s">
        <v>5531</v>
      </c>
      <c r="F519" s="653">
        <v>8</v>
      </c>
      <c r="G519" s="653">
        <v>143080</v>
      </c>
      <c r="H519" s="653">
        <v>1</v>
      </c>
      <c r="I519" s="653">
        <v>17885</v>
      </c>
      <c r="J519" s="653">
        <v>12</v>
      </c>
      <c r="K519" s="653">
        <v>214620</v>
      </c>
      <c r="L519" s="653">
        <v>1.5</v>
      </c>
      <c r="M519" s="653">
        <v>17885</v>
      </c>
      <c r="N519" s="653">
        <v>12</v>
      </c>
      <c r="O519" s="653">
        <v>214620</v>
      </c>
      <c r="P519" s="666">
        <v>1.5</v>
      </c>
      <c r="Q519" s="654">
        <v>17885</v>
      </c>
    </row>
    <row r="520" spans="1:17" ht="14.4" customHeight="1" x14ac:dyDescent="0.3">
      <c r="A520" s="649" t="s">
        <v>573</v>
      </c>
      <c r="B520" s="650" t="s">
        <v>5347</v>
      </c>
      <c r="C520" s="650" t="s">
        <v>5505</v>
      </c>
      <c r="D520" s="650" t="s">
        <v>5532</v>
      </c>
      <c r="E520" s="650" t="s">
        <v>5533</v>
      </c>
      <c r="F520" s="653">
        <v>8</v>
      </c>
      <c r="G520" s="653">
        <v>54560</v>
      </c>
      <c r="H520" s="653">
        <v>1</v>
      </c>
      <c r="I520" s="653">
        <v>6820</v>
      </c>
      <c r="J520" s="653">
        <v>12</v>
      </c>
      <c r="K520" s="653">
        <v>81840</v>
      </c>
      <c r="L520" s="653">
        <v>1.5</v>
      </c>
      <c r="M520" s="653">
        <v>6820</v>
      </c>
      <c r="N520" s="653">
        <v>12</v>
      </c>
      <c r="O520" s="653">
        <v>81840</v>
      </c>
      <c r="P520" s="666">
        <v>1.5</v>
      </c>
      <c r="Q520" s="654">
        <v>6820</v>
      </c>
    </row>
    <row r="521" spans="1:17" ht="14.4" customHeight="1" x14ac:dyDescent="0.3">
      <c r="A521" s="649" t="s">
        <v>573</v>
      </c>
      <c r="B521" s="650" t="s">
        <v>5347</v>
      </c>
      <c r="C521" s="650" t="s">
        <v>5505</v>
      </c>
      <c r="D521" s="650" t="s">
        <v>5534</v>
      </c>
      <c r="E521" s="650" t="s">
        <v>5535</v>
      </c>
      <c r="F521" s="653">
        <v>32</v>
      </c>
      <c r="G521" s="653">
        <v>227200</v>
      </c>
      <c r="H521" s="653">
        <v>1</v>
      </c>
      <c r="I521" s="653">
        <v>7100</v>
      </c>
      <c r="J521" s="653">
        <v>30</v>
      </c>
      <c r="K521" s="653">
        <v>213000</v>
      </c>
      <c r="L521" s="653">
        <v>0.9375</v>
      </c>
      <c r="M521" s="653">
        <v>7100</v>
      </c>
      <c r="N521" s="653">
        <v>46</v>
      </c>
      <c r="O521" s="653">
        <v>326600</v>
      </c>
      <c r="P521" s="666">
        <v>1.4375</v>
      </c>
      <c r="Q521" s="654">
        <v>7100</v>
      </c>
    </row>
    <row r="522" spans="1:17" ht="14.4" customHeight="1" x14ac:dyDescent="0.3">
      <c r="A522" s="649" t="s">
        <v>573</v>
      </c>
      <c r="B522" s="650" t="s">
        <v>5347</v>
      </c>
      <c r="C522" s="650" t="s">
        <v>5505</v>
      </c>
      <c r="D522" s="650" t="s">
        <v>5536</v>
      </c>
      <c r="E522" s="650" t="s">
        <v>5537</v>
      </c>
      <c r="F522" s="653">
        <v>8</v>
      </c>
      <c r="G522" s="653">
        <v>70400</v>
      </c>
      <c r="H522" s="653">
        <v>1</v>
      </c>
      <c r="I522" s="653">
        <v>8800</v>
      </c>
      <c r="J522" s="653">
        <v>12</v>
      </c>
      <c r="K522" s="653">
        <v>105600</v>
      </c>
      <c r="L522" s="653">
        <v>1.5</v>
      </c>
      <c r="M522" s="653">
        <v>8800</v>
      </c>
      <c r="N522" s="653">
        <v>12</v>
      </c>
      <c r="O522" s="653">
        <v>105600</v>
      </c>
      <c r="P522" s="666">
        <v>1.5</v>
      </c>
      <c r="Q522" s="654">
        <v>8800</v>
      </c>
    </row>
    <row r="523" spans="1:17" ht="14.4" customHeight="1" x14ac:dyDescent="0.3">
      <c r="A523" s="649" t="s">
        <v>573</v>
      </c>
      <c r="B523" s="650" t="s">
        <v>5347</v>
      </c>
      <c r="C523" s="650" t="s">
        <v>5505</v>
      </c>
      <c r="D523" s="650" t="s">
        <v>5538</v>
      </c>
      <c r="E523" s="650" t="s">
        <v>5539</v>
      </c>
      <c r="F523" s="653">
        <v>26</v>
      </c>
      <c r="G523" s="653">
        <v>30290</v>
      </c>
      <c r="H523" s="653">
        <v>1</v>
      </c>
      <c r="I523" s="653">
        <v>1165</v>
      </c>
      <c r="J523" s="653">
        <v>40</v>
      </c>
      <c r="K523" s="653">
        <v>46600</v>
      </c>
      <c r="L523" s="653">
        <v>1.5384615384615385</v>
      </c>
      <c r="M523" s="653">
        <v>1165</v>
      </c>
      <c r="N523" s="653">
        <v>44</v>
      </c>
      <c r="O523" s="653">
        <v>51260</v>
      </c>
      <c r="P523" s="666">
        <v>1.6923076923076923</v>
      </c>
      <c r="Q523" s="654">
        <v>1165</v>
      </c>
    </row>
    <row r="524" spans="1:17" ht="14.4" customHeight="1" x14ac:dyDescent="0.3">
      <c r="A524" s="649" t="s">
        <v>573</v>
      </c>
      <c r="B524" s="650" t="s">
        <v>5347</v>
      </c>
      <c r="C524" s="650" t="s">
        <v>5505</v>
      </c>
      <c r="D524" s="650" t="s">
        <v>5540</v>
      </c>
      <c r="E524" s="650" t="s">
        <v>5541</v>
      </c>
      <c r="F524" s="653">
        <v>5</v>
      </c>
      <c r="G524" s="653">
        <v>3710</v>
      </c>
      <c r="H524" s="653">
        <v>1</v>
      </c>
      <c r="I524" s="653">
        <v>742</v>
      </c>
      <c r="J524" s="653">
        <v>12</v>
      </c>
      <c r="K524" s="653">
        <v>8904</v>
      </c>
      <c r="L524" s="653">
        <v>2.4</v>
      </c>
      <c r="M524" s="653">
        <v>742</v>
      </c>
      <c r="N524" s="653">
        <v>10</v>
      </c>
      <c r="O524" s="653">
        <v>7420</v>
      </c>
      <c r="P524" s="666">
        <v>2</v>
      </c>
      <c r="Q524" s="654">
        <v>742</v>
      </c>
    </row>
    <row r="525" spans="1:17" ht="14.4" customHeight="1" x14ac:dyDescent="0.3">
      <c r="A525" s="649" t="s">
        <v>573</v>
      </c>
      <c r="B525" s="650" t="s">
        <v>5347</v>
      </c>
      <c r="C525" s="650" t="s">
        <v>5505</v>
      </c>
      <c r="D525" s="650" t="s">
        <v>5542</v>
      </c>
      <c r="E525" s="650" t="s">
        <v>5543</v>
      </c>
      <c r="F525" s="653">
        <v>30</v>
      </c>
      <c r="G525" s="653">
        <v>15780</v>
      </c>
      <c r="H525" s="653">
        <v>1</v>
      </c>
      <c r="I525" s="653">
        <v>526</v>
      </c>
      <c r="J525" s="653">
        <v>47</v>
      </c>
      <c r="K525" s="653">
        <v>24722</v>
      </c>
      <c r="L525" s="653">
        <v>1.5666666666666667</v>
      </c>
      <c r="M525" s="653">
        <v>526</v>
      </c>
      <c r="N525" s="653">
        <v>53</v>
      </c>
      <c r="O525" s="653">
        <v>27878</v>
      </c>
      <c r="P525" s="666">
        <v>1.7666666666666666</v>
      </c>
      <c r="Q525" s="654">
        <v>526</v>
      </c>
    </row>
    <row r="526" spans="1:17" ht="14.4" customHeight="1" x14ac:dyDescent="0.3">
      <c r="A526" s="649" t="s">
        <v>573</v>
      </c>
      <c r="B526" s="650" t="s">
        <v>5347</v>
      </c>
      <c r="C526" s="650" t="s">
        <v>5505</v>
      </c>
      <c r="D526" s="650" t="s">
        <v>5548</v>
      </c>
      <c r="E526" s="650" t="s">
        <v>5549</v>
      </c>
      <c r="F526" s="653">
        <v>20</v>
      </c>
      <c r="G526" s="653">
        <v>18421.239999999998</v>
      </c>
      <c r="H526" s="653">
        <v>1</v>
      </c>
      <c r="I526" s="653">
        <v>921.0619999999999</v>
      </c>
      <c r="J526" s="653">
        <v>31</v>
      </c>
      <c r="K526" s="653">
        <v>29011.040000000001</v>
      </c>
      <c r="L526" s="653">
        <v>1.5748690099037852</v>
      </c>
      <c r="M526" s="653">
        <v>935.84</v>
      </c>
      <c r="N526" s="653">
        <v>39</v>
      </c>
      <c r="O526" s="653">
        <v>36497.760000000002</v>
      </c>
      <c r="P526" s="666">
        <v>1.9812868189112136</v>
      </c>
      <c r="Q526" s="654">
        <v>935.84</v>
      </c>
    </row>
    <row r="527" spans="1:17" ht="14.4" customHeight="1" x14ac:dyDescent="0.3">
      <c r="A527" s="649" t="s">
        <v>573</v>
      </c>
      <c r="B527" s="650" t="s">
        <v>5347</v>
      </c>
      <c r="C527" s="650" t="s">
        <v>5505</v>
      </c>
      <c r="D527" s="650" t="s">
        <v>5550</v>
      </c>
      <c r="E527" s="650" t="s">
        <v>5551</v>
      </c>
      <c r="F527" s="653"/>
      <c r="G527" s="653"/>
      <c r="H527" s="653"/>
      <c r="I527" s="653"/>
      <c r="J527" s="653">
        <v>3</v>
      </c>
      <c r="K527" s="653">
        <v>21763.65</v>
      </c>
      <c r="L527" s="653"/>
      <c r="M527" s="653">
        <v>7254.55</v>
      </c>
      <c r="N527" s="653">
        <v>5</v>
      </c>
      <c r="O527" s="653">
        <v>36272.75</v>
      </c>
      <c r="P527" s="666"/>
      <c r="Q527" s="654">
        <v>7254.55</v>
      </c>
    </row>
    <row r="528" spans="1:17" ht="14.4" customHeight="1" x14ac:dyDescent="0.3">
      <c r="A528" s="649" t="s">
        <v>573</v>
      </c>
      <c r="B528" s="650" t="s">
        <v>5347</v>
      </c>
      <c r="C528" s="650" t="s">
        <v>5505</v>
      </c>
      <c r="D528" s="650" t="s">
        <v>6030</v>
      </c>
      <c r="E528" s="650" t="s">
        <v>5247</v>
      </c>
      <c r="F528" s="653">
        <v>1</v>
      </c>
      <c r="G528" s="653">
        <v>82009.5</v>
      </c>
      <c r="H528" s="653">
        <v>1</v>
      </c>
      <c r="I528" s="653">
        <v>82009.5</v>
      </c>
      <c r="J528" s="653"/>
      <c r="K528" s="653"/>
      <c r="L528" s="653"/>
      <c r="M528" s="653"/>
      <c r="N528" s="653"/>
      <c r="O528" s="653"/>
      <c r="P528" s="666"/>
      <c r="Q528" s="654"/>
    </row>
    <row r="529" spans="1:17" ht="14.4" customHeight="1" x14ac:dyDescent="0.3">
      <c r="A529" s="649" t="s">
        <v>573</v>
      </c>
      <c r="B529" s="650" t="s">
        <v>5347</v>
      </c>
      <c r="C529" s="650" t="s">
        <v>5505</v>
      </c>
      <c r="D529" s="650" t="s">
        <v>5552</v>
      </c>
      <c r="E529" s="650" t="s">
        <v>5553</v>
      </c>
      <c r="F529" s="653">
        <v>11</v>
      </c>
      <c r="G529" s="653">
        <v>19404</v>
      </c>
      <c r="H529" s="653">
        <v>1</v>
      </c>
      <c r="I529" s="653">
        <v>1764</v>
      </c>
      <c r="J529" s="653"/>
      <c r="K529" s="653"/>
      <c r="L529" s="653"/>
      <c r="M529" s="653"/>
      <c r="N529" s="653"/>
      <c r="O529" s="653"/>
      <c r="P529" s="666"/>
      <c r="Q529" s="654"/>
    </row>
    <row r="530" spans="1:17" ht="14.4" customHeight="1" x14ac:dyDescent="0.3">
      <c r="A530" s="649" t="s">
        <v>573</v>
      </c>
      <c r="B530" s="650" t="s">
        <v>5347</v>
      </c>
      <c r="C530" s="650" t="s">
        <v>5505</v>
      </c>
      <c r="D530" s="650" t="s">
        <v>5554</v>
      </c>
      <c r="E530" s="650" t="s">
        <v>5555</v>
      </c>
      <c r="F530" s="653">
        <v>2</v>
      </c>
      <c r="G530" s="653">
        <v>17288</v>
      </c>
      <c r="H530" s="653">
        <v>1</v>
      </c>
      <c r="I530" s="653">
        <v>8644</v>
      </c>
      <c r="J530" s="653">
        <v>3</v>
      </c>
      <c r="K530" s="653">
        <v>25932</v>
      </c>
      <c r="L530" s="653">
        <v>1.5</v>
      </c>
      <c r="M530" s="653">
        <v>8644</v>
      </c>
      <c r="N530" s="653">
        <v>2</v>
      </c>
      <c r="O530" s="653">
        <v>17288</v>
      </c>
      <c r="P530" s="666">
        <v>1</v>
      </c>
      <c r="Q530" s="654">
        <v>8644</v>
      </c>
    </row>
    <row r="531" spans="1:17" ht="14.4" customHeight="1" x14ac:dyDescent="0.3">
      <c r="A531" s="649" t="s">
        <v>573</v>
      </c>
      <c r="B531" s="650" t="s">
        <v>5347</v>
      </c>
      <c r="C531" s="650" t="s">
        <v>5505</v>
      </c>
      <c r="D531" s="650" t="s">
        <v>5556</v>
      </c>
      <c r="E531" s="650" t="s">
        <v>5557</v>
      </c>
      <c r="F531" s="653"/>
      <c r="G531" s="653"/>
      <c r="H531" s="653"/>
      <c r="I531" s="653"/>
      <c r="J531" s="653">
        <v>2</v>
      </c>
      <c r="K531" s="653">
        <v>77706.539999999994</v>
      </c>
      <c r="L531" s="653"/>
      <c r="M531" s="653">
        <v>38853.269999999997</v>
      </c>
      <c r="N531" s="653">
        <v>1</v>
      </c>
      <c r="O531" s="653">
        <v>38853.269999999997</v>
      </c>
      <c r="P531" s="666"/>
      <c r="Q531" s="654">
        <v>38853.269999999997</v>
      </c>
    </row>
    <row r="532" spans="1:17" ht="14.4" customHeight="1" x14ac:dyDescent="0.3">
      <c r="A532" s="649" t="s">
        <v>573</v>
      </c>
      <c r="B532" s="650" t="s">
        <v>5347</v>
      </c>
      <c r="C532" s="650" t="s">
        <v>5505</v>
      </c>
      <c r="D532" s="650" t="s">
        <v>6031</v>
      </c>
      <c r="E532" s="650" t="s">
        <v>6032</v>
      </c>
      <c r="F532" s="653">
        <v>1</v>
      </c>
      <c r="G532" s="653">
        <v>216</v>
      </c>
      <c r="H532" s="653">
        <v>1</v>
      </c>
      <c r="I532" s="653">
        <v>216</v>
      </c>
      <c r="J532" s="653"/>
      <c r="K532" s="653"/>
      <c r="L532" s="653"/>
      <c r="M532" s="653"/>
      <c r="N532" s="653"/>
      <c r="O532" s="653"/>
      <c r="P532" s="666"/>
      <c r="Q532" s="654"/>
    </row>
    <row r="533" spans="1:17" ht="14.4" customHeight="1" x14ac:dyDescent="0.3">
      <c r="A533" s="649" t="s">
        <v>573</v>
      </c>
      <c r="B533" s="650" t="s">
        <v>5347</v>
      </c>
      <c r="C533" s="650" t="s">
        <v>5505</v>
      </c>
      <c r="D533" s="650" t="s">
        <v>5564</v>
      </c>
      <c r="E533" s="650" t="s">
        <v>5565</v>
      </c>
      <c r="F533" s="653">
        <v>4</v>
      </c>
      <c r="G533" s="653">
        <v>6686.62</v>
      </c>
      <c r="H533" s="653">
        <v>1</v>
      </c>
      <c r="I533" s="653">
        <v>1671.655</v>
      </c>
      <c r="J533" s="653">
        <v>6</v>
      </c>
      <c r="K533" s="653">
        <v>8164.5</v>
      </c>
      <c r="L533" s="653">
        <v>1.2210204856863407</v>
      </c>
      <c r="M533" s="653">
        <v>1360.75</v>
      </c>
      <c r="N533" s="653">
        <v>8</v>
      </c>
      <c r="O533" s="653">
        <v>10886</v>
      </c>
      <c r="P533" s="666">
        <v>1.6280273142484545</v>
      </c>
      <c r="Q533" s="654">
        <v>1360.75</v>
      </c>
    </row>
    <row r="534" spans="1:17" ht="14.4" customHeight="1" x14ac:dyDescent="0.3">
      <c r="A534" s="649" t="s">
        <v>573</v>
      </c>
      <c r="B534" s="650" t="s">
        <v>5347</v>
      </c>
      <c r="C534" s="650" t="s">
        <v>5505</v>
      </c>
      <c r="D534" s="650" t="s">
        <v>5566</v>
      </c>
      <c r="E534" s="650" t="s">
        <v>5567</v>
      </c>
      <c r="F534" s="653">
        <v>5</v>
      </c>
      <c r="G534" s="653">
        <v>23387.5</v>
      </c>
      <c r="H534" s="653">
        <v>1</v>
      </c>
      <c r="I534" s="653">
        <v>4677.5</v>
      </c>
      <c r="J534" s="653">
        <v>4</v>
      </c>
      <c r="K534" s="653">
        <v>18710</v>
      </c>
      <c r="L534" s="653">
        <v>0.8</v>
      </c>
      <c r="M534" s="653">
        <v>4677.5</v>
      </c>
      <c r="N534" s="653">
        <v>8</v>
      </c>
      <c r="O534" s="653">
        <v>37420</v>
      </c>
      <c r="P534" s="666">
        <v>1.6</v>
      </c>
      <c r="Q534" s="654">
        <v>4677.5</v>
      </c>
    </row>
    <row r="535" spans="1:17" ht="14.4" customHeight="1" x14ac:dyDescent="0.3">
      <c r="A535" s="649" t="s">
        <v>573</v>
      </c>
      <c r="B535" s="650" t="s">
        <v>5347</v>
      </c>
      <c r="C535" s="650" t="s">
        <v>5505</v>
      </c>
      <c r="D535" s="650" t="s">
        <v>5568</v>
      </c>
      <c r="E535" s="650" t="s">
        <v>5569</v>
      </c>
      <c r="F535" s="653">
        <v>4</v>
      </c>
      <c r="G535" s="653">
        <v>73816.78</v>
      </c>
      <c r="H535" s="653">
        <v>1</v>
      </c>
      <c r="I535" s="653">
        <v>18454.195</v>
      </c>
      <c r="J535" s="653">
        <v>1</v>
      </c>
      <c r="K535" s="653">
        <v>18952.96</v>
      </c>
      <c r="L535" s="653">
        <v>0.256756797031786</v>
      </c>
      <c r="M535" s="653">
        <v>18952.96</v>
      </c>
      <c r="N535" s="653">
        <v>3</v>
      </c>
      <c r="O535" s="653">
        <v>56858.879999999997</v>
      </c>
      <c r="P535" s="666">
        <v>0.770270391095358</v>
      </c>
      <c r="Q535" s="654">
        <v>18952.96</v>
      </c>
    </row>
    <row r="536" spans="1:17" ht="14.4" customHeight="1" x14ac:dyDescent="0.3">
      <c r="A536" s="649" t="s">
        <v>573</v>
      </c>
      <c r="B536" s="650" t="s">
        <v>5347</v>
      </c>
      <c r="C536" s="650" t="s">
        <v>5505</v>
      </c>
      <c r="D536" s="650" t="s">
        <v>5570</v>
      </c>
      <c r="E536" s="650" t="s">
        <v>5571</v>
      </c>
      <c r="F536" s="653">
        <v>2</v>
      </c>
      <c r="G536" s="653">
        <v>5620.3600000000006</v>
      </c>
      <c r="H536" s="653">
        <v>1</v>
      </c>
      <c r="I536" s="653">
        <v>2810.1800000000003</v>
      </c>
      <c r="J536" s="653">
        <v>1</v>
      </c>
      <c r="K536" s="653">
        <v>2860.36</v>
      </c>
      <c r="L536" s="653">
        <v>0.50892825370616823</v>
      </c>
      <c r="M536" s="653">
        <v>2860.36</v>
      </c>
      <c r="N536" s="653"/>
      <c r="O536" s="653"/>
      <c r="P536" s="666"/>
      <c r="Q536" s="654"/>
    </row>
    <row r="537" spans="1:17" ht="14.4" customHeight="1" x14ac:dyDescent="0.3">
      <c r="A537" s="649" t="s">
        <v>573</v>
      </c>
      <c r="B537" s="650" t="s">
        <v>5347</v>
      </c>
      <c r="C537" s="650" t="s">
        <v>5505</v>
      </c>
      <c r="D537" s="650" t="s">
        <v>5572</v>
      </c>
      <c r="E537" s="650" t="s">
        <v>5573</v>
      </c>
      <c r="F537" s="653">
        <v>2</v>
      </c>
      <c r="G537" s="653">
        <v>1629.0900000000001</v>
      </c>
      <c r="H537" s="653">
        <v>1</v>
      </c>
      <c r="I537" s="653">
        <v>814.54500000000007</v>
      </c>
      <c r="J537" s="653">
        <v>1</v>
      </c>
      <c r="K537" s="653">
        <v>829.09</v>
      </c>
      <c r="L537" s="653">
        <v>0.50892829739302303</v>
      </c>
      <c r="M537" s="653">
        <v>829.09</v>
      </c>
      <c r="N537" s="653"/>
      <c r="O537" s="653"/>
      <c r="P537" s="666"/>
      <c r="Q537" s="654"/>
    </row>
    <row r="538" spans="1:17" ht="14.4" customHeight="1" x14ac:dyDescent="0.3">
      <c r="A538" s="649" t="s">
        <v>573</v>
      </c>
      <c r="B538" s="650" t="s">
        <v>5347</v>
      </c>
      <c r="C538" s="650" t="s">
        <v>5505</v>
      </c>
      <c r="D538" s="650" t="s">
        <v>5574</v>
      </c>
      <c r="E538" s="650" t="s">
        <v>5575</v>
      </c>
      <c r="F538" s="653">
        <v>2</v>
      </c>
      <c r="G538" s="653">
        <v>602.97</v>
      </c>
      <c r="H538" s="653">
        <v>1</v>
      </c>
      <c r="I538" s="653">
        <v>301.48500000000001</v>
      </c>
      <c r="J538" s="653">
        <v>1</v>
      </c>
      <c r="K538" s="653">
        <v>306.87</v>
      </c>
      <c r="L538" s="653">
        <v>0.50893079257674512</v>
      </c>
      <c r="M538" s="653">
        <v>306.87</v>
      </c>
      <c r="N538" s="653"/>
      <c r="O538" s="653"/>
      <c r="P538" s="666"/>
      <c r="Q538" s="654"/>
    </row>
    <row r="539" spans="1:17" ht="14.4" customHeight="1" x14ac:dyDescent="0.3">
      <c r="A539" s="649" t="s">
        <v>573</v>
      </c>
      <c r="B539" s="650" t="s">
        <v>5347</v>
      </c>
      <c r="C539" s="650" t="s">
        <v>5505</v>
      </c>
      <c r="D539" s="650" t="s">
        <v>5578</v>
      </c>
      <c r="E539" s="650" t="s">
        <v>5579</v>
      </c>
      <c r="F539" s="653">
        <v>1</v>
      </c>
      <c r="G539" s="653">
        <v>44252</v>
      </c>
      <c r="H539" s="653">
        <v>1</v>
      </c>
      <c r="I539" s="653">
        <v>44252</v>
      </c>
      <c r="J539" s="653"/>
      <c r="K539" s="653"/>
      <c r="L539" s="653"/>
      <c r="M539" s="653"/>
      <c r="N539" s="653"/>
      <c r="O539" s="653"/>
      <c r="P539" s="666"/>
      <c r="Q539" s="654"/>
    </row>
    <row r="540" spans="1:17" ht="14.4" customHeight="1" x14ac:dyDescent="0.3">
      <c r="A540" s="649" t="s">
        <v>573</v>
      </c>
      <c r="B540" s="650" t="s">
        <v>5347</v>
      </c>
      <c r="C540" s="650" t="s">
        <v>5505</v>
      </c>
      <c r="D540" s="650" t="s">
        <v>5582</v>
      </c>
      <c r="E540" s="650" t="s">
        <v>5583</v>
      </c>
      <c r="F540" s="653"/>
      <c r="G540" s="653"/>
      <c r="H540" s="653"/>
      <c r="I540" s="653"/>
      <c r="J540" s="653">
        <v>7</v>
      </c>
      <c r="K540" s="653">
        <v>12866</v>
      </c>
      <c r="L540" s="653"/>
      <c r="M540" s="653">
        <v>1838</v>
      </c>
      <c r="N540" s="653">
        <v>8</v>
      </c>
      <c r="O540" s="653">
        <v>14704</v>
      </c>
      <c r="P540" s="666"/>
      <c r="Q540" s="654">
        <v>1838</v>
      </c>
    </row>
    <row r="541" spans="1:17" ht="14.4" customHeight="1" x14ac:dyDescent="0.3">
      <c r="A541" s="649" t="s">
        <v>573</v>
      </c>
      <c r="B541" s="650" t="s">
        <v>5347</v>
      </c>
      <c r="C541" s="650" t="s">
        <v>5505</v>
      </c>
      <c r="D541" s="650" t="s">
        <v>5584</v>
      </c>
      <c r="E541" s="650" t="s">
        <v>5585</v>
      </c>
      <c r="F541" s="653">
        <v>2</v>
      </c>
      <c r="G541" s="653">
        <v>138457.98000000001</v>
      </c>
      <c r="H541" s="653">
        <v>1</v>
      </c>
      <c r="I541" s="653">
        <v>69228.990000000005</v>
      </c>
      <c r="J541" s="653">
        <v>2</v>
      </c>
      <c r="K541" s="653">
        <v>138457.98000000001</v>
      </c>
      <c r="L541" s="653">
        <v>1</v>
      </c>
      <c r="M541" s="653">
        <v>69228.990000000005</v>
      </c>
      <c r="N541" s="653">
        <v>4</v>
      </c>
      <c r="O541" s="653">
        <v>276915.96000000002</v>
      </c>
      <c r="P541" s="666">
        <v>2</v>
      </c>
      <c r="Q541" s="654">
        <v>69228.990000000005</v>
      </c>
    </row>
    <row r="542" spans="1:17" ht="14.4" customHeight="1" x14ac:dyDescent="0.3">
      <c r="A542" s="649" t="s">
        <v>573</v>
      </c>
      <c r="B542" s="650" t="s">
        <v>5347</v>
      </c>
      <c r="C542" s="650" t="s">
        <v>5505</v>
      </c>
      <c r="D542" s="650" t="s">
        <v>5588</v>
      </c>
      <c r="E542" s="650" t="s">
        <v>5589</v>
      </c>
      <c r="F542" s="653"/>
      <c r="G542" s="653"/>
      <c r="H542" s="653"/>
      <c r="I542" s="653"/>
      <c r="J542" s="653">
        <v>1</v>
      </c>
      <c r="K542" s="653">
        <v>25697</v>
      </c>
      <c r="L542" s="653"/>
      <c r="M542" s="653">
        <v>25697</v>
      </c>
      <c r="N542" s="653"/>
      <c r="O542" s="653"/>
      <c r="P542" s="666"/>
      <c r="Q542" s="654"/>
    </row>
    <row r="543" spans="1:17" ht="14.4" customHeight="1" x14ac:dyDescent="0.3">
      <c r="A543" s="649" t="s">
        <v>573</v>
      </c>
      <c r="B543" s="650" t="s">
        <v>5347</v>
      </c>
      <c r="C543" s="650" t="s">
        <v>5505</v>
      </c>
      <c r="D543" s="650" t="s">
        <v>6033</v>
      </c>
      <c r="E543" s="650" t="s">
        <v>6034</v>
      </c>
      <c r="F543" s="653"/>
      <c r="G543" s="653"/>
      <c r="H543" s="653"/>
      <c r="I543" s="653"/>
      <c r="J543" s="653">
        <v>1</v>
      </c>
      <c r="K543" s="653">
        <v>1796</v>
      </c>
      <c r="L543" s="653"/>
      <c r="M543" s="653">
        <v>1796</v>
      </c>
      <c r="N543" s="653"/>
      <c r="O543" s="653"/>
      <c r="P543" s="666"/>
      <c r="Q543" s="654"/>
    </row>
    <row r="544" spans="1:17" ht="14.4" customHeight="1" x14ac:dyDescent="0.3">
      <c r="A544" s="649" t="s">
        <v>573</v>
      </c>
      <c r="B544" s="650" t="s">
        <v>5347</v>
      </c>
      <c r="C544" s="650" t="s">
        <v>5505</v>
      </c>
      <c r="D544" s="650" t="s">
        <v>5592</v>
      </c>
      <c r="E544" s="650" t="s">
        <v>5593</v>
      </c>
      <c r="F544" s="653">
        <v>7</v>
      </c>
      <c r="G544" s="653">
        <v>123327.26</v>
      </c>
      <c r="H544" s="653">
        <v>1</v>
      </c>
      <c r="I544" s="653">
        <v>17618.18</v>
      </c>
      <c r="J544" s="653"/>
      <c r="K544" s="653"/>
      <c r="L544" s="653"/>
      <c r="M544" s="653"/>
      <c r="N544" s="653">
        <v>1</v>
      </c>
      <c r="O544" s="653">
        <v>17618.18</v>
      </c>
      <c r="P544" s="666">
        <v>0.14285714285714288</v>
      </c>
      <c r="Q544" s="654">
        <v>17618.18</v>
      </c>
    </row>
    <row r="545" spans="1:17" ht="14.4" customHeight="1" x14ac:dyDescent="0.3">
      <c r="A545" s="649" t="s">
        <v>573</v>
      </c>
      <c r="B545" s="650" t="s">
        <v>5347</v>
      </c>
      <c r="C545" s="650" t="s">
        <v>5505</v>
      </c>
      <c r="D545" s="650" t="s">
        <v>5594</v>
      </c>
      <c r="E545" s="650" t="s">
        <v>5595</v>
      </c>
      <c r="F545" s="653">
        <v>3</v>
      </c>
      <c r="G545" s="653">
        <v>70672.72</v>
      </c>
      <c r="H545" s="653">
        <v>1</v>
      </c>
      <c r="I545" s="653">
        <v>23557.573333333334</v>
      </c>
      <c r="J545" s="653">
        <v>6</v>
      </c>
      <c r="K545" s="653">
        <v>143018.16</v>
      </c>
      <c r="L545" s="653">
        <v>2.0236685385817896</v>
      </c>
      <c r="M545" s="653">
        <v>23836.36</v>
      </c>
      <c r="N545" s="653">
        <v>2</v>
      </c>
      <c r="O545" s="653">
        <v>47672.72</v>
      </c>
      <c r="P545" s="666">
        <v>0.6745561795272631</v>
      </c>
      <c r="Q545" s="654">
        <v>23836.36</v>
      </c>
    </row>
    <row r="546" spans="1:17" ht="14.4" customHeight="1" x14ac:dyDescent="0.3">
      <c r="A546" s="649" t="s">
        <v>573</v>
      </c>
      <c r="B546" s="650" t="s">
        <v>5347</v>
      </c>
      <c r="C546" s="650" t="s">
        <v>5505</v>
      </c>
      <c r="D546" s="650" t="s">
        <v>5596</v>
      </c>
      <c r="E546" s="650" t="s">
        <v>5597</v>
      </c>
      <c r="F546" s="653"/>
      <c r="G546" s="653"/>
      <c r="H546" s="653"/>
      <c r="I546" s="653"/>
      <c r="J546" s="653">
        <v>3</v>
      </c>
      <c r="K546" s="653">
        <v>64619.34</v>
      </c>
      <c r="L546" s="653"/>
      <c r="M546" s="653">
        <v>21539.78</v>
      </c>
      <c r="N546" s="653"/>
      <c r="O546" s="653"/>
      <c r="P546" s="666"/>
      <c r="Q546" s="654"/>
    </row>
    <row r="547" spans="1:17" ht="14.4" customHeight="1" x14ac:dyDescent="0.3">
      <c r="A547" s="649" t="s">
        <v>573</v>
      </c>
      <c r="B547" s="650" t="s">
        <v>5347</v>
      </c>
      <c r="C547" s="650" t="s">
        <v>5505</v>
      </c>
      <c r="D547" s="650" t="s">
        <v>5598</v>
      </c>
      <c r="E547" s="650" t="s">
        <v>5599</v>
      </c>
      <c r="F547" s="653">
        <v>2</v>
      </c>
      <c r="G547" s="653">
        <v>9552.4</v>
      </c>
      <c r="H547" s="653">
        <v>1</v>
      </c>
      <c r="I547" s="653">
        <v>4776.2</v>
      </c>
      <c r="J547" s="653">
        <v>10</v>
      </c>
      <c r="K547" s="653">
        <v>49498.8</v>
      </c>
      <c r="L547" s="653">
        <v>5.1818181818181825</v>
      </c>
      <c r="M547" s="653">
        <v>4949.88</v>
      </c>
      <c r="N547" s="653">
        <v>4</v>
      </c>
      <c r="O547" s="653">
        <v>19799.52</v>
      </c>
      <c r="P547" s="666">
        <v>2.0727272727272728</v>
      </c>
      <c r="Q547" s="654">
        <v>4949.88</v>
      </c>
    </row>
    <row r="548" spans="1:17" ht="14.4" customHeight="1" x14ac:dyDescent="0.3">
      <c r="A548" s="649" t="s">
        <v>573</v>
      </c>
      <c r="B548" s="650" t="s">
        <v>5347</v>
      </c>
      <c r="C548" s="650" t="s">
        <v>5505</v>
      </c>
      <c r="D548" s="650" t="s">
        <v>5600</v>
      </c>
      <c r="E548" s="650" t="s">
        <v>5601</v>
      </c>
      <c r="F548" s="653"/>
      <c r="G548" s="653"/>
      <c r="H548" s="653"/>
      <c r="I548" s="653"/>
      <c r="J548" s="653">
        <v>2</v>
      </c>
      <c r="K548" s="653">
        <v>40882.06</v>
      </c>
      <c r="L548" s="653"/>
      <c r="M548" s="653">
        <v>20441.03</v>
      </c>
      <c r="N548" s="653">
        <v>2</v>
      </c>
      <c r="O548" s="653">
        <v>40882.06</v>
      </c>
      <c r="P548" s="666"/>
      <c r="Q548" s="654">
        <v>20441.03</v>
      </c>
    </row>
    <row r="549" spans="1:17" ht="14.4" customHeight="1" x14ac:dyDescent="0.3">
      <c r="A549" s="649" t="s">
        <v>573</v>
      </c>
      <c r="B549" s="650" t="s">
        <v>5347</v>
      </c>
      <c r="C549" s="650" t="s">
        <v>5505</v>
      </c>
      <c r="D549" s="650" t="s">
        <v>5602</v>
      </c>
      <c r="E549" s="650" t="s">
        <v>5603</v>
      </c>
      <c r="F549" s="653">
        <v>17</v>
      </c>
      <c r="G549" s="653">
        <v>431696.82999999996</v>
      </c>
      <c r="H549" s="653">
        <v>1</v>
      </c>
      <c r="I549" s="653">
        <v>25393.931176470585</v>
      </c>
      <c r="J549" s="653">
        <v>13</v>
      </c>
      <c r="K549" s="653">
        <v>335663.51</v>
      </c>
      <c r="L549" s="653">
        <v>0.77754453281484615</v>
      </c>
      <c r="M549" s="653">
        <v>25820.27</v>
      </c>
      <c r="N549" s="653">
        <v>8</v>
      </c>
      <c r="O549" s="653">
        <v>206562.16</v>
      </c>
      <c r="P549" s="666">
        <v>0.47848894327067454</v>
      </c>
      <c r="Q549" s="654">
        <v>25820.27</v>
      </c>
    </row>
    <row r="550" spans="1:17" ht="14.4" customHeight="1" x14ac:dyDescent="0.3">
      <c r="A550" s="649" t="s">
        <v>573</v>
      </c>
      <c r="B550" s="650" t="s">
        <v>5347</v>
      </c>
      <c r="C550" s="650" t="s">
        <v>5505</v>
      </c>
      <c r="D550" s="650" t="s">
        <v>5604</v>
      </c>
      <c r="E550" s="650" t="s">
        <v>5605</v>
      </c>
      <c r="F550" s="653"/>
      <c r="G550" s="653"/>
      <c r="H550" s="653"/>
      <c r="I550" s="653"/>
      <c r="J550" s="653">
        <v>2</v>
      </c>
      <c r="K550" s="653">
        <v>29018.18</v>
      </c>
      <c r="L550" s="653"/>
      <c r="M550" s="653">
        <v>14509.09</v>
      </c>
      <c r="N550" s="653">
        <v>1</v>
      </c>
      <c r="O550" s="653">
        <v>14509.09</v>
      </c>
      <c r="P550" s="666"/>
      <c r="Q550" s="654">
        <v>14509.09</v>
      </c>
    </row>
    <row r="551" spans="1:17" ht="14.4" customHeight="1" x14ac:dyDescent="0.3">
      <c r="A551" s="649" t="s">
        <v>573</v>
      </c>
      <c r="B551" s="650" t="s">
        <v>5347</v>
      </c>
      <c r="C551" s="650" t="s">
        <v>5505</v>
      </c>
      <c r="D551" s="650" t="s">
        <v>5606</v>
      </c>
      <c r="E551" s="650" t="s">
        <v>5607</v>
      </c>
      <c r="F551" s="653">
        <v>6</v>
      </c>
      <c r="G551" s="653">
        <v>98016</v>
      </c>
      <c r="H551" s="653">
        <v>1</v>
      </c>
      <c r="I551" s="653">
        <v>16336</v>
      </c>
      <c r="J551" s="653">
        <v>5</v>
      </c>
      <c r="K551" s="653">
        <v>81680</v>
      </c>
      <c r="L551" s="653">
        <v>0.83333333333333337</v>
      </c>
      <c r="M551" s="653">
        <v>16336</v>
      </c>
      <c r="N551" s="653">
        <v>8</v>
      </c>
      <c r="O551" s="653">
        <v>130688</v>
      </c>
      <c r="P551" s="666">
        <v>1.3333333333333333</v>
      </c>
      <c r="Q551" s="654">
        <v>16336</v>
      </c>
    </row>
    <row r="552" spans="1:17" ht="14.4" customHeight="1" x14ac:dyDescent="0.3">
      <c r="A552" s="649" t="s">
        <v>573</v>
      </c>
      <c r="B552" s="650" t="s">
        <v>5347</v>
      </c>
      <c r="C552" s="650" t="s">
        <v>5505</v>
      </c>
      <c r="D552" s="650" t="s">
        <v>5608</v>
      </c>
      <c r="E552" s="650" t="s">
        <v>5609</v>
      </c>
      <c r="F552" s="653">
        <v>26</v>
      </c>
      <c r="G552" s="653">
        <v>33930</v>
      </c>
      <c r="H552" s="653">
        <v>1</v>
      </c>
      <c r="I552" s="653">
        <v>1305</v>
      </c>
      <c r="J552" s="653">
        <v>36</v>
      </c>
      <c r="K552" s="653">
        <v>46980</v>
      </c>
      <c r="L552" s="653">
        <v>1.3846153846153846</v>
      </c>
      <c r="M552" s="653">
        <v>1305</v>
      </c>
      <c r="N552" s="653">
        <v>40</v>
      </c>
      <c r="O552" s="653">
        <v>52200</v>
      </c>
      <c r="P552" s="666">
        <v>1.5384615384615385</v>
      </c>
      <c r="Q552" s="654">
        <v>1305</v>
      </c>
    </row>
    <row r="553" spans="1:17" ht="14.4" customHeight="1" x14ac:dyDescent="0.3">
      <c r="A553" s="649" t="s">
        <v>573</v>
      </c>
      <c r="B553" s="650" t="s">
        <v>5347</v>
      </c>
      <c r="C553" s="650" t="s">
        <v>5505</v>
      </c>
      <c r="D553" s="650" t="s">
        <v>5610</v>
      </c>
      <c r="E553" s="650" t="s">
        <v>5611</v>
      </c>
      <c r="F553" s="653">
        <v>2</v>
      </c>
      <c r="G553" s="653">
        <v>2610</v>
      </c>
      <c r="H553" s="653">
        <v>1</v>
      </c>
      <c r="I553" s="653">
        <v>1305</v>
      </c>
      <c r="J553" s="653"/>
      <c r="K553" s="653"/>
      <c r="L553" s="653"/>
      <c r="M553" s="653"/>
      <c r="N553" s="653"/>
      <c r="O553" s="653"/>
      <c r="P553" s="666"/>
      <c r="Q553" s="654"/>
    </row>
    <row r="554" spans="1:17" ht="14.4" customHeight="1" x14ac:dyDescent="0.3">
      <c r="A554" s="649" t="s">
        <v>573</v>
      </c>
      <c r="B554" s="650" t="s">
        <v>5347</v>
      </c>
      <c r="C554" s="650" t="s">
        <v>5505</v>
      </c>
      <c r="D554" s="650" t="s">
        <v>5612</v>
      </c>
      <c r="E554" s="650" t="s">
        <v>5613</v>
      </c>
      <c r="F554" s="653">
        <v>38</v>
      </c>
      <c r="G554" s="653">
        <v>40964</v>
      </c>
      <c r="H554" s="653">
        <v>1</v>
      </c>
      <c r="I554" s="653">
        <v>1078</v>
      </c>
      <c r="J554" s="653">
        <v>43</v>
      </c>
      <c r="K554" s="653">
        <v>46354</v>
      </c>
      <c r="L554" s="653">
        <v>1.131578947368421</v>
      </c>
      <c r="M554" s="653">
        <v>1078</v>
      </c>
      <c r="N554" s="653">
        <v>41</v>
      </c>
      <c r="O554" s="653">
        <v>44198</v>
      </c>
      <c r="P554" s="666">
        <v>1.0789473684210527</v>
      </c>
      <c r="Q554" s="654">
        <v>1078</v>
      </c>
    </row>
    <row r="555" spans="1:17" ht="14.4" customHeight="1" x14ac:dyDescent="0.3">
      <c r="A555" s="649" t="s">
        <v>573</v>
      </c>
      <c r="B555" s="650" t="s">
        <v>5347</v>
      </c>
      <c r="C555" s="650" t="s">
        <v>5505</v>
      </c>
      <c r="D555" s="650" t="s">
        <v>5614</v>
      </c>
      <c r="E555" s="650" t="s">
        <v>5615</v>
      </c>
      <c r="F555" s="653">
        <v>1</v>
      </c>
      <c r="G555" s="653">
        <v>8509</v>
      </c>
      <c r="H555" s="653">
        <v>1</v>
      </c>
      <c r="I555" s="653">
        <v>8509</v>
      </c>
      <c r="J555" s="653">
        <v>1</v>
      </c>
      <c r="K555" s="653">
        <v>8509</v>
      </c>
      <c r="L555" s="653">
        <v>1</v>
      </c>
      <c r="M555" s="653">
        <v>8509</v>
      </c>
      <c r="N555" s="653">
        <v>3</v>
      </c>
      <c r="O555" s="653">
        <v>25527</v>
      </c>
      <c r="P555" s="666">
        <v>3</v>
      </c>
      <c r="Q555" s="654">
        <v>8509</v>
      </c>
    </row>
    <row r="556" spans="1:17" ht="14.4" customHeight="1" x14ac:dyDescent="0.3">
      <c r="A556" s="649" t="s">
        <v>573</v>
      </c>
      <c r="B556" s="650" t="s">
        <v>5347</v>
      </c>
      <c r="C556" s="650" t="s">
        <v>5505</v>
      </c>
      <c r="D556" s="650" t="s">
        <v>5616</v>
      </c>
      <c r="E556" s="650" t="s">
        <v>5617</v>
      </c>
      <c r="F556" s="653">
        <v>3</v>
      </c>
      <c r="G556" s="653">
        <v>17016</v>
      </c>
      <c r="H556" s="653">
        <v>1</v>
      </c>
      <c r="I556" s="653">
        <v>5672</v>
      </c>
      <c r="J556" s="653">
        <v>4</v>
      </c>
      <c r="K556" s="653">
        <v>22688</v>
      </c>
      <c r="L556" s="653">
        <v>1.3333333333333333</v>
      </c>
      <c r="M556" s="653">
        <v>5672</v>
      </c>
      <c r="N556" s="653">
        <v>7</v>
      </c>
      <c r="O556" s="653">
        <v>39704</v>
      </c>
      <c r="P556" s="666">
        <v>2.3333333333333335</v>
      </c>
      <c r="Q556" s="654">
        <v>5672</v>
      </c>
    </row>
    <row r="557" spans="1:17" ht="14.4" customHeight="1" x14ac:dyDescent="0.3">
      <c r="A557" s="649" t="s">
        <v>573</v>
      </c>
      <c r="B557" s="650" t="s">
        <v>5347</v>
      </c>
      <c r="C557" s="650" t="s">
        <v>5505</v>
      </c>
      <c r="D557" s="650" t="s">
        <v>5618</v>
      </c>
      <c r="E557" s="650" t="s">
        <v>5619</v>
      </c>
      <c r="F557" s="653">
        <v>12</v>
      </c>
      <c r="G557" s="653">
        <v>13620</v>
      </c>
      <c r="H557" s="653">
        <v>1</v>
      </c>
      <c r="I557" s="653">
        <v>1135</v>
      </c>
      <c r="J557" s="653"/>
      <c r="K557" s="653"/>
      <c r="L557" s="653"/>
      <c r="M557" s="653"/>
      <c r="N557" s="653"/>
      <c r="O557" s="653"/>
      <c r="P557" s="666"/>
      <c r="Q557" s="654"/>
    </row>
    <row r="558" spans="1:17" ht="14.4" customHeight="1" x14ac:dyDescent="0.3">
      <c r="A558" s="649" t="s">
        <v>573</v>
      </c>
      <c r="B558" s="650" t="s">
        <v>5347</v>
      </c>
      <c r="C558" s="650" t="s">
        <v>5505</v>
      </c>
      <c r="D558" s="650" t="s">
        <v>5620</v>
      </c>
      <c r="E558" s="650" t="s">
        <v>5621</v>
      </c>
      <c r="F558" s="653">
        <v>108</v>
      </c>
      <c r="G558" s="653">
        <v>22896</v>
      </c>
      <c r="H558" s="653">
        <v>1</v>
      </c>
      <c r="I558" s="653">
        <v>212</v>
      </c>
      <c r="J558" s="653">
        <v>104</v>
      </c>
      <c r="K558" s="653">
        <v>22048</v>
      </c>
      <c r="L558" s="653">
        <v>0.96296296296296291</v>
      </c>
      <c r="M558" s="653">
        <v>212</v>
      </c>
      <c r="N558" s="653">
        <v>78</v>
      </c>
      <c r="O558" s="653">
        <v>16536</v>
      </c>
      <c r="P558" s="666">
        <v>0.72222222222222221</v>
      </c>
      <c r="Q558" s="654">
        <v>212</v>
      </c>
    </row>
    <row r="559" spans="1:17" ht="14.4" customHeight="1" x14ac:dyDescent="0.3">
      <c r="A559" s="649" t="s">
        <v>573</v>
      </c>
      <c r="B559" s="650" t="s">
        <v>5347</v>
      </c>
      <c r="C559" s="650" t="s">
        <v>5505</v>
      </c>
      <c r="D559" s="650" t="s">
        <v>6035</v>
      </c>
      <c r="E559" s="650" t="s">
        <v>6036</v>
      </c>
      <c r="F559" s="653"/>
      <c r="G559" s="653"/>
      <c r="H559" s="653"/>
      <c r="I559" s="653"/>
      <c r="J559" s="653"/>
      <c r="K559" s="653"/>
      <c r="L559" s="653"/>
      <c r="M559" s="653"/>
      <c r="N559" s="653">
        <v>2</v>
      </c>
      <c r="O559" s="653">
        <v>26182</v>
      </c>
      <c r="P559" s="666"/>
      <c r="Q559" s="654">
        <v>13091</v>
      </c>
    </row>
    <row r="560" spans="1:17" ht="14.4" customHeight="1" x14ac:dyDescent="0.3">
      <c r="A560" s="649" t="s">
        <v>573</v>
      </c>
      <c r="B560" s="650" t="s">
        <v>5347</v>
      </c>
      <c r="C560" s="650" t="s">
        <v>5505</v>
      </c>
      <c r="D560" s="650" t="s">
        <v>6037</v>
      </c>
      <c r="E560" s="650" t="s">
        <v>6038</v>
      </c>
      <c r="F560" s="653"/>
      <c r="G560" s="653"/>
      <c r="H560" s="653"/>
      <c r="I560" s="653"/>
      <c r="J560" s="653"/>
      <c r="K560" s="653"/>
      <c r="L560" s="653"/>
      <c r="M560" s="653"/>
      <c r="N560" s="653">
        <v>1</v>
      </c>
      <c r="O560" s="653">
        <v>8286.76</v>
      </c>
      <c r="P560" s="666"/>
      <c r="Q560" s="654">
        <v>8286.76</v>
      </c>
    </row>
    <row r="561" spans="1:17" ht="14.4" customHeight="1" x14ac:dyDescent="0.3">
      <c r="A561" s="649" t="s">
        <v>573</v>
      </c>
      <c r="B561" s="650" t="s">
        <v>5347</v>
      </c>
      <c r="C561" s="650" t="s">
        <v>5505</v>
      </c>
      <c r="D561" s="650" t="s">
        <v>6039</v>
      </c>
      <c r="E561" s="650" t="s">
        <v>6038</v>
      </c>
      <c r="F561" s="653"/>
      <c r="G561" s="653"/>
      <c r="H561" s="653"/>
      <c r="I561" s="653"/>
      <c r="J561" s="653"/>
      <c r="K561" s="653"/>
      <c r="L561" s="653"/>
      <c r="M561" s="653"/>
      <c r="N561" s="653">
        <v>6</v>
      </c>
      <c r="O561" s="653">
        <v>17323.86</v>
      </c>
      <c r="P561" s="666"/>
      <c r="Q561" s="654">
        <v>2887.31</v>
      </c>
    </row>
    <row r="562" spans="1:17" ht="14.4" customHeight="1" x14ac:dyDescent="0.3">
      <c r="A562" s="649" t="s">
        <v>573</v>
      </c>
      <c r="B562" s="650" t="s">
        <v>5347</v>
      </c>
      <c r="C562" s="650" t="s">
        <v>5505</v>
      </c>
      <c r="D562" s="650" t="s">
        <v>5622</v>
      </c>
      <c r="E562" s="650" t="s">
        <v>5623</v>
      </c>
      <c r="F562" s="653">
        <v>1</v>
      </c>
      <c r="G562" s="653">
        <v>1380</v>
      </c>
      <c r="H562" s="653">
        <v>1</v>
      </c>
      <c r="I562" s="653">
        <v>1380</v>
      </c>
      <c r="J562" s="653">
        <v>29</v>
      </c>
      <c r="K562" s="653">
        <v>40020</v>
      </c>
      <c r="L562" s="653">
        <v>29</v>
      </c>
      <c r="M562" s="653">
        <v>1380</v>
      </c>
      <c r="N562" s="653">
        <v>4</v>
      </c>
      <c r="O562" s="653">
        <v>5520</v>
      </c>
      <c r="P562" s="666">
        <v>4</v>
      </c>
      <c r="Q562" s="654">
        <v>1380</v>
      </c>
    </row>
    <row r="563" spans="1:17" ht="14.4" customHeight="1" x14ac:dyDescent="0.3">
      <c r="A563" s="649" t="s">
        <v>573</v>
      </c>
      <c r="B563" s="650" t="s">
        <v>5347</v>
      </c>
      <c r="C563" s="650" t="s">
        <v>5505</v>
      </c>
      <c r="D563" s="650" t="s">
        <v>5628</v>
      </c>
      <c r="E563" s="650" t="s">
        <v>5629</v>
      </c>
      <c r="F563" s="653"/>
      <c r="G563" s="653"/>
      <c r="H563" s="653"/>
      <c r="I563" s="653"/>
      <c r="J563" s="653">
        <v>3</v>
      </c>
      <c r="K563" s="653">
        <v>3936</v>
      </c>
      <c r="L563" s="653"/>
      <c r="M563" s="653">
        <v>1312</v>
      </c>
      <c r="N563" s="653">
        <v>2</v>
      </c>
      <c r="O563" s="653">
        <v>2624</v>
      </c>
      <c r="P563" s="666"/>
      <c r="Q563" s="654">
        <v>1312</v>
      </c>
    </row>
    <row r="564" spans="1:17" ht="14.4" customHeight="1" x14ac:dyDescent="0.3">
      <c r="A564" s="649" t="s">
        <v>573</v>
      </c>
      <c r="B564" s="650" t="s">
        <v>5347</v>
      </c>
      <c r="C564" s="650" t="s">
        <v>5505</v>
      </c>
      <c r="D564" s="650" t="s">
        <v>5630</v>
      </c>
      <c r="E564" s="650" t="s">
        <v>5631</v>
      </c>
      <c r="F564" s="653">
        <v>1</v>
      </c>
      <c r="G564" s="653">
        <v>1560</v>
      </c>
      <c r="H564" s="653">
        <v>1</v>
      </c>
      <c r="I564" s="653">
        <v>1560</v>
      </c>
      <c r="J564" s="653">
        <v>25</v>
      </c>
      <c r="K564" s="653">
        <v>39000</v>
      </c>
      <c r="L564" s="653">
        <v>25</v>
      </c>
      <c r="M564" s="653">
        <v>1560</v>
      </c>
      <c r="N564" s="653">
        <v>10</v>
      </c>
      <c r="O564" s="653">
        <v>15600</v>
      </c>
      <c r="P564" s="666">
        <v>10</v>
      </c>
      <c r="Q564" s="654">
        <v>1560</v>
      </c>
    </row>
    <row r="565" spans="1:17" ht="14.4" customHeight="1" x14ac:dyDescent="0.3">
      <c r="A565" s="649" t="s">
        <v>573</v>
      </c>
      <c r="B565" s="650" t="s">
        <v>5347</v>
      </c>
      <c r="C565" s="650" t="s">
        <v>5505</v>
      </c>
      <c r="D565" s="650" t="s">
        <v>5632</v>
      </c>
      <c r="E565" s="650" t="s">
        <v>5633</v>
      </c>
      <c r="F565" s="653">
        <v>1</v>
      </c>
      <c r="G565" s="653">
        <v>5808.82</v>
      </c>
      <c r="H565" s="653">
        <v>1</v>
      </c>
      <c r="I565" s="653">
        <v>5808.82</v>
      </c>
      <c r="J565" s="653">
        <v>4</v>
      </c>
      <c r="K565" s="653">
        <v>23235.279999999999</v>
      </c>
      <c r="L565" s="653">
        <v>4</v>
      </c>
      <c r="M565" s="653">
        <v>5808.82</v>
      </c>
      <c r="N565" s="653">
        <v>6</v>
      </c>
      <c r="O565" s="653">
        <v>34852.92</v>
      </c>
      <c r="P565" s="666">
        <v>6</v>
      </c>
      <c r="Q565" s="654">
        <v>5808.82</v>
      </c>
    </row>
    <row r="566" spans="1:17" ht="14.4" customHeight="1" x14ac:dyDescent="0.3">
      <c r="A566" s="649" t="s">
        <v>573</v>
      </c>
      <c r="B566" s="650" t="s">
        <v>5347</v>
      </c>
      <c r="C566" s="650" t="s">
        <v>5505</v>
      </c>
      <c r="D566" s="650" t="s">
        <v>5634</v>
      </c>
      <c r="E566" s="650" t="s">
        <v>5635</v>
      </c>
      <c r="F566" s="653"/>
      <c r="G566" s="653"/>
      <c r="H566" s="653"/>
      <c r="I566" s="653"/>
      <c r="J566" s="653">
        <v>6</v>
      </c>
      <c r="K566" s="653">
        <v>49347.48</v>
      </c>
      <c r="L566" s="653"/>
      <c r="M566" s="653">
        <v>8224.58</v>
      </c>
      <c r="N566" s="653">
        <v>5</v>
      </c>
      <c r="O566" s="653">
        <v>41122.9</v>
      </c>
      <c r="P566" s="666"/>
      <c r="Q566" s="654">
        <v>8224.58</v>
      </c>
    </row>
    <row r="567" spans="1:17" ht="14.4" customHeight="1" x14ac:dyDescent="0.3">
      <c r="A567" s="649" t="s">
        <v>573</v>
      </c>
      <c r="B567" s="650" t="s">
        <v>5347</v>
      </c>
      <c r="C567" s="650" t="s">
        <v>5505</v>
      </c>
      <c r="D567" s="650" t="s">
        <v>5636</v>
      </c>
      <c r="E567" s="650" t="s">
        <v>5637</v>
      </c>
      <c r="F567" s="653"/>
      <c r="G567" s="653"/>
      <c r="H567" s="653"/>
      <c r="I567" s="653"/>
      <c r="J567" s="653">
        <v>1</v>
      </c>
      <c r="K567" s="653">
        <v>9159.3799999999992</v>
      </c>
      <c r="L567" s="653"/>
      <c r="M567" s="653">
        <v>9159.3799999999992</v>
      </c>
      <c r="N567" s="653">
        <v>2</v>
      </c>
      <c r="O567" s="653">
        <v>18318.759999999998</v>
      </c>
      <c r="P567" s="666"/>
      <c r="Q567" s="654">
        <v>9159.3799999999992</v>
      </c>
    </row>
    <row r="568" spans="1:17" ht="14.4" customHeight="1" x14ac:dyDescent="0.3">
      <c r="A568" s="649" t="s">
        <v>573</v>
      </c>
      <c r="B568" s="650" t="s">
        <v>5347</v>
      </c>
      <c r="C568" s="650" t="s">
        <v>5505</v>
      </c>
      <c r="D568" s="650" t="s">
        <v>5638</v>
      </c>
      <c r="E568" s="650" t="s">
        <v>5637</v>
      </c>
      <c r="F568" s="653">
        <v>1</v>
      </c>
      <c r="G568" s="653">
        <v>13766.02</v>
      </c>
      <c r="H568" s="653">
        <v>1</v>
      </c>
      <c r="I568" s="653">
        <v>13766.02</v>
      </c>
      <c r="J568" s="653">
        <v>4</v>
      </c>
      <c r="K568" s="653">
        <v>55064.08</v>
      </c>
      <c r="L568" s="653">
        <v>4</v>
      </c>
      <c r="M568" s="653">
        <v>13766.02</v>
      </c>
      <c r="N568" s="653">
        <v>3</v>
      </c>
      <c r="O568" s="653">
        <v>41298.06</v>
      </c>
      <c r="P568" s="666">
        <v>2.9999999999999996</v>
      </c>
      <c r="Q568" s="654">
        <v>13766.019999999999</v>
      </c>
    </row>
    <row r="569" spans="1:17" ht="14.4" customHeight="1" x14ac:dyDescent="0.3">
      <c r="A569" s="649" t="s">
        <v>573</v>
      </c>
      <c r="B569" s="650" t="s">
        <v>5347</v>
      </c>
      <c r="C569" s="650" t="s">
        <v>5505</v>
      </c>
      <c r="D569" s="650" t="s">
        <v>6040</v>
      </c>
      <c r="E569" s="650" t="s">
        <v>6041</v>
      </c>
      <c r="F569" s="653"/>
      <c r="G569" s="653"/>
      <c r="H569" s="653"/>
      <c r="I569" s="653"/>
      <c r="J569" s="653">
        <v>2</v>
      </c>
      <c r="K569" s="653">
        <v>36676.9</v>
      </c>
      <c r="L569" s="653"/>
      <c r="M569" s="653">
        <v>18338.45</v>
      </c>
      <c r="N569" s="653"/>
      <c r="O569" s="653"/>
      <c r="P569" s="666"/>
      <c r="Q569" s="654"/>
    </row>
    <row r="570" spans="1:17" ht="14.4" customHeight="1" x14ac:dyDescent="0.3">
      <c r="A570" s="649" t="s">
        <v>573</v>
      </c>
      <c r="B570" s="650" t="s">
        <v>5347</v>
      </c>
      <c r="C570" s="650" t="s">
        <v>5505</v>
      </c>
      <c r="D570" s="650" t="s">
        <v>5641</v>
      </c>
      <c r="E570" s="650" t="s">
        <v>5642</v>
      </c>
      <c r="F570" s="653">
        <v>45</v>
      </c>
      <c r="G570" s="653">
        <v>55920.159999999996</v>
      </c>
      <c r="H570" s="653">
        <v>1</v>
      </c>
      <c r="I570" s="653">
        <v>1242.670222222222</v>
      </c>
      <c r="J570" s="653">
        <v>58</v>
      </c>
      <c r="K570" s="653">
        <v>72131.12</v>
      </c>
      <c r="L570" s="653">
        <v>1.2898947356373802</v>
      </c>
      <c r="M570" s="653">
        <v>1243.6399999999999</v>
      </c>
      <c r="N570" s="653">
        <v>47</v>
      </c>
      <c r="O570" s="653">
        <v>58451.08</v>
      </c>
      <c r="P570" s="666">
        <v>1.0452595271544289</v>
      </c>
      <c r="Q570" s="654">
        <v>1243.6400000000001</v>
      </c>
    </row>
    <row r="571" spans="1:17" ht="14.4" customHeight="1" x14ac:dyDescent="0.3">
      <c r="A571" s="649" t="s">
        <v>573</v>
      </c>
      <c r="B571" s="650" t="s">
        <v>5347</v>
      </c>
      <c r="C571" s="650" t="s">
        <v>5505</v>
      </c>
      <c r="D571" s="650" t="s">
        <v>5643</v>
      </c>
      <c r="E571" s="650" t="s">
        <v>5644</v>
      </c>
      <c r="F571" s="653"/>
      <c r="G571" s="653"/>
      <c r="H571" s="653"/>
      <c r="I571" s="653"/>
      <c r="J571" s="653">
        <v>2</v>
      </c>
      <c r="K571" s="653">
        <v>32274.44</v>
      </c>
      <c r="L571" s="653"/>
      <c r="M571" s="653">
        <v>16137.22</v>
      </c>
      <c r="N571" s="653">
        <v>2</v>
      </c>
      <c r="O571" s="653">
        <v>32274.44</v>
      </c>
      <c r="P571" s="666"/>
      <c r="Q571" s="654">
        <v>16137.22</v>
      </c>
    </row>
    <row r="572" spans="1:17" ht="14.4" customHeight="1" x14ac:dyDescent="0.3">
      <c r="A572" s="649" t="s">
        <v>573</v>
      </c>
      <c r="B572" s="650" t="s">
        <v>5347</v>
      </c>
      <c r="C572" s="650" t="s">
        <v>5505</v>
      </c>
      <c r="D572" s="650" t="s">
        <v>5645</v>
      </c>
      <c r="E572" s="650" t="s">
        <v>5646</v>
      </c>
      <c r="F572" s="653">
        <v>1</v>
      </c>
      <c r="G572" s="653">
        <v>1658</v>
      </c>
      <c r="H572" s="653">
        <v>1</v>
      </c>
      <c r="I572" s="653">
        <v>1658</v>
      </c>
      <c r="J572" s="653">
        <v>9</v>
      </c>
      <c r="K572" s="653">
        <v>14922</v>
      </c>
      <c r="L572" s="653">
        <v>9</v>
      </c>
      <c r="M572" s="653">
        <v>1658</v>
      </c>
      <c r="N572" s="653">
        <v>8</v>
      </c>
      <c r="O572" s="653">
        <v>13264</v>
      </c>
      <c r="P572" s="666">
        <v>8</v>
      </c>
      <c r="Q572" s="654">
        <v>1658</v>
      </c>
    </row>
    <row r="573" spans="1:17" ht="14.4" customHeight="1" x14ac:dyDescent="0.3">
      <c r="A573" s="649" t="s">
        <v>573</v>
      </c>
      <c r="B573" s="650" t="s">
        <v>5347</v>
      </c>
      <c r="C573" s="650" t="s">
        <v>5505</v>
      </c>
      <c r="D573" s="650" t="s">
        <v>5647</v>
      </c>
      <c r="E573" s="650" t="s">
        <v>5648</v>
      </c>
      <c r="F573" s="653"/>
      <c r="G573" s="653"/>
      <c r="H573" s="653"/>
      <c r="I573" s="653"/>
      <c r="J573" s="653">
        <v>1</v>
      </c>
      <c r="K573" s="653">
        <v>8449.4699999999993</v>
      </c>
      <c r="L573" s="653"/>
      <c r="M573" s="653">
        <v>8449.4699999999993</v>
      </c>
      <c r="N573" s="653">
        <v>2</v>
      </c>
      <c r="O573" s="653">
        <v>16898.939999999999</v>
      </c>
      <c r="P573" s="666"/>
      <c r="Q573" s="654">
        <v>8449.4699999999993</v>
      </c>
    </row>
    <row r="574" spans="1:17" ht="14.4" customHeight="1" x14ac:dyDescent="0.3">
      <c r="A574" s="649" t="s">
        <v>573</v>
      </c>
      <c r="B574" s="650" t="s">
        <v>5347</v>
      </c>
      <c r="C574" s="650" t="s">
        <v>5505</v>
      </c>
      <c r="D574" s="650" t="s">
        <v>5649</v>
      </c>
      <c r="E574" s="650" t="s">
        <v>5637</v>
      </c>
      <c r="F574" s="653">
        <v>2</v>
      </c>
      <c r="G574" s="653">
        <v>16051.2</v>
      </c>
      <c r="H574" s="653">
        <v>1</v>
      </c>
      <c r="I574" s="653">
        <v>8025.6</v>
      </c>
      <c r="J574" s="653"/>
      <c r="K574" s="653"/>
      <c r="L574" s="653"/>
      <c r="M574" s="653"/>
      <c r="N574" s="653">
        <v>2</v>
      </c>
      <c r="O574" s="653">
        <v>16051.2</v>
      </c>
      <c r="P574" s="666">
        <v>1</v>
      </c>
      <c r="Q574" s="654">
        <v>8025.6</v>
      </c>
    </row>
    <row r="575" spans="1:17" ht="14.4" customHeight="1" x14ac:dyDescent="0.3">
      <c r="A575" s="649" t="s">
        <v>573</v>
      </c>
      <c r="B575" s="650" t="s">
        <v>5347</v>
      </c>
      <c r="C575" s="650" t="s">
        <v>5505</v>
      </c>
      <c r="D575" s="650" t="s">
        <v>5650</v>
      </c>
      <c r="E575" s="650" t="s">
        <v>5651</v>
      </c>
      <c r="F575" s="653">
        <v>25</v>
      </c>
      <c r="G575" s="653">
        <v>28059.5</v>
      </c>
      <c r="H575" s="653">
        <v>1</v>
      </c>
      <c r="I575" s="653">
        <v>1122.3800000000001</v>
      </c>
      <c r="J575" s="653">
        <v>79</v>
      </c>
      <c r="K575" s="653">
        <v>88668.01999999999</v>
      </c>
      <c r="L575" s="653">
        <v>3.1599999999999997</v>
      </c>
      <c r="M575" s="653">
        <v>1122.3799999999999</v>
      </c>
      <c r="N575" s="653">
        <v>88</v>
      </c>
      <c r="O575" s="653">
        <v>98769.44</v>
      </c>
      <c r="P575" s="666">
        <v>3.52</v>
      </c>
      <c r="Q575" s="654">
        <v>1122.3800000000001</v>
      </c>
    </row>
    <row r="576" spans="1:17" ht="14.4" customHeight="1" x14ac:dyDescent="0.3">
      <c r="A576" s="649" t="s">
        <v>573</v>
      </c>
      <c r="B576" s="650" t="s">
        <v>5347</v>
      </c>
      <c r="C576" s="650" t="s">
        <v>5505</v>
      </c>
      <c r="D576" s="650" t="s">
        <v>5652</v>
      </c>
      <c r="E576" s="650" t="s">
        <v>5653</v>
      </c>
      <c r="F576" s="653">
        <v>20</v>
      </c>
      <c r="G576" s="653">
        <v>35752</v>
      </c>
      <c r="H576" s="653">
        <v>1</v>
      </c>
      <c r="I576" s="653">
        <v>1787.6</v>
      </c>
      <c r="J576" s="653">
        <v>20</v>
      </c>
      <c r="K576" s="653">
        <v>35752</v>
      </c>
      <c r="L576" s="653">
        <v>1</v>
      </c>
      <c r="M576" s="653">
        <v>1787.6</v>
      </c>
      <c r="N576" s="653">
        <v>62</v>
      </c>
      <c r="O576" s="653">
        <v>110831.2</v>
      </c>
      <c r="P576" s="666">
        <v>3.1</v>
      </c>
      <c r="Q576" s="654">
        <v>1787.6</v>
      </c>
    </row>
    <row r="577" spans="1:17" ht="14.4" customHeight="1" x14ac:dyDescent="0.3">
      <c r="A577" s="649" t="s">
        <v>573</v>
      </c>
      <c r="B577" s="650" t="s">
        <v>5347</v>
      </c>
      <c r="C577" s="650" t="s">
        <v>5505</v>
      </c>
      <c r="D577" s="650" t="s">
        <v>5656</v>
      </c>
      <c r="E577" s="650" t="s">
        <v>5657</v>
      </c>
      <c r="F577" s="653"/>
      <c r="G577" s="653"/>
      <c r="H577" s="653"/>
      <c r="I577" s="653"/>
      <c r="J577" s="653"/>
      <c r="K577" s="653"/>
      <c r="L577" s="653"/>
      <c r="M577" s="653"/>
      <c r="N577" s="653">
        <v>1</v>
      </c>
      <c r="O577" s="653">
        <v>72421.09</v>
      </c>
      <c r="P577" s="666"/>
      <c r="Q577" s="654">
        <v>72421.09</v>
      </c>
    </row>
    <row r="578" spans="1:17" ht="14.4" customHeight="1" x14ac:dyDescent="0.3">
      <c r="A578" s="649" t="s">
        <v>573</v>
      </c>
      <c r="B578" s="650" t="s">
        <v>5347</v>
      </c>
      <c r="C578" s="650" t="s">
        <v>5505</v>
      </c>
      <c r="D578" s="650" t="s">
        <v>5661</v>
      </c>
      <c r="E578" s="650" t="s">
        <v>5662</v>
      </c>
      <c r="F578" s="653">
        <v>1</v>
      </c>
      <c r="G578" s="653">
        <v>12500</v>
      </c>
      <c r="H578" s="653">
        <v>1</v>
      </c>
      <c r="I578" s="653">
        <v>12500</v>
      </c>
      <c r="J578" s="653">
        <v>1</v>
      </c>
      <c r="K578" s="653">
        <v>12500</v>
      </c>
      <c r="L578" s="653">
        <v>1</v>
      </c>
      <c r="M578" s="653">
        <v>12500</v>
      </c>
      <c r="N578" s="653">
        <v>3</v>
      </c>
      <c r="O578" s="653">
        <v>37500</v>
      </c>
      <c r="P578" s="666">
        <v>3</v>
      </c>
      <c r="Q578" s="654">
        <v>12500</v>
      </c>
    </row>
    <row r="579" spans="1:17" ht="14.4" customHeight="1" x14ac:dyDescent="0.3">
      <c r="A579" s="649" t="s">
        <v>573</v>
      </c>
      <c r="B579" s="650" t="s">
        <v>5347</v>
      </c>
      <c r="C579" s="650" t="s">
        <v>5505</v>
      </c>
      <c r="D579" s="650" t="s">
        <v>5663</v>
      </c>
      <c r="E579" s="650" t="s">
        <v>5664</v>
      </c>
      <c r="F579" s="653"/>
      <c r="G579" s="653"/>
      <c r="H579" s="653"/>
      <c r="I579" s="653"/>
      <c r="J579" s="653">
        <v>2</v>
      </c>
      <c r="K579" s="653">
        <v>115014</v>
      </c>
      <c r="L579" s="653"/>
      <c r="M579" s="653">
        <v>57507</v>
      </c>
      <c r="N579" s="653"/>
      <c r="O579" s="653"/>
      <c r="P579" s="666"/>
      <c r="Q579" s="654"/>
    </row>
    <row r="580" spans="1:17" ht="14.4" customHeight="1" x14ac:dyDescent="0.3">
      <c r="A580" s="649" t="s">
        <v>573</v>
      </c>
      <c r="B580" s="650" t="s">
        <v>5347</v>
      </c>
      <c r="C580" s="650" t="s">
        <v>5505</v>
      </c>
      <c r="D580" s="650" t="s">
        <v>5665</v>
      </c>
      <c r="E580" s="650" t="s">
        <v>5666</v>
      </c>
      <c r="F580" s="653">
        <v>1</v>
      </c>
      <c r="G580" s="653">
        <v>41638</v>
      </c>
      <c r="H580" s="653">
        <v>1</v>
      </c>
      <c r="I580" s="653">
        <v>41638</v>
      </c>
      <c r="J580" s="653"/>
      <c r="K580" s="653"/>
      <c r="L580" s="653"/>
      <c r="M580" s="653"/>
      <c r="N580" s="653"/>
      <c r="O580" s="653"/>
      <c r="P580" s="666"/>
      <c r="Q580" s="654"/>
    </row>
    <row r="581" spans="1:17" ht="14.4" customHeight="1" x14ac:dyDescent="0.3">
      <c r="A581" s="649" t="s">
        <v>573</v>
      </c>
      <c r="B581" s="650" t="s">
        <v>5347</v>
      </c>
      <c r="C581" s="650" t="s">
        <v>5505</v>
      </c>
      <c r="D581" s="650" t="s">
        <v>5667</v>
      </c>
      <c r="E581" s="650" t="s">
        <v>5668</v>
      </c>
      <c r="F581" s="653">
        <v>4</v>
      </c>
      <c r="G581" s="653">
        <v>54281.08</v>
      </c>
      <c r="H581" s="653">
        <v>1</v>
      </c>
      <c r="I581" s="653">
        <v>13570.27</v>
      </c>
      <c r="J581" s="653">
        <v>3</v>
      </c>
      <c r="K581" s="653">
        <v>41071.08</v>
      </c>
      <c r="L581" s="653">
        <v>0.75663711923196808</v>
      </c>
      <c r="M581" s="653">
        <v>13690.36</v>
      </c>
      <c r="N581" s="653">
        <v>8</v>
      </c>
      <c r="O581" s="653">
        <v>109522.88</v>
      </c>
      <c r="P581" s="666">
        <v>2.0176989846185815</v>
      </c>
      <c r="Q581" s="654">
        <v>13690.36</v>
      </c>
    </row>
    <row r="582" spans="1:17" ht="14.4" customHeight="1" x14ac:dyDescent="0.3">
      <c r="A582" s="649" t="s">
        <v>573</v>
      </c>
      <c r="B582" s="650" t="s">
        <v>5347</v>
      </c>
      <c r="C582" s="650" t="s">
        <v>5505</v>
      </c>
      <c r="D582" s="650" t="s">
        <v>5669</v>
      </c>
      <c r="E582" s="650" t="s">
        <v>5670</v>
      </c>
      <c r="F582" s="653">
        <v>3</v>
      </c>
      <c r="G582" s="653">
        <v>58200</v>
      </c>
      <c r="H582" s="653">
        <v>1</v>
      </c>
      <c r="I582" s="653">
        <v>19400</v>
      </c>
      <c r="J582" s="653">
        <v>4</v>
      </c>
      <c r="K582" s="653">
        <v>77600</v>
      </c>
      <c r="L582" s="653">
        <v>1.3333333333333333</v>
      </c>
      <c r="M582" s="653">
        <v>19400</v>
      </c>
      <c r="N582" s="653">
        <v>3</v>
      </c>
      <c r="O582" s="653">
        <v>58200</v>
      </c>
      <c r="P582" s="666">
        <v>1</v>
      </c>
      <c r="Q582" s="654">
        <v>19400</v>
      </c>
    </row>
    <row r="583" spans="1:17" ht="14.4" customHeight="1" x14ac:dyDescent="0.3">
      <c r="A583" s="649" t="s">
        <v>573</v>
      </c>
      <c r="B583" s="650" t="s">
        <v>5347</v>
      </c>
      <c r="C583" s="650" t="s">
        <v>5505</v>
      </c>
      <c r="D583" s="650" t="s">
        <v>5673</v>
      </c>
      <c r="E583" s="650" t="s">
        <v>5674</v>
      </c>
      <c r="F583" s="653">
        <v>1</v>
      </c>
      <c r="G583" s="653">
        <v>2487.27</v>
      </c>
      <c r="H583" s="653">
        <v>1</v>
      </c>
      <c r="I583" s="653">
        <v>2487.27</v>
      </c>
      <c r="J583" s="653"/>
      <c r="K583" s="653"/>
      <c r="L583" s="653"/>
      <c r="M583" s="653"/>
      <c r="N583" s="653">
        <v>2</v>
      </c>
      <c r="O583" s="653">
        <v>4974.54</v>
      </c>
      <c r="P583" s="666">
        <v>2</v>
      </c>
      <c r="Q583" s="654">
        <v>2487.27</v>
      </c>
    </row>
    <row r="584" spans="1:17" ht="14.4" customHeight="1" x14ac:dyDescent="0.3">
      <c r="A584" s="649" t="s">
        <v>573</v>
      </c>
      <c r="B584" s="650" t="s">
        <v>5347</v>
      </c>
      <c r="C584" s="650" t="s">
        <v>5505</v>
      </c>
      <c r="D584" s="650" t="s">
        <v>5675</v>
      </c>
      <c r="E584" s="650" t="s">
        <v>5676</v>
      </c>
      <c r="F584" s="653"/>
      <c r="G584" s="653"/>
      <c r="H584" s="653"/>
      <c r="I584" s="653"/>
      <c r="J584" s="653"/>
      <c r="K584" s="653"/>
      <c r="L584" s="653"/>
      <c r="M584" s="653"/>
      <c r="N584" s="653">
        <v>4</v>
      </c>
      <c r="O584" s="653">
        <v>34734.76</v>
      </c>
      <c r="P584" s="666"/>
      <c r="Q584" s="654">
        <v>8683.69</v>
      </c>
    </row>
    <row r="585" spans="1:17" ht="14.4" customHeight="1" x14ac:dyDescent="0.3">
      <c r="A585" s="649" t="s">
        <v>573</v>
      </c>
      <c r="B585" s="650" t="s">
        <v>5347</v>
      </c>
      <c r="C585" s="650" t="s">
        <v>5505</v>
      </c>
      <c r="D585" s="650" t="s">
        <v>6042</v>
      </c>
      <c r="E585" s="650" t="s">
        <v>5247</v>
      </c>
      <c r="F585" s="653">
        <v>1</v>
      </c>
      <c r="G585" s="653">
        <v>181500</v>
      </c>
      <c r="H585" s="653">
        <v>1</v>
      </c>
      <c r="I585" s="653">
        <v>181500</v>
      </c>
      <c r="J585" s="653">
        <v>2</v>
      </c>
      <c r="K585" s="653">
        <v>363000</v>
      </c>
      <c r="L585" s="653">
        <v>2</v>
      </c>
      <c r="M585" s="653">
        <v>181500</v>
      </c>
      <c r="N585" s="653"/>
      <c r="O585" s="653"/>
      <c r="P585" s="666"/>
      <c r="Q585" s="654"/>
    </row>
    <row r="586" spans="1:17" ht="14.4" customHeight="1" x14ac:dyDescent="0.3">
      <c r="A586" s="649" t="s">
        <v>573</v>
      </c>
      <c r="B586" s="650" t="s">
        <v>5347</v>
      </c>
      <c r="C586" s="650" t="s">
        <v>5505</v>
      </c>
      <c r="D586" s="650" t="s">
        <v>5683</v>
      </c>
      <c r="E586" s="650" t="s">
        <v>5684</v>
      </c>
      <c r="F586" s="653"/>
      <c r="G586" s="653"/>
      <c r="H586" s="653"/>
      <c r="I586" s="653"/>
      <c r="J586" s="653"/>
      <c r="K586" s="653"/>
      <c r="L586" s="653"/>
      <c r="M586" s="653"/>
      <c r="N586" s="653">
        <v>1</v>
      </c>
      <c r="O586" s="653">
        <v>1430.18</v>
      </c>
      <c r="P586" s="666"/>
      <c r="Q586" s="654">
        <v>1430.18</v>
      </c>
    </row>
    <row r="587" spans="1:17" ht="14.4" customHeight="1" x14ac:dyDescent="0.3">
      <c r="A587" s="649" t="s">
        <v>573</v>
      </c>
      <c r="B587" s="650" t="s">
        <v>5347</v>
      </c>
      <c r="C587" s="650" t="s">
        <v>5505</v>
      </c>
      <c r="D587" s="650" t="s">
        <v>6043</v>
      </c>
      <c r="E587" s="650" t="s">
        <v>5513</v>
      </c>
      <c r="F587" s="653"/>
      <c r="G587" s="653"/>
      <c r="H587" s="653"/>
      <c r="I587" s="653"/>
      <c r="J587" s="653">
        <v>2</v>
      </c>
      <c r="K587" s="653">
        <v>25800</v>
      </c>
      <c r="L587" s="653"/>
      <c r="M587" s="653">
        <v>12900</v>
      </c>
      <c r="N587" s="653">
        <v>1</v>
      </c>
      <c r="O587" s="653">
        <v>12900</v>
      </c>
      <c r="P587" s="666"/>
      <c r="Q587" s="654">
        <v>12900</v>
      </c>
    </row>
    <row r="588" spans="1:17" ht="14.4" customHeight="1" x14ac:dyDescent="0.3">
      <c r="A588" s="649" t="s">
        <v>573</v>
      </c>
      <c r="B588" s="650" t="s">
        <v>5347</v>
      </c>
      <c r="C588" s="650" t="s">
        <v>5505</v>
      </c>
      <c r="D588" s="650" t="s">
        <v>5691</v>
      </c>
      <c r="E588" s="650" t="s">
        <v>5692</v>
      </c>
      <c r="F588" s="653"/>
      <c r="G588" s="653"/>
      <c r="H588" s="653"/>
      <c r="I588" s="653"/>
      <c r="J588" s="653"/>
      <c r="K588" s="653"/>
      <c r="L588" s="653"/>
      <c r="M588" s="653"/>
      <c r="N588" s="653">
        <v>6</v>
      </c>
      <c r="O588" s="653">
        <v>42541.68</v>
      </c>
      <c r="P588" s="666"/>
      <c r="Q588" s="654">
        <v>7090.28</v>
      </c>
    </row>
    <row r="589" spans="1:17" ht="14.4" customHeight="1" x14ac:dyDescent="0.3">
      <c r="A589" s="649" t="s">
        <v>573</v>
      </c>
      <c r="B589" s="650" t="s">
        <v>5347</v>
      </c>
      <c r="C589" s="650" t="s">
        <v>5252</v>
      </c>
      <c r="D589" s="650" t="s">
        <v>6044</v>
      </c>
      <c r="E589" s="650" t="s">
        <v>6045</v>
      </c>
      <c r="F589" s="653">
        <v>714</v>
      </c>
      <c r="G589" s="653">
        <v>22820376</v>
      </c>
      <c r="H589" s="653">
        <v>1</v>
      </c>
      <c r="I589" s="653">
        <v>31961.310924369747</v>
      </c>
      <c r="J589" s="653">
        <v>597</v>
      </c>
      <c r="K589" s="653">
        <v>19083554</v>
      </c>
      <c r="L589" s="653">
        <v>0.83625063846450209</v>
      </c>
      <c r="M589" s="653">
        <v>31965.752093802344</v>
      </c>
      <c r="N589" s="653">
        <v>733</v>
      </c>
      <c r="O589" s="653">
        <v>23431078</v>
      </c>
      <c r="P589" s="666">
        <v>1.026761259323685</v>
      </c>
      <c r="Q589" s="654">
        <v>31966</v>
      </c>
    </row>
    <row r="590" spans="1:17" ht="14.4" customHeight="1" x14ac:dyDescent="0.3">
      <c r="A590" s="649" t="s">
        <v>573</v>
      </c>
      <c r="B590" s="650" t="s">
        <v>5347</v>
      </c>
      <c r="C590" s="650" t="s">
        <v>5252</v>
      </c>
      <c r="D590" s="650" t="s">
        <v>6046</v>
      </c>
      <c r="E590" s="650" t="s">
        <v>6047</v>
      </c>
      <c r="F590" s="653">
        <v>9</v>
      </c>
      <c r="G590" s="653">
        <v>107039</v>
      </c>
      <c r="H590" s="653">
        <v>1</v>
      </c>
      <c r="I590" s="653">
        <v>11893.222222222223</v>
      </c>
      <c r="J590" s="653">
        <v>21</v>
      </c>
      <c r="K590" s="653">
        <v>249835</v>
      </c>
      <c r="L590" s="653">
        <v>2.3340558114332159</v>
      </c>
      <c r="M590" s="653">
        <v>11896.904761904761</v>
      </c>
      <c r="N590" s="653">
        <v>17</v>
      </c>
      <c r="O590" s="653">
        <v>202249</v>
      </c>
      <c r="P590" s="666">
        <v>1.8894888778856305</v>
      </c>
      <c r="Q590" s="654">
        <v>11897</v>
      </c>
    </row>
    <row r="591" spans="1:17" ht="14.4" customHeight="1" x14ac:dyDescent="0.3">
      <c r="A591" s="649" t="s">
        <v>573</v>
      </c>
      <c r="B591" s="650" t="s">
        <v>5347</v>
      </c>
      <c r="C591" s="650" t="s">
        <v>5252</v>
      </c>
      <c r="D591" s="650" t="s">
        <v>5255</v>
      </c>
      <c r="E591" s="650" t="s">
        <v>5256</v>
      </c>
      <c r="F591" s="653">
        <v>66</v>
      </c>
      <c r="G591" s="653">
        <v>44280</v>
      </c>
      <c r="H591" s="653">
        <v>1</v>
      </c>
      <c r="I591" s="653">
        <v>670.90909090909088</v>
      </c>
      <c r="J591" s="653">
        <v>13</v>
      </c>
      <c r="K591" s="653">
        <v>8489</v>
      </c>
      <c r="L591" s="653">
        <v>0.1917118337850045</v>
      </c>
      <c r="M591" s="653">
        <v>653</v>
      </c>
      <c r="N591" s="653"/>
      <c r="O591" s="653"/>
      <c r="P591" s="666"/>
      <c r="Q591" s="654"/>
    </row>
    <row r="592" spans="1:17" ht="14.4" customHeight="1" x14ac:dyDescent="0.3">
      <c r="A592" s="649" t="s">
        <v>573</v>
      </c>
      <c r="B592" s="650" t="s">
        <v>5347</v>
      </c>
      <c r="C592" s="650" t="s">
        <v>5252</v>
      </c>
      <c r="D592" s="650" t="s">
        <v>5343</v>
      </c>
      <c r="E592" s="650" t="s">
        <v>5344</v>
      </c>
      <c r="F592" s="653"/>
      <c r="G592" s="653"/>
      <c r="H592" s="653"/>
      <c r="I592" s="653"/>
      <c r="J592" s="653">
        <v>4</v>
      </c>
      <c r="K592" s="653">
        <v>928</v>
      </c>
      <c r="L592" s="653"/>
      <c r="M592" s="653">
        <v>232</v>
      </c>
      <c r="N592" s="653"/>
      <c r="O592" s="653"/>
      <c r="P592" s="666"/>
      <c r="Q592" s="654"/>
    </row>
    <row r="593" spans="1:17" ht="14.4" customHeight="1" x14ac:dyDescent="0.3">
      <c r="A593" s="649" t="s">
        <v>573</v>
      </c>
      <c r="B593" s="650" t="s">
        <v>5347</v>
      </c>
      <c r="C593" s="650" t="s">
        <v>5252</v>
      </c>
      <c r="D593" s="650" t="s">
        <v>5705</v>
      </c>
      <c r="E593" s="650" t="s">
        <v>5706</v>
      </c>
      <c r="F593" s="653"/>
      <c r="G593" s="653"/>
      <c r="H593" s="653"/>
      <c r="I593" s="653"/>
      <c r="J593" s="653"/>
      <c r="K593" s="653"/>
      <c r="L593" s="653"/>
      <c r="M593" s="653"/>
      <c r="N593" s="653">
        <v>1</v>
      </c>
      <c r="O593" s="653">
        <v>815</v>
      </c>
      <c r="P593" s="666"/>
      <c r="Q593" s="654">
        <v>815</v>
      </c>
    </row>
    <row r="594" spans="1:17" ht="14.4" customHeight="1" x14ac:dyDescent="0.3">
      <c r="A594" s="649" t="s">
        <v>573</v>
      </c>
      <c r="B594" s="650" t="s">
        <v>5347</v>
      </c>
      <c r="C594" s="650" t="s">
        <v>5252</v>
      </c>
      <c r="D594" s="650" t="s">
        <v>6048</v>
      </c>
      <c r="E594" s="650" t="s">
        <v>6049</v>
      </c>
      <c r="F594" s="653">
        <v>111</v>
      </c>
      <c r="G594" s="653">
        <v>1034520</v>
      </c>
      <c r="H594" s="653">
        <v>1</v>
      </c>
      <c r="I594" s="653">
        <v>9320</v>
      </c>
      <c r="J594" s="653">
        <v>39</v>
      </c>
      <c r="K594" s="653">
        <v>363480</v>
      </c>
      <c r="L594" s="653">
        <v>0.35135135135135137</v>
      </c>
      <c r="M594" s="653">
        <v>9320</v>
      </c>
      <c r="N594" s="653">
        <v>37</v>
      </c>
      <c r="O594" s="653">
        <v>344840</v>
      </c>
      <c r="P594" s="666">
        <v>0.33333333333333331</v>
      </c>
      <c r="Q594" s="654">
        <v>9320</v>
      </c>
    </row>
    <row r="595" spans="1:17" ht="14.4" customHeight="1" x14ac:dyDescent="0.3">
      <c r="A595" s="649" t="s">
        <v>573</v>
      </c>
      <c r="B595" s="650" t="s">
        <v>5347</v>
      </c>
      <c r="C595" s="650" t="s">
        <v>5252</v>
      </c>
      <c r="D595" s="650" t="s">
        <v>5717</v>
      </c>
      <c r="E595" s="650" t="s">
        <v>5718</v>
      </c>
      <c r="F595" s="653">
        <v>0</v>
      </c>
      <c r="G595" s="653">
        <v>0</v>
      </c>
      <c r="H595" s="653"/>
      <c r="I595" s="653"/>
      <c r="J595" s="653">
        <v>0</v>
      </c>
      <c r="K595" s="653">
        <v>0</v>
      </c>
      <c r="L595" s="653"/>
      <c r="M595" s="653"/>
      <c r="N595" s="653">
        <v>0</v>
      </c>
      <c r="O595" s="653">
        <v>0</v>
      </c>
      <c r="P595" s="666"/>
      <c r="Q595" s="654"/>
    </row>
    <row r="596" spans="1:17" ht="14.4" customHeight="1" x14ac:dyDescent="0.3">
      <c r="A596" s="649" t="s">
        <v>573</v>
      </c>
      <c r="B596" s="650" t="s">
        <v>5347</v>
      </c>
      <c r="C596" s="650" t="s">
        <v>5252</v>
      </c>
      <c r="D596" s="650" t="s">
        <v>5719</v>
      </c>
      <c r="E596" s="650" t="s">
        <v>5720</v>
      </c>
      <c r="F596" s="653">
        <v>823</v>
      </c>
      <c r="G596" s="653">
        <v>0</v>
      </c>
      <c r="H596" s="653"/>
      <c r="I596" s="653">
        <v>0</v>
      </c>
      <c r="J596" s="653">
        <v>610</v>
      </c>
      <c r="K596" s="653">
        <v>0</v>
      </c>
      <c r="L596" s="653"/>
      <c r="M596" s="653">
        <v>0</v>
      </c>
      <c r="N596" s="653">
        <v>938</v>
      </c>
      <c r="O596" s="653">
        <v>0</v>
      </c>
      <c r="P596" s="666"/>
      <c r="Q596" s="654">
        <v>0</v>
      </c>
    </row>
    <row r="597" spans="1:17" ht="14.4" customHeight="1" x14ac:dyDescent="0.3">
      <c r="A597" s="649" t="s">
        <v>573</v>
      </c>
      <c r="B597" s="650" t="s">
        <v>5347</v>
      </c>
      <c r="C597" s="650" t="s">
        <v>5252</v>
      </c>
      <c r="D597" s="650" t="s">
        <v>5269</v>
      </c>
      <c r="E597" s="650" t="s">
        <v>5270</v>
      </c>
      <c r="F597" s="653">
        <v>21</v>
      </c>
      <c r="G597" s="653">
        <v>0</v>
      </c>
      <c r="H597" s="653"/>
      <c r="I597" s="653">
        <v>0</v>
      </c>
      <c r="J597" s="653"/>
      <c r="K597" s="653"/>
      <c r="L597" s="653"/>
      <c r="M597" s="653"/>
      <c r="N597" s="653"/>
      <c r="O597" s="653"/>
      <c r="P597" s="666"/>
      <c r="Q597" s="654"/>
    </row>
    <row r="598" spans="1:17" ht="14.4" customHeight="1" x14ac:dyDescent="0.3">
      <c r="A598" s="649" t="s">
        <v>573</v>
      </c>
      <c r="B598" s="650" t="s">
        <v>5347</v>
      </c>
      <c r="C598" s="650" t="s">
        <v>5252</v>
      </c>
      <c r="D598" s="650" t="s">
        <v>6050</v>
      </c>
      <c r="E598" s="650" t="s">
        <v>6051</v>
      </c>
      <c r="F598" s="653">
        <v>6</v>
      </c>
      <c r="G598" s="653">
        <v>0</v>
      </c>
      <c r="H598" s="653"/>
      <c r="I598" s="653">
        <v>0</v>
      </c>
      <c r="J598" s="653">
        <v>7</v>
      </c>
      <c r="K598" s="653">
        <v>0</v>
      </c>
      <c r="L598" s="653"/>
      <c r="M598" s="653">
        <v>0</v>
      </c>
      <c r="N598" s="653">
        <v>6</v>
      </c>
      <c r="O598" s="653">
        <v>0</v>
      </c>
      <c r="P598" s="666"/>
      <c r="Q598" s="654">
        <v>0</v>
      </c>
    </row>
    <row r="599" spans="1:17" ht="14.4" customHeight="1" x14ac:dyDescent="0.3">
      <c r="A599" s="649" t="s">
        <v>573</v>
      </c>
      <c r="B599" s="650" t="s">
        <v>5347</v>
      </c>
      <c r="C599" s="650" t="s">
        <v>5252</v>
      </c>
      <c r="D599" s="650" t="s">
        <v>5721</v>
      </c>
      <c r="E599" s="650" t="s">
        <v>5722</v>
      </c>
      <c r="F599" s="653">
        <v>1</v>
      </c>
      <c r="G599" s="653">
        <v>0</v>
      </c>
      <c r="H599" s="653"/>
      <c r="I599" s="653">
        <v>0</v>
      </c>
      <c r="J599" s="653">
        <v>1</v>
      </c>
      <c r="K599" s="653">
        <v>0</v>
      </c>
      <c r="L599" s="653"/>
      <c r="M599" s="653">
        <v>0</v>
      </c>
      <c r="N599" s="653"/>
      <c r="O599" s="653"/>
      <c r="P599" s="666"/>
      <c r="Q599" s="654"/>
    </row>
    <row r="600" spans="1:17" ht="14.4" customHeight="1" x14ac:dyDescent="0.3">
      <c r="A600" s="649" t="s">
        <v>573</v>
      </c>
      <c r="B600" s="650" t="s">
        <v>5347</v>
      </c>
      <c r="C600" s="650" t="s">
        <v>5252</v>
      </c>
      <c r="D600" s="650" t="s">
        <v>6052</v>
      </c>
      <c r="E600" s="650" t="s">
        <v>6051</v>
      </c>
      <c r="F600" s="653">
        <v>1</v>
      </c>
      <c r="G600" s="653">
        <v>0</v>
      </c>
      <c r="H600" s="653"/>
      <c r="I600" s="653">
        <v>0</v>
      </c>
      <c r="J600" s="653">
        <v>1</v>
      </c>
      <c r="K600" s="653">
        <v>0</v>
      </c>
      <c r="L600" s="653"/>
      <c r="M600" s="653">
        <v>0</v>
      </c>
      <c r="N600" s="653"/>
      <c r="O600" s="653"/>
      <c r="P600" s="666"/>
      <c r="Q600" s="654"/>
    </row>
    <row r="601" spans="1:17" ht="14.4" customHeight="1" x14ac:dyDescent="0.3">
      <c r="A601" s="649" t="s">
        <v>573</v>
      </c>
      <c r="B601" s="650" t="s">
        <v>5347</v>
      </c>
      <c r="C601" s="650" t="s">
        <v>5252</v>
      </c>
      <c r="D601" s="650" t="s">
        <v>6053</v>
      </c>
      <c r="E601" s="650" t="s">
        <v>6051</v>
      </c>
      <c r="F601" s="653"/>
      <c r="G601" s="653"/>
      <c r="H601" s="653"/>
      <c r="I601" s="653"/>
      <c r="J601" s="653"/>
      <c r="K601" s="653"/>
      <c r="L601" s="653"/>
      <c r="M601" s="653"/>
      <c r="N601" s="653">
        <v>1</v>
      </c>
      <c r="O601" s="653">
        <v>0</v>
      </c>
      <c r="P601" s="666"/>
      <c r="Q601" s="654">
        <v>0</v>
      </c>
    </row>
    <row r="602" spans="1:17" ht="14.4" customHeight="1" x14ac:dyDescent="0.3">
      <c r="A602" s="649" t="s">
        <v>573</v>
      </c>
      <c r="B602" s="650" t="s">
        <v>5347</v>
      </c>
      <c r="C602" s="650" t="s">
        <v>5252</v>
      </c>
      <c r="D602" s="650" t="s">
        <v>5815</v>
      </c>
      <c r="E602" s="650" t="s">
        <v>5816</v>
      </c>
      <c r="F602" s="653">
        <v>162</v>
      </c>
      <c r="G602" s="653">
        <v>0</v>
      </c>
      <c r="H602" s="653"/>
      <c r="I602" s="653">
        <v>0</v>
      </c>
      <c r="J602" s="653">
        <v>271</v>
      </c>
      <c r="K602" s="653">
        <v>0</v>
      </c>
      <c r="L602" s="653"/>
      <c r="M602" s="653">
        <v>0</v>
      </c>
      <c r="N602" s="653"/>
      <c r="O602" s="653"/>
      <c r="P602" s="666"/>
      <c r="Q602" s="654"/>
    </row>
    <row r="603" spans="1:17" ht="14.4" customHeight="1" x14ac:dyDescent="0.3">
      <c r="A603" s="649" t="s">
        <v>573</v>
      </c>
      <c r="B603" s="650" t="s">
        <v>5347</v>
      </c>
      <c r="C603" s="650" t="s">
        <v>5252</v>
      </c>
      <c r="D603" s="650" t="s">
        <v>6054</v>
      </c>
      <c r="E603" s="650" t="s">
        <v>6051</v>
      </c>
      <c r="F603" s="653">
        <v>8</v>
      </c>
      <c r="G603" s="653">
        <v>0</v>
      </c>
      <c r="H603" s="653"/>
      <c r="I603" s="653">
        <v>0</v>
      </c>
      <c r="J603" s="653">
        <v>6</v>
      </c>
      <c r="K603" s="653">
        <v>0</v>
      </c>
      <c r="L603" s="653"/>
      <c r="M603" s="653">
        <v>0</v>
      </c>
      <c r="N603" s="653">
        <v>8</v>
      </c>
      <c r="O603" s="653">
        <v>0</v>
      </c>
      <c r="P603" s="666"/>
      <c r="Q603" s="654">
        <v>0</v>
      </c>
    </row>
    <row r="604" spans="1:17" ht="14.4" customHeight="1" x14ac:dyDescent="0.3">
      <c r="A604" s="649" t="s">
        <v>573</v>
      </c>
      <c r="B604" s="650" t="s">
        <v>5347</v>
      </c>
      <c r="C604" s="650" t="s">
        <v>5252</v>
      </c>
      <c r="D604" s="650" t="s">
        <v>5279</v>
      </c>
      <c r="E604" s="650" t="s">
        <v>5280</v>
      </c>
      <c r="F604" s="653">
        <v>18</v>
      </c>
      <c r="G604" s="653">
        <v>6390</v>
      </c>
      <c r="H604" s="653">
        <v>1</v>
      </c>
      <c r="I604" s="653">
        <v>355</v>
      </c>
      <c r="J604" s="653">
        <v>3</v>
      </c>
      <c r="K604" s="653">
        <v>981</v>
      </c>
      <c r="L604" s="653">
        <v>0.15352112676056337</v>
      </c>
      <c r="M604" s="653">
        <v>327</v>
      </c>
      <c r="N604" s="653"/>
      <c r="O604" s="653"/>
      <c r="P604" s="666"/>
      <c r="Q604" s="654"/>
    </row>
    <row r="605" spans="1:17" ht="14.4" customHeight="1" x14ac:dyDescent="0.3">
      <c r="A605" s="649" t="s">
        <v>573</v>
      </c>
      <c r="B605" s="650" t="s">
        <v>5347</v>
      </c>
      <c r="C605" s="650" t="s">
        <v>5252</v>
      </c>
      <c r="D605" s="650" t="s">
        <v>6055</v>
      </c>
      <c r="E605" s="650" t="s">
        <v>6056</v>
      </c>
      <c r="F605" s="653"/>
      <c r="G605" s="653"/>
      <c r="H605" s="653"/>
      <c r="I605" s="653"/>
      <c r="J605" s="653">
        <v>2</v>
      </c>
      <c r="K605" s="653">
        <v>10952</v>
      </c>
      <c r="L605" s="653"/>
      <c r="M605" s="653">
        <v>5476</v>
      </c>
      <c r="N605" s="653"/>
      <c r="O605" s="653"/>
      <c r="P605" s="666"/>
      <c r="Q605" s="654"/>
    </row>
    <row r="606" spans="1:17" ht="14.4" customHeight="1" x14ac:dyDescent="0.3">
      <c r="A606" s="649" t="s">
        <v>573</v>
      </c>
      <c r="B606" s="650" t="s">
        <v>5347</v>
      </c>
      <c r="C606" s="650" t="s">
        <v>5252</v>
      </c>
      <c r="D606" s="650" t="s">
        <v>5829</v>
      </c>
      <c r="E606" s="650" t="s">
        <v>5830</v>
      </c>
      <c r="F606" s="653"/>
      <c r="G606" s="653"/>
      <c r="H606" s="653"/>
      <c r="I606" s="653"/>
      <c r="J606" s="653">
        <v>1</v>
      </c>
      <c r="K606" s="653">
        <v>0</v>
      </c>
      <c r="L606" s="653"/>
      <c r="M606" s="653">
        <v>0</v>
      </c>
      <c r="N606" s="653"/>
      <c r="O606" s="653"/>
      <c r="P606" s="666"/>
      <c r="Q606" s="654"/>
    </row>
    <row r="607" spans="1:17" ht="14.4" customHeight="1" x14ac:dyDescent="0.3">
      <c r="A607" s="649" t="s">
        <v>573</v>
      </c>
      <c r="B607" s="650" t="s">
        <v>5347</v>
      </c>
      <c r="C607" s="650" t="s">
        <v>5252</v>
      </c>
      <c r="D607" s="650" t="s">
        <v>6057</v>
      </c>
      <c r="E607" s="650" t="s">
        <v>6058</v>
      </c>
      <c r="F607" s="653">
        <v>120</v>
      </c>
      <c r="G607" s="653">
        <v>2875320</v>
      </c>
      <c r="H607" s="653">
        <v>1</v>
      </c>
      <c r="I607" s="653">
        <v>23961</v>
      </c>
      <c r="J607" s="653">
        <v>167</v>
      </c>
      <c r="K607" s="653">
        <v>4002270</v>
      </c>
      <c r="L607" s="653">
        <v>1.3919389841826302</v>
      </c>
      <c r="M607" s="653">
        <v>23965.688622754493</v>
      </c>
      <c r="N607" s="653">
        <v>129</v>
      </c>
      <c r="O607" s="653">
        <v>3091614</v>
      </c>
      <c r="P607" s="666">
        <v>1.0752243228579776</v>
      </c>
      <c r="Q607" s="654">
        <v>23966</v>
      </c>
    </row>
    <row r="608" spans="1:17" ht="14.4" customHeight="1" x14ac:dyDescent="0.3">
      <c r="A608" s="649" t="s">
        <v>573</v>
      </c>
      <c r="B608" s="650" t="s">
        <v>5347</v>
      </c>
      <c r="C608" s="650" t="s">
        <v>5252</v>
      </c>
      <c r="D608" s="650" t="s">
        <v>6059</v>
      </c>
      <c r="E608" s="650" t="s">
        <v>6060</v>
      </c>
      <c r="F608" s="653">
        <v>3</v>
      </c>
      <c r="G608" s="653">
        <v>19998</v>
      </c>
      <c r="H608" s="653">
        <v>1</v>
      </c>
      <c r="I608" s="653">
        <v>6666</v>
      </c>
      <c r="J608" s="653">
        <v>10</v>
      </c>
      <c r="K608" s="653">
        <v>66752</v>
      </c>
      <c r="L608" s="653">
        <v>3.3379337933793378</v>
      </c>
      <c r="M608" s="653">
        <v>6675.2</v>
      </c>
      <c r="N608" s="653">
        <v>14</v>
      </c>
      <c r="O608" s="653">
        <v>93464</v>
      </c>
      <c r="P608" s="666">
        <v>4.6736673667366739</v>
      </c>
      <c r="Q608" s="654">
        <v>6676</v>
      </c>
    </row>
    <row r="609" spans="1:17" ht="14.4" customHeight="1" x14ac:dyDescent="0.3">
      <c r="A609" s="649" t="s">
        <v>573</v>
      </c>
      <c r="B609" s="650" t="s">
        <v>5347</v>
      </c>
      <c r="C609" s="650" t="s">
        <v>5252</v>
      </c>
      <c r="D609" s="650" t="s">
        <v>6061</v>
      </c>
      <c r="E609" s="650" t="s">
        <v>6051</v>
      </c>
      <c r="F609" s="653">
        <v>7</v>
      </c>
      <c r="G609" s="653">
        <v>0</v>
      </c>
      <c r="H609" s="653"/>
      <c r="I609" s="653">
        <v>0</v>
      </c>
      <c r="J609" s="653">
        <v>2</v>
      </c>
      <c r="K609" s="653">
        <v>0</v>
      </c>
      <c r="L609" s="653"/>
      <c r="M609" s="653">
        <v>0</v>
      </c>
      <c r="N609" s="653">
        <v>6</v>
      </c>
      <c r="O609" s="653">
        <v>0</v>
      </c>
      <c r="P609" s="666"/>
      <c r="Q609" s="654">
        <v>0</v>
      </c>
    </row>
    <row r="610" spans="1:17" ht="14.4" customHeight="1" x14ac:dyDescent="0.3">
      <c r="A610" s="649" t="s">
        <v>573</v>
      </c>
      <c r="B610" s="650" t="s">
        <v>5347</v>
      </c>
      <c r="C610" s="650" t="s">
        <v>5252</v>
      </c>
      <c r="D610" s="650" t="s">
        <v>6062</v>
      </c>
      <c r="E610" s="650" t="s">
        <v>6063</v>
      </c>
      <c r="F610" s="653">
        <v>329</v>
      </c>
      <c r="G610" s="653">
        <v>9199212</v>
      </c>
      <c r="H610" s="653">
        <v>1</v>
      </c>
      <c r="I610" s="653">
        <v>27961.130699088146</v>
      </c>
      <c r="J610" s="653">
        <v>336</v>
      </c>
      <c r="K610" s="653">
        <v>9396472</v>
      </c>
      <c r="L610" s="653">
        <v>1.0214431409994682</v>
      </c>
      <c r="M610" s="653">
        <v>27965.690476190477</v>
      </c>
      <c r="N610" s="653">
        <v>346</v>
      </c>
      <c r="O610" s="653">
        <v>9676236</v>
      </c>
      <c r="P610" s="666">
        <v>1.0518548762654889</v>
      </c>
      <c r="Q610" s="654">
        <v>27966</v>
      </c>
    </row>
    <row r="611" spans="1:17" ht="14.4" customHeight="1" x14ac:dyDescent="0.3">
      <c r="A611" s="649" t="s">
        <v>573</v>
      </c>
      <c r="B611" s="650" t="s">
        <v>5347</v>
      </c>
      <c r="C611" s="650" t="s">
        <v>5252</v>
      </c>
      <c r="D611" s="650" t="s">
        <v>5318</v>
      </c>
      <c r="E611" s="650" t="s">
        <v>5319</v>
      </c>
      <c r="F611" s="653"/>
      <c r="G611" s="653"/>
      <c r="H611" s="653"/>
      <c r="I611" s="653"/>
      <c r="J611" s="653">
        <v>10</v>
      </c>
      <c r="K611" s="653">
        <v>3440</v>
      </c>
      <c r="L611" s="653"/>
      <c r="M611" s="653">
        <v>344</v>
      </c>
      <c r="N611" s="653"/>
      <c r="O611" s="653"/>
      <c r="P611" s="666"/>
      <c r="Q611" s="654"/>
    </row>
    <row r="612" spans="1:17" ht="14.4" customHeight="1" x14ac:dyDescent="0.3">
      <c r="A612" s="649" t="s">
        <v>573</v>
      </c>
      <c r="B612" s="650" t="s">
        <v>5347</v>
      </c>
      <c r="C612" s="650" t="s">
        <v>5252</v>
      </c>
      <c r="D612" s="650" t="s">
        <v>5322</v>
      </c>
      <c r="E612" s="650" t="s">
        <v>5323</v>
      </c>
      <c r="F612" s="653"/>
      <c r="G612" s="653"/>
      <c r="H612" s="653"/>
      <c r="I612" s="653"/>
      <c r="J612" s="653">
        <v>45</v>
      </c>
      <c r="K612" s="653">
        <v>15480</v>
      </c>
      <c r="L612" s="653"/>
      <c r="M612" s="653">
        <v>344</v>
      </c>
      <c r="N612" s="653">
        <v>62</v>
      </c>
      <c r="O612" s="653">
        <v>21516</v>
      </c>
      <c r="P612" s="666"/>
      <c r="Q612" s="654">
        <v>347.03225806451616</v>
      </c>
    </row>
    <row r="613" spans="1:17" ht="14.4" customHeight="1" x14ac:dyDescent="0.3">
      <c r="A613" s="649" t="s">
        <v>573</v>
      </c>
      <c r="B613" s="650" t="s">
        <v>5347</v>
      </c>
      <c r="C613" s="650" t="s">
        <v>5252</v>
      </c>
      <c r="D613" s="650" t="s">
        <v>5855</v>
      </c>
      <c r="E613" s="650" t="s">
        <v>5856</v>
      </c>
      <c r="F613" s="653">
        <v>1</v>
      </c>
      <c r="G613" s="653">
        <v>0</v>
      </c>
      <c r="H613" s="653"/>
      <c r="I613" s="653">
        <v>0</v>
      </c>
      <c r="J613" s="653">
        <v>1</v>
      </c>
      <c r="K613" s="653">
        <v>0</v>
      </c>
      <c r="L613" s="653"/>
      <c r="M613" s="653">
        <v>0</v>
      </c>
      <c r="N613" s="653"/>
      <c r="O613" s="653"/>
      <c r="P613" s="666"/>
      <c r="Q613" s="654"/>
    </row>
    <row r="614" spans="1:17" ht="14.4" customHeight="1" x14ac:dyDescent="0.3">
      <c r="A614" s="649" t="s">
        <v>573</v>
      </c>
      <c r="B614" s="650" t="s">
        <v>5347</v>
      </c>
      <c r="C614" s="650" t="s">
        <v>5252</v>
      </c>
      <c r="D614" s="650" t="s">
        <v>5345</v>
      </c>
      <c r="E614" s="650" t="s">
        <v>5346</v>
      </c>
      <c r="F614" s="653"/>
      <c r="G614" s="653"/>
      <c r="H614" s="653"/>
      <c r="I614" s="653"/>
      <c r="J614" s="653">
        <v>6</v>
      </c>
      <c r="K614" s="653">
        <v>1392</v>
      </c>
      <c r="L614" s="653"/>
      <c r="M614" s="653">
        <v>232</v>
      </c>
      <c r="N614" s="653">
        <v>27</v>
      </c>
      <c r="O614" s="653">
        <v>6298</v>
      </c>
      <c r="P614" s="666"/>
      <c r="Q614" s="654">
        <v>233.25925925925927</v>
      </c>
    </row>
    <row r="615" spans="1:17" ht="14.4" customHeight="1" x14ac:dyDescent="0.3">
      <c r="A615" s="649" t="s">
        <v>573</v>
      </c>
      <c r="B615" s="650" t="s">
        <v>5347</v>
      </c>
      <c r="C615" s="650" t="s">
        <v>5252</v>
      </c>
      <c r="D615" s="650" t="s">
        <v>5876</v>
      </c>
      <c r="E615" s="650" t="s">
        <v>5877</v>
      </c>
      <c r="F615" s="653">
        <v>1</v>
      </c>
      <c r="G615" s="653">
        <v>604</v>
      </c>
      <c r="H615" s="653">
        <v>1</v>
      </c>
      <c r="I615" s="653">
        <v>604</v>
      </c>
      <c r="J615" s="653"/>
      <c r="K615" s="653"/>
      <c r="L615" s="653"/>
      <c r="M615" s="653"/>
      <c r="N615" s="653"/>
      <c r="O615" s="653"/>
      <c r="P615" s="666"/>
      <c r="Q615" s="654"/>
    </row>
    <row r="616" spans="1:17" ht="14.4" customHeight="1" x14ac:dyDescent="0.3">
      <c r="A616" s="649" t="s">
        <v>573</v>
      </c>
      <c r="B616" s="650" t="s">
        <v>5347</v>
      </c>
      <c r="C616" s="650" t="s">
        <v>5252</v>
      </c>
      <c r="D616" s="650" t="s">
        <v>6064</v>
      </c>
      <c r="E616" s="650" t="s">
        <v>6051</v>
      </c>
      <c r="F616" s="653">
        <v>2</v>
      </c>
      <c r="G616" s="653">
        <v>0</v>
      </c>
      <c r="H616" s="653"/>
      <c r="I616" s="653">
        <v>0</v>
      </c>
      <c r="J616" s="653">
        <v>6</v>
      </c>
      <c r="K616" s="653">
        <v>0</v>
      </c>
      <c r="L616" s="653"/>
      <c r="M616" s="653">
        <v>0</v>
      </c>
      <c r="N616" s="653">
        <v>4</v>
      </c>
      <c r="O616" s="653">
        <v>0</v>
      </c>
      <c r="P616" s="666"/>
      <c r="Q616" s="654">
        <v>0</v>
      </c>
    </row>
    <row r="617" spans="1:17" ht="14.4" customHeight="1" x14ac:dyDescent="0.3">
      <c r="A617" s="649" t="s">
        <v>573</v>
      </c>
      <c r="B617" s="650" t="s">
        <v>6065</v>
      </c>
      <c r="C617" s="650" t="s">
        <v>5252</v>
      </c>
      <c r="D617" s="650" t="s">
        <v>6066</v>
      </c>
      <c r="E617" s="650" t="s">
        <v>6067</v>
      </c>
      <c r="F617" s="653">
        <v>1</v>
      </c>
      <c r="G617" s="653">
        <v>3966</v>
      </c>
      <c r="H617" s="653">
        <v>1</v>
      </c>
      <c r="I617" s="653">
        <v>3966</v>
      </c>
      <c r="J617" s="653"/>
      <c r="K617" s="653"/>
      <c r="L617" s="653"/>
      <c r="M617" s="653"/>
      <c r="N617" s="653"/>
      <c r="O617" s="653"/>
      <c r="P617" s="666"/>
      <c r="Q617" s="654"/>
    </row>
    <row r="618" spans="1:17" ht="14.4" customHeight="1" x14ac:dyDescent="0.3">
      <c r="A618" s="649" t="s">
        <v>573</v>
      </c>
      <c r="B618" s="650" t="s">
        <v>6065</v>
      </c>
      <c r="C618" s="650" t="s">
        <v>5252</v>
      </c>
      <c r="D618" s="650" t="s">
        <v>5275</v>
      </c>
      <c r="E618" s="650" t="s">
        <v>5276</v>
      </c>
      <c r="F618" s="653"/>
      <c r="G618" s="653"/>
      <c r="H618" s="653"/>
      <c r="I618" s="653"/>
      <c r="J618" s="653">
        <v>3</v>
      </c>
      <c r="K618" s="653">
        <v>243</v>
      </c>
      <c r="L618" s="653"/>
      <c r="M618" s="653">
        <v>81</v>
      </c>
      <c r="N618" s="653"/>
      <c r="O618" s="653"/>
      <c r="P618" s="666"/>
      <c r="Q618" s="654"/>
    </row>
    <row r="619" spans="1:17" ht="14.4" customHeight="1" x14ac:dyDescent="0.3">
      <c r="A619" s="649" t="s">
        <v>573</v>
      </c>
      <c r="B619" s="650" t="s">
        <v>6065</v>
      </c>
      <c r="C619" s="650" t="s">
        <v>5252</v>
      </c>
      <c r="D619" s="650" t="s">
        <v>5837</v>
      </c>
      <c r="E619" s="650" t="s">
        <v>5838</v>
      </c>
      <c r="F619" s="653"/>
      <c r="G619" s="653"/>
      <c r="H619" s="653"/>
      <c r="I619" s="653"/>
      <c r="J619" s="653"/>
      <c r="K619" s="653"/>
      <c r="L619" s="653"/>
      <c r="M619" s="653"/>
      <c r="N619" s="653">
        <v>1</v>
      </c>
      <c r="O619" s="653">
        <v>845</v>
      </c>
      <c r="P619" s="666"/>
      <c r="Q619" s="654">
        <v>845</v>
      </c>
    </row>
    <row r="620" spans="1:17" ht="14.4" customHeight="1" x14ac:dyDescent="0.3">
      <c r="A620" s="649" t="s">
        <v>573</v>
      </c>
      <c r="B620" s="650" t="s">
        <v>6065</v>
      </c>
      <c r="C620" s="650" t="s">
        <v>5252</v>
      </c>
      <c r="D620" s="650" t="s">
        <v>6068</v>
      </c>
      <c r="E620" s="650" t="s">
        <v>6069</v>
      </c>
      <c r="F620" s="653"/>
      <c r="G620" s="653"/>
      <c r="H620" s="653"/>
      <c r="I620" s="653"/>
      <c r="J620" s="653">
        <v>2</v>
      </c>
      <c r="K620" s="653">
        <v>3058</v>
      </c>
      <c r="L620" s="653"/>
      <c r="M620" s="653">
        <v>1529</v>
      </c>
      <c r="N620" s="653"/>
      <c r="O620" s="653"/>
      <c r="P620" s="666"/>
      <c r="Q620" s="654"/>
    </row>
    <row r="621" spans="1:17" ht="14.4" customHeight="1" x14ac:dyDescent="0.3">
      <c r="A621" s="649" t="s">
        <v>573</v>
      </c>
      <c r="B621" s="650" t="s">
        <v>6065</v>
      </c>
      <c r="C621" s="650" t="s">
        <v>5252</v>
      </c>
      <c r="D621" s="650" t="s">
        <v>6070</v>
      </c>
      <c r="E621" s="650" t="s">
        <v>6071</v>
      </c>
      <c r="F621" s="653">
        <v>1</v>
      </c>
      <c r="G621" s="653">
        <v>349</v>
      </c>
      <c r="H621" s="653">
        <v>1</v>
      </c>
      <c r="I621" s="653">
        <v>349</v>
      </c>
      <c r="J621" s="653"/>
      <c r="K621" s="653"/>
      <c r="L621" s="653"/>
      <c r="M621" s="653"/>
      <c r="N621" s="653"/>
      <c r="O621" s="653"/>
      <c r="P621" s="666"/>
      <c r="Q621" s="654"/>
    </row>
    <row r="622" spans="1:17" ht="14.4" customHeight="1" x14ac:dyDescent="0.3">
      <c r="A622" s="649" t="s">
        <v>573</v>
      </c>
      <c r="B622" s="650" t="s">
        <v>6065</v>
      </c>
      <c r="C622" s="650" t="s">
        <v>5252</v>
      </c>
      <c r="D622" s="650" t="s">
        <v>6072</v>
      </c>
      <c r="E622" s="650" t="s">
        <v>6073</v>
      </c>
      <c r="F622" s="653">
        <v>1</v>
      </c>
      <c r="G622" s="653">
        <v>1647</v>
      </c>
      <c r="H622" s="653">
        <v>1</v>
      </c>
      <c r="I622" s="653">
        <v>1647</v>
      </c>
      <c r="J622" s="653">
        <v>1</v>
      </c>
      <c r="K622" s="653">
        <v>1653</v>
      </c>
      <c r="L622" s="653">
        <v>1.0036429872495447</v>
      </c>
      <c r="M622" s="653">
        <v>1653</v>
      </c>
      <c r="N622" s="653"/>
      <c r="O622" s="653"/>
      <c r="P622" s="666"/>
      <c r="Q622" s="654"/>
    </row>
    <row r="623" spans="1:17" ht="14.4" customHeight="1" x14ac:dyDescent="0.3">
      <c r="A623" s="649" t="s">
        <v>573</v>
      </c>
      <c r="B623" s="650" t="s">
        <v>6065</v>
      </c>
      <c r="C623" s="650" t="s">
        <v>5252</v>
      </c>
      <c r="D623" s="650" t="s">
        <v>2421</v>
      </c>
      <c r="E623" s="650" t="s">
        <v>6074</v>
      </c>
      <c r="F623" s="653"/>
      <c r="G623" s="653"/>
      <c r="H623" s="653"/>
      <c r="I623" s="653"/>
      <c r="J623" s="653">
        <v>1</v>
      </c>
      <c r="K623" s="653">
        <v>1186</v>
      </c>
      <c r="L623" s="653"/>
      <c r="M623" s="653">
        <v>1186</v>
      </c>
      <c r="N623" s="653"/>
      <c r="O623" s="653"/>
      <c r="P623" s="666"/>
      <c r="Q623" s="654"/>
    </row>
    <row r="624" spans="1:17" ht="14.4" customHeight="1" x14ac:dyDescent="0.3">
      <c r="A624" s="649" t="s">
        <v>573</v>
      </c>
      <c r="B624" s="650" t="s">
        <v>6065</v>
      </c>
      <c r="C624" s="650" t="s">
        <v>5252</v>
      </c>
      <c r="D624" s="650" t="s">
        <v>6075</v>
      </c>
      <c r="E624" s="650" t="s">
        <v>6076</v>
      </c>
      <c r="F624" s="653"/>
      <c r="G624" s="653"/>
      <c r="H624" s="653"/>
      <c r="I624" s="653"/>
      <c r="J624" s="653">
        <v>2</v>
      </c>
      <c r="K624" s="653">
        <v>1372</v>
      </c>
      <c r="L624" s="653"/>
      <c r="M624" s="653">
        <v>686</v>
      </c>
      <c r="N624" s="653"/>
      <c r="O624" s="653"/>
      <c r="P624" s="666"/>
      <c r="Q624" s="654"/>
    </row>
    <row r="625" spans="1:17" ht="14.4" customHeight="1" x14ac:dyDescent="0.3">
      <c r="A625" s="649" t="s">
        <v>573</v>
      </c>
      <c r="B625" s="650" t="s">
        <v>6065</v>
      </c>
      <c r="C625" s="650" t="s">
        <v>5252</v>
      </c>
      <c r="D625" s="650" t="s">
        <v>6077</v>
      </c>
      <c r="E625" s="650" t="s">
        <v>6078</v>
      </c>
      <c r="F625" s="653"/>
      <c r="G625" s="653"/>
      <c r="H625" s="653"/>
      <c r="I625" s="653"/>
      <c r="J625" s="653">
        <v>2</v>
      </c>
      <c r="K625" s="653">
        <v>3592</v>
      </c>
      <c r="L625" s="653"/>
      <c r="M625" s="653">
        <v>1796</v>
      </c>
      <c r="N625" s="653"/>
      <c r="O625" s="653"/>
      <c r="P625" s="666"/>
      <c r="Q625" s="654"/>
    </row>
    <row r="626" spans="1:17" ht="14.4" customHeight="1" x14ac:dyDescent="0.3">
      <c r="A626" s="649" t="s">
        <v>573</v>
      </c>
      <c r="B626" s="650" t="s">
        <v>6065</v>
      </c>
      <c r="C626" s="650" t="s">
        <v>5252</v>
      </c>
      <c r="D626" s="650" t="s">
        <v>6079</v>
      </c>
      <c r="E626" s="650" t="s">
        <v>6080</v>
      </c>
      <c r="F626" s="653"/>
      <c r="G626" s="653"/>
      <c r="H626" s="653"/>
      <c r="I626" s="653"/>
      <c r="J626" s="653">
        <v>2</v>
      </c>
      <c r="K626" s="653">
        <v>9898</v>
      </c>
      <c r="L626" s="653"/>
      <c r="M626" s="653">
        <v>4949</v>
      </c>
      <c r="N626" s="653"/>
      <c r="O626" s="653"/>
      <c r="P626" s="666"/>
      <c r="Q626" s="654"/>
    </row>
    <row r="627" spans="1:17" ht="14.4" customHeight="1" x14ac:dyDescent="0.3">
      <c r="A627" s="649" t="s">
        <v>573</v>
      </c>
      <c r="B627" s="650" t="s">
        <v>6065</v>
      </c>
      <c r="C627" s="650" t="s">
        <v>5252</v>
      </c>
      <c r="D627" s="650" t="s">
        <v>6081</v>
      </c>
      <c r="E627" s="650" t="s">
        <v>6082</v>
      </c>
      <c r="F627" s="653"/>
      <c r="G627" s="653"/>
      <c r="H627" s="653"/>
      <c r="I627" s="653"/>
      <c r="J627" s="653"/>
      <c r="K627" s="653"/>
      <c r="L627" s="653"/>
      <c r="M627" s="653"/>
      <c r="N627" s="653">
        <v>1</v>
      </c>
      <c r="O627" s="653">
        <v>1981</v>
      </c>
      <c r="P627" s="666"/>
      <c r="Q627" s="654">
        <v>1981</v>
      </c>
    </row>
    <row r="628" spans="1:17" ht="14.4" customHeight="1" x14ac:dyDescent="0.3">
      <c r="A628" s="649" t="s">
        <v>573</v>
      </c>
      <c r="B628" s="650" t="s">
        <v>6083</v>
      </c>
      <c r="C628" s="650" t="s">
        <v>5252</v>
      </c>
      <c r="D628" s="650" t="s">
        <v>5707</v>
      </c>
      <c r="E628" s="650" t="s">
        <v>5708</v>
      </c>
      <c r="F628" s="653"/>
      <c r="G628" s="653"/>
      <c r="H628" s="653"/>
      <c r="I628" s="653"/>
      <c r="J628" s="653">
        <v>248</v>
      </c>
      <c r="K628" s="653">
        <v>57536</v>
      </c>
      <c r="L628" s="653"/>
      <c r="M628" s="653">
        <v>232</v>
      </c>
      <c r="N628" s="653">
        <v>396</v>
      </c>
      <c r="O628" s="653">
        <v>92374</v>
      </c>
      <c r="P628" s="666"/>
      <c r="Q628" s="654">
        <v>233.26767676767676</v>
      </c>
    </row>
    <row r="629" spans="1:17" ht="14.4" customHeight="1" x14ac:dyDescent="0.3">
      <c r="A629" s="649" t="s">
        <v>573</v>
      </c>
      <c r="B629" s="650" t="s">
        <v>6083</v>
      </c>
      <c r="C629" s="650" t="s">
        <v>5252</v>
      </c>
      <c r="D629" s="650" t="s">
        <v>5709</v>
      </c>
      <c r="E629" s="650" t="s">
        <v>5710</v>
      </c>
      <c r="F629" s="653"/>
      <c r="G629" s="653"/>
      <c r="H629" s="653"/>
      <c r="I629" s="653"/>
      <c r="J629" s="653">
        <v>231</v>
      </c>
      <c r="K629" s="653">
        <v>26796</v>
      </c>
      <c r="L629" s="653"/>
      <c r="M629" s="653">
        <v>116</v>
      </c>
      <c r="N629" s="653">
        <v>381</v>
      </c>
      <c r="O629" s="653">
        <v>44686</v>
      </c>
      <c r="P629" s="666"/>
      <c r="Q629" s="654">
        <v>117.28608923884515</v>
      </c>
    </row>
    <row r="630" spans="1:17" ht="14.4" customHeight="1" x14ac:dyDescent="0.3">
      <c r="A630" s="649" t="s">
        <v>573</v>
      </c>
      <c r="B630" s="650" t="s">
        <v>6083</v>
      </c>
      <c r="C630" s="650" t="s">
        <v>5252</v>
      </c>
      <c r="D630" s="650" t="s">
        <v>5711</v>
      </c>
      <c r="E630" s="650" t="s">
        <v>5712</v>
      </c>
      <c r="F630" s="653"/>
      <c r="G630" s="653"/>
      <c r="H630" s="653"/>
      <c r="I630" s="653"/>
      <c r="J630" s="653">
        <v>150</v>
      </c>
      <c r="K630" s="653">
        <v>134250</v>
      </c>
      <c r="L630" s="653"/>
      <c r="M630" s="653">
        <v>895</v>
      </c>
      <c r="N630" s="653">
        <v>242</v>
      </c>
      <c r="O630" s="653">
        <v>217238</v>
      </c>
      <c r="P630" s="666"/>
      <c r="Q630" s="654">
        <v>897.67768595041321</v>
      </c>
    </row>
    <row r="631" spans="1:17" ht="14.4" customHeight="1" x14ac:dyDescent="0.3">
      <c r="A631" s="649" t="s">
        <v>573</v>
      </c>
      <c r="B631" s="650" t="s">
        <v>6083</v>
      </c>
      <c r="C631" s="650" t="s">
        <v>5252</v>
      </c>
      <c r="D631" s="650" t="s">
        <v>5805</v>
      </c>
      <c r="E631" s="650" t="s">
        <v>5806</v>
      </c>
      <c r="F631" s="653"/>
      <c r="G631" s="653"/>
      <c r="H631" s="653"/>
      <c r="I631" s="653"/>
      <c r="J631" s="653">
        <v>2967</v>
      </c>
      <c r="K631" s="653">
        <v>243294</v>
      </c>
      <c r="L631" s="653"/>
      <c r="M631" s="653">
        <v>82</v>
      </c>
      <c r="N631" s="653">
        <v>4794</v>
      </c>
      <c r="O631" s="653">
        <v>399316</v>
      </c>
      <c r="P631" s="666"/>
      <c r="Q631" s="654">
        <v>83.294952023362541</v>
      </c>
    </row>
    <row r="632" spans="1:17" ht="14.4" customHeight="1" x14ac:dyDescent="0.3">
      <c r="A632" s="649" t="s">
        <v>573</v>
      </c>
      <c r="B632" s="650" t="s">
        <v>6083</v>
      </c>
      <c r="C632" s="650" t="s">
        <v>5252</v>
      </c>
      <c r="D632" s="650" t="s">
        <v>5817</v>
      </c>
      <c r="E632" s="650" t="s">
        <v>5818</v>
      </c>
      <c r="F632" s="653"/>
      <c r="G632" s="653"/>
      <c r="H632" s="653"/>
      <c r="I632" s="653"/>
      <c r="J632" s="653">
        <v>2989</v>
      </c>
      <c r="K632" s="653">
        <v>1566236</v>
      </c>
      <c r="L632" s="653"/>
      <c r="M632" s="653">
        <v>524</v>
      </c>
      <c r="N632" s="653">
        <v>4805</v>
      </c>
      <c r="O632" s="653">
        <v>2524050</v>
      </c>
      <c r="P632" s="666"/>
      <c r="Q632" s="654">
        <v>525.29656607700315</v>
      </c>
    </row>
    <row r="633" spans="1:17" ht="14.4" customHeight="1" x14ac:dyDescent="0.3">
      <c r="A633" s="649" t="s">
        <v>573</v>
      </c>
      <c r="B633" s="650" t="s">
        <v>6083</v>
      </c>
      <c r="C633" s="650" t="s">
        <v>5252</v>
      </c>
      <c r="D633" s="650" t="s">
        <v>5825</v>
      </c>
      <c r="E633" s="650" t="s">
        <v>5826</v>
      </c>
      <c r="F633" s="653"/>
      <c r="G633" s="653"/>
      <c r="H633" s="653"/>
      <c r="I633" s="653"/>
      <c r="J633" s="653">
        <v>260</v>
      </c>
      <c r="K633" s="653">
        <v>44720</v>
      </c>
      <c r="L633" s="653"/>
      <c r="M633" s="653">
        <v>172</v>
      </c>
      <c r="N633" s="653">
        <v>393</v>
      </c>
      <c r="O633" s="653">
        <v>68102</v>
      </c>
      <c r="P633" s="666"/>
      <c r="Q633" s="654">
        <v>173.28753180661579</v>
      </c>
    </row>
    <row r="634" spans="1:17" ht="14.4" customHeight="1" x14ac:dyDescent="0.3">
      <c r="A634" s="649" t="s">
        <v>573</v>
      </c>
      <c r="B634" s="650" t="s">
        <v>6083</v>
      </c>
      <c r="C634" s="650" t="s">
        <v>5252</v>
      </c>
      <c r="D634" s="650" t="s">
        <v>5835</v>
      </c>
      <c r="E634" s="650" t="s">
        <v>5836</v>
      </c>
      <c r="F634" s="653"/>
      <c r="G634" s="653"/>
      <c r="H634" s="653"/>
      <c r="I634" s="653"/>
      <c r="J634" s="653">
        <v>14</v>
      </c>
      <c r="K634" s="653">
        <v>4690</v>
      </c>
      <c r="L634" s="653"/>
      <c r="M634" s="653">
        <v>335</v>
      </c>
      <c r="N634" s="653">
        <v>22</v>
      </c>
      <c r="O634" s="653">
        <v>7430</v>
      </c>
      <c r="P634" s="666"/>
      <c r="Q634" s="654">
        <v>337.72727272727275</v>
      </c>
    </row>
    <row r="635" spans="1:17" ht="14.4" customHeight="1" x14ac:dyDescent="0.3">
      <c r="A635" s="649" t="s">
        <v>573</v>
      </c>
      <c r="B635" s="650" t="s">
        <v>6083</v>
      </c>
      <c r="C635" s="650" t="s">
        <v>5252</v>
      </c>
      <c r="D635" s="650" t="s">
        <v>5839</v>
      </c>
      <c r="E635" s="650" t="s">
        <v>5840</v>
      </c>
      <c r="F635" s="653"/>
      <c r="G635" s="653"/>
      <c r="H635" s="653"/>
      <c r="I635" s="653"/>
      <c r="J635" s="653">
        <v>296</v>
      </c>
      <c r="K635" s="653">
        <v>114552</v>
      </c>
      <c r="L635" s="653"/>
      <c r="M635" s="653">
        <v>387</v>
      </c>
      <c r="N635" s="653">
        <v>517</v>
      </c>
      <c r="O635" s="653">
        <v>200421</v>
      </c>
      <c r="P635" s="666"/>
      <c r="Q635" s="654">
        <v>387.66150870406187</v>
      </c>
    </row>
    <row r="636" spans="1:17" ht="14.4" customHeight="1" x14ac:dyDescent="0.3">
      <c r="A636" s="649" t="s">
        <v>573</v>
      </c>
      <c r="B636" s="650" t="s">
        <v>6083</v>
      </c>
      <c r="C636" s="650" t="s">
        <v>5252</v>
      </c>
      <c r="D636" s="650" t="s">
        <v>5841</v>
      </c>
      <c r="E636" s="650" t="s">
        <v>5842</v>
      </c>
      <c r="F636" s="653"/>
      <c r="G636" s="653"/>
      <c r="H636" s="653"/>
      <c r="I636" s="653"/>
      <c r="J636" s="653">
        <v>95</v>
      </c>
      <c r="K636" s="653">
        <v>81700</v>
      </c>
      <c r="L636" s="653"/>
      <c r="M636" s="653">
        <v>860</v>
      </c>
      <c r="N636" s="653">
        <v>146</v>
      </c>
      <c r="O636" s="653">
        <v>125800</v>
      </c>
      <c r="P636" s="666"/>
      <c r="Q636" s="654">
        <v>861.64383561643831</v>
      </c>
    </row>
    <row r="637" spans="1:17" ht="14.4" customHeight="1" x14ac:dyDescent="0.3">
      <c r="A637" s="649" t="s">
        <v>573</v>
      </c>
      <c r="B637" s="650" t="s">
        <v>6083</v>
      </c>
      <c r="C637" s="650" t="s">
        <v>5252</v>
      </c>
      <c r="D637" s="650" t="s">
        <v>5847</v>
      </c>
      <c r="E637" s="650" t="s">
        <v>5842</v>
      </c>
      <c r="F637" s="653"/>
      <c r="G637" s="653"/>
      <c r="H637" s="653"/>
      <c r="I637" s="653"/>
      <c r="J637" s="653">
        <v>2907</v>
      </c>
      <c r="K637" s="653">
        <v>2741301</v>
      </c>
      <c r="L637" s="653"/>
      <c r="M637" s="653">
        <v>943</v>
      </c>
      <c r="N637" s="653">
        <v>4653</v>
      </c>
      <c r="O637" s="653">
        <v>4393757</v>
      </c>
      <c r="P637" s="666"/>
      <c r="Q637" s="654">
        <v>944.28476251880511</v>
      </c>
    </row>
    <row r="638" spans="1:17" ht="14.4" customHeight="1" x14ac:dyDescent="0.3">
      <c r="A638" s="649" t="s">
        <v>573</v>
      </c>
      <c r="B638" s="650" t="s">
        <v>6083</v>
      </c>
      <c r="C638" s="650" t="s">
        <v>5252</v>
      </c>
      <c r="D638" s="650" t="s">
        <v>5859</v>
      </c>
      <c r="E638" s="650" t="s">
        <v>5860</v>
      </c>
      <c r="F638" s="653"/>
      <c r="G638" s="653"/>
      <c r="H638" s="653"/>
      <c r="I638" s="653"/>
      <c r="J638" s="653">
        <v>9</v>
      </c>
      <c r="K638" s="653">
        <v>15111</v>
      </c>
      <c r="L638" s="653"/>
      <c r="M638" s="653">
        <v>1679</v>
      </c>
      <c r="N638" s="653">
        <v>19</v>
      </c>
      <c r="O638" s="653">
        <v>32044</v>
      </c>
      <c r="P638" s="666"/>
      <c r="Q638" s="654">
        <v>1686.5263157894738</v>
      </c>
    </row>
    <row r="639" spans="1:17" ht="14.4" customHeight="1" x14ac:dyDescent="0.3">
      <c r="A639" s="649" t="s">
        <v>573</v>
      </c>
      <c r="B639" s="650" t="s">
        <v>6083</v>
      </c>
      <c r="C639" s="650" t="s">
        <v>5252</v>
      </c>
      <c r="D639" s="650" t="s">
        <v>5876</v>
      </c>
      <c r="E639" s="650" t="s">
        <v>5877</v>
      </c>
      <c r="F639" s="653"/>
      <c r="G639" s="653"/>
      <c r="H639" s="653"/>
      <c r="I639" s="653"/>
      <c r="J639" s="653">
        <v>1</v>
      </c>
      <c r="K639" s="653">
        <v>606</v>
      </c>
      <c r="L639" s="653"/>
      <c r="M639" s="653">
        <v>606</v>
      </c>
      <c r="N639" s="653"/>
      <c r="O639" s="653"/>
      <c r="P639" s="666"/>
      <c r="Q639" s="654"/>
    </row>
    <row r="640" spans="1:17" ht="14.4" customHeight="1" x14ac:dyDescent="0.3">
      <c r="A640" s="649" t="s">
        <v>6084</v>
      </c>
      <c r="B640" s="650" t="s">
        <v>5251</v>
      </c>
      <c r="C640" s="650" t="s">
        <v>5252</v>
      </c>
      <c r="D640" s="650" t="s">
        <v>5263</v>
      </c>
      <c r="E640" s="650" t="s">
        <v>5264</v>
      </c>
      <c r="F640" s="653"/>
      <c r="G640" s="653"/>
      <c r="H640" s="653"/>
      <c r="I640" s="653"/>
      <c r="J640" s="653">
        <v>1</v>
      </c>
      <c r="K640" s="653">
        <v>980</v>
      </c>
      <c r="L640" s="653"/>
      <c r="M640" s="653">
        <v>980</v>
      </c>
      <c r="N640" s="653">
        <v>8</v>
      </c>
      <c r="O640" s="653">
        <v>7861</v>
      </c>
      <c r="P640" s="666"/>
      <c r="Q640" s="654">
        <v>982.625</v>
      </c>
    </row>
    <row r="641" spans="1:17" ht="14.4" customHeight="1" x14ac:dyDescent="0.3">
      <c r="A641" s="649" t="s">
        <v>6084</v>
      </c>
      <c r="B641" s="650" t="s">
        <v>5291</v>
      </c>
      <c r="C641" s="650" t="s">
        <v>5252</v>
      </c>
      <c r="D641" s="650" t="s">
        <v>5263</v>
      </c>
      <c r="E641" s="650" t="s">
        <v>5264</v>
      </c>
      <c r="F641" s="653">
        <v>1</v>
      </c>
      <c r="G641" s="653">
        <v>978</v>
      </c>
      <c r="H641" s="653">
        <v>1</v>
      </c>
      <c r="I641" s="653">
        <v>978</v>
      </c>
      <c r="J641" s="653">
        <v>1</v>
      </c>
      <c r="K641" s="653">
        <v>980</v>
      </c>
      <c r="L641" s="653">
        <v>1.0020449897750512</v>
      </c>
      <c r="M641" s="653">
        <v>980</v>
      </c>
      <c r="N641" s="653"/>
      <c r="O641" s="653"/>
      <c r="P641" s="666"/>
      <c r="Q641" s="654"/>
    </row>
    <row r="642" spans="1:17" ht="14.4" customHeight="1" x14ac:dyDescent="0.3">
      <c r="A642" s="649" t="s">
        <v>6084</v>
      </c>
      <c r="B642" s="650" t="s">
        <v>5291</v>
      </c>
      <c r="C642" s="650" t="s">
        <v>5252</v>
      </c>
      <c r="D642" s="650" t="s">
        <v>5302</v>
      </c>
      <c r="E642" s="650" t="s">
        <v>5303</v>
      </c>
      <c r="F642" s="653"/>
      <c r="G642" s="653"/>
      <c r="H642" s="653"/>
      <c r="I642" s="653"/>
      <c r="J642" s="653">
        <v>1</v>
      </c>
      <c r="K642" s="653">
        <v>116</v>
      </c>
      <c r="L642" s="653"/>
      <c r="M642" s="653">
        <v>116</v>
      </c>
      <c r="N642" s="653"/>
      <c r="O642" s="653"/>
      <c r="P642" s="666"/>
      <c r="Q642" s="654"/>
    </row>
    <row r="643" spans="1:17" ht="14.4" customHeight="1" thickBot="1" x14ac:dyDescent="0.35">
      <c r="A643" s="655" t="s">
        <v>6084</v>
      </c>
      <c r="B643" s="656" t="s">
        <v>5291</v>
      </c>
      <c r="C643" s="656" t="s">
        <v>5252</v>
      </c>
      <c r="D643" s="656" t="s">
        <v>5322</v>
      </c>
      <c r="E643" s="656" t="s">
        <v>5323</v>
      </c>
      <c r="F643" s="659"/>
      <c r="G643" s="659"/>
      <c r="H643" s="659"/>
      <c r="I643" s="659"/>
      <c r="J643" s="659"/>
      <c r="K643" s="659"/>
      <c r="L643" s="659"/>
      <c r="M643" s="659"/>
      <c r="N643" s="659">
        <v>1</v>
      </c>
      <c r="O643" s="659">
        <v>348</v>
      </c>
      <c r="P643" s="667"/>
      <c r="Q643" s="660">
        <v>348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314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2993.1329999999998</v>
      </c>
      <c r="C5" s="114">
        <v>2465.8710000000001</v>
      </c>
      <c r="D5" s="114">
        <v>2964.4920000000002</v>
      </c>
      <c r="E5" s="131">
        <v>0.99043109678053076</v>
      </c>
      <c r="F5" s="132">
        <v>273</v>
      </c>
      <c r="G5" s="114">
        <v>220</v>
      </c>
      <c r="H5" s="114">
        <v>274</v>
      </c>
      <c r="I5" s="133">
        <v>1.0036630036630036</v>
      </c>
      <c r="J5" s="123"/>
      <c r="K5" s="123"/>
      <c r="L5" s="7">
        <f>D5-B5</f>
        <v>-28.640999999999622</v>
      </c>
      <c r="M5" s="8">
        <f>H5-F5</f>
        <v>1</v>
      </c>
    </row>
    <row r="6" spans="1:13" ht="14.4" hidden="1" customHeight="1" outlineLevel="1" x14ac:dyDescent="0.3">
      <c r="A6" s="119" t="s">
        <v>170</v>
      </c>
      <c r="B6" s="122">
        <v>397.55900000000003</v>
      </c>
      <c r="C6" s="113">
        <v>342.505</v>
      </c>
      <c r="D6" s="113">
        <v>432.54700000000003</v>
      </c>
      <c r="E6" s="134">
        <v>1.0880070631025835</v>
      </c>
      <c r="F6" s="135">
        <v>36</v>
      </c>
      <c r="G6" s="113">
        <v>33</v>
      </c>
      <c r="H6" s="113">
        <v>45</v>
      </c>
      <c r="I6" s="136">
        <v>1.25</v>
      </c>
      <c r="J6" s="123"/>
      <c r="K6" s="123"/>
      <c r="L6" s="5">
        <f t="shared" ref="L6:L11" si="0">D6-B6</f>
        <v>34.988</v>
      </c>
      <c r="M6" s="6">
        <f t="shared" ref="M6:M13" si="1">H6-F6</f>
        <v>9</v>
      </c>
    </row>
    <row r="7" spans="1:13" ht="14.4" hidden="1" customHeight="1" outlineLevel="1" x14ac:dyDescent="0.3">
      <c r="A7" s="119" t="s">
        <v>171</v>
      </c>
      <c r="B7" s="122">
        <v>650.58600000000001</v>
      </c>
      <c r="C7" s="113">
        <v>754.27499999999998</v>
      </c>
      <c r="D7" s="113">
        <v>928.65200000000004</v>
      </c>
      <c r="E7" s="134">
        <v>1.4274085209334355</v>
      </c>
      <c r="F7" s="135">
        <v>62</v>
      </c>
      <c r="G7" s="113">
        <v>75</v>
      </c>
      <c r="H7" s="113">
        <v>80</v>
      </c>
      <c r="I7" s="136">
        <v>1.2903225806451613</v>
      </c>
      <c r="J7" s="123"/>
      <c r="K7" s="123"/>
      <c r="L7" s="5">
        <f t="shared" si="0"/>
        <v>278.06600000000003</v>
      </c>
      <c r="M7" s="6">
        <f t="shared" si="1"/>
        <v>18</v>
      </c>
    </row>
    <row r="8" spans="1:13" ht="14.4" hidden="1" customHeight="1" outlineLevel="1" x14ac:dyDescent="0.3">
      <c r="A8" s="119" t="s">
        <v>172</v>
      </c>
      <c r="B8" s="122">
        <v>108.274</v>
      </c>
      <c r="C8" s="113">
        <v>39.847000000000001</v>
      </c>
      <c r="D8" s="113">
        <v>34.572000000000003</v>
      </c>
      <c r="E8" s="134">
        <v>0.31930103256552822</v>
      </c>
      <c r="F8" s="135">
        <v>10</v>
      </c>
      <c r="G8" s="113">
        <v>5</v>
      </c>
      <c r="H8" s="113">
        <v>8</v>
      </c>
      <c r="I8" s="136">
        <v>0.8</v>
      </c>
      <c r="J8" s="123"/>
      <c r="K8" s="123"/>
      <c r="L8" s="5">
        <f t="shared" si="0"/>
        <v>-73.701999999999998</v>
      </c>
      <c r="M8" s="6">
        <f t="shared" si="1"/>
        <v>-2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575</v>
      </c>
      <c r="F9" s="135">
        <v>0</v>
      </c>
      <c r="G9" s="113">
        <v>0</v>
      </c>
      <c r="H9" s="113">
        <v>0</v>
      </c>
      <c r="I9" s="136" t="s">
        <v>575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311.58600000000001</v>
      </c>
      <c r="C10" s="113">
        <v>343.25900000000001</v>
      </c>
      <c r="D10" s="113">
        <v>360.20800000000003</v>
      </c>
      <c r="E10" s="134">
        <v>1.1560468056973034</v>
      </c>
      <c r="F10" s="135">
        <v>31</v>
      </c>
      <c r="G10" s="113">
        <v>31</v>
      </c>
      <c r="H10" s="113">
        <v>38</v>
      </c>
      <c r="I10" s="136">
        <v>1.2258064516129032</v>
      </c>
      <c r="J10" s="123"/>
      <c r="K10" s="123"/>
      <c r="L10" s="5">
        <f t="shared" si="0"/>
        <v>48.622000000000014</v>
      </c>
      <c r="M10" s="6">
        <f t="shared" si="1"/>
        <v>7</v>
      </c>
    </row>
    <row r="11" spans="1:13" ht="14.4" hidden="1" customHeight="1" outlineLevel="1" x14ac:dyDescent="0.3">
      <c r="A11" s="119" t="s">
        <v>175</v>
      </c>
      <c r="B11" s="122">
        <v>161.57499999999999</v>
      </c>
      <c r="C11" s="113">
        <v>200.43799999999999</v>
      </c>
      <c r="D11" s="113">
        <v>144.483</v>
      </c>
      <c r="E11" s="134">
        <v>0.89421630821599885</v>
      </c>
      <c r="F11" s="135">
        <v>12</v>
      </c>
      <c r="G11" s="113">
        <v>14</v>
      </c>
      <c r="H11" s="113">
        <v>18</v>
      </c>
      <c r="I11" s="136">
        <v>1.5</v>
      </c>
      <c r="J11" s="123"/>
      <c r="K11" s="123"/>
      <c r="L11" s="5">
        <f t="shared" si="0"/>
        <v>-17.091999999999985</v>
      </c>
      <c r="M11" s="6">
        <f t="shared" si="1"/>
        <v>6</v>
      </c>
    </row>
    <row r="12" spans="1:13" ht="14.4" hidden="1" customHeight="1" outlineLevel="1" thickBot="1" x14ac:dyDescent="0.35">
      <c r="A12" s="244" t="s">
        <v>233</v>
      </c>
      <c r="B12" s="245">
        <v>24.556000000000001</v>
      </c>
      <c r="C12" s="246">
        <v>12.701000000000001</v>
      </c>
      <c r="D12" s="246">
        <v>21.456</v>
      </c>
      <c r="E12" s="247"/>
      <c r="F12" s="248">
        <v>2</v>
      </c>
      <c r="G12" s="246">
        <v>1</v>
      </c>
      <c r="H12" s="246">
        <v>4</v>
      </c>
      <c r="I12" s="249"/>
      <c r="J12" s="123"/>
      <c r="K12" s="123"/>
      <c r="L12" s="250">
        <f>D12-B12</f>
        <v>-3.1000000000000014</v>
      </c>
      <c r="M12" s="251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4647.2690000000002</v>
      </c>
      <c r="C13" s="116">
        <f>SUM(C5:C12)</f>
        <v>4158.8960000000006</v>
      </c>
      <c r="D13" s="116">
        <f>SUM(D5:D12)</f>
        <v>4886.4100000000008</v>
      </c>
      <c r="E13" s="137">
        <f>IF(OR(D13=0,B13=0),0,D13/B13)</f>
        <v>1.0514583941665525</v>
      </c>
      <c r="F13" s="138">
        <f>SUM(F5:F12)</f>
        <v>426</v>
      </c>
      <c r="G13" s="116">
        <f>SUM(G5:G12)</f>
        <v>379</v>
      </c>
      <c r="H13" s="116">
        <f>SUM(H5:H12)</f>
        <v>467</v>
      </c>
      <c r="I13" s="139">
        <f>IF(OR(H13=0,F13=0),0,H13/F13)</f>
        <v>1.096244131455399</v>
      </c>
      <c r="J13" s="123"/>
      <c r="K13" s="123"/>
      <c r="L13" s="129">
        <f>D13-B13</f>
        <v>239.14100000000053</v>
      </c>
      <c r="M13" s="140">
        <f t="shared" si="1"/>
        <v>41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314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2871.9209999999998</v>
      </c>
      <c r="C18" s="114">
        <v>2298.297</v>
      </c>
      <c r="D18" s="114">
        <v>2802.6619999999998</v>
      </c>
      <c r="E18" s="131">
        <v>0.97588408594804665</v>
      </c>
      <c r="F18" s="121">
        <v>266</v>
      </c>
      <c r="G18" s="114">
        <v>213</v>
      </c>
      <c r="H18" s="114">
        <v>268</v>
      </c>
      <c r="I18" s="133">
        <v>1.0075187969924813</v>
      </c>
      <c r="J18" s="560">
        <f>0.97*0.976</f>
        <v>0.94672000000000001</v>
      </c>
      <c r="K18" s="561"/>
      <c r="L18" s="147">
        <f>D18-B18</f>
        <v>-69.259000000000015</v>
      </c>
      <c r="M18" s="148">
        <f>H18-F18</f>
        <v>2</v>
      </c>
    </row>
    <row r="19" spans="1:13" ht="14.4" hidden="1" customHeight="1" outlineLevel="1" x14ac:dyDescent="0.3">
      <c r="A19" s="119" t="s">
        <v>170</v>
      </c>
      <c r="B19" s="122">
        <v>366.08699999999999</v>
      </c>
      <c r="C19" s="113">
        <v>342.505</v>
      </c>
      <c r="D19" s="113">
        <v>419.27199999999999</v>
      </c>
      <c r="E19" s="134">
        <v>1.1452796739572835</v>
      </c>
      <c r="F19" s="122">
        <v>34</v>
      </c>
      <c r="G19" s="113">
        <v>33</v>
      </c>
      <c r="H19" s="113">
        <v>44</v>
      </c>
      <c r="I19" s="136">
        <v>1.2941176470588236</v>
      </c>
      <c r="J19" s="560">
        <f>0.97*1.096</f>
        <v>1.0631200000000001</v>
      </c>
      <c r="K19" s="561"/>
      <c r="L19" s="149">
        <f t="shared" ref="L19:L26" si="2">D19-B19</f>
        <v>53.185000000000002</v>
      </c>
      <c r="M19" s="150">
        <f t="shared" ref="M19:M26" si="3">H19-F19</f>
        <v>10</v>
      </c>
    </row>
    <row r="20" spans="1:13" ht="14.4" hidden="1" customHeight="1" outlineLevel="1" x14ac:dyDescent="0.3">
      <c r="A20" s="119" t="s">
        <v>171</v>
      </c>
      <c r="B20" s="122">
        <v>645.92399999999998</v>
      </c>
      <c r="C20" s="113">
        <v>690.10400000000004</v>
      </c>
      <c r="D20" s="113">
        <v>897.19100000000003</v>
      </c>
      <c r="E20" s="134">
        <v>1.3890039695072487</v>
      </c>
      <c r="F20" s="122">
        <v>61</v>
      </c>
      <c r="G20" s="113">
        <v>73</v>
      </c>
      <c r="H20" s="113">
        <v>79</v>
      </c>
      <c r="I20" s="136">
        <v>1.2950819672131149</v>
      </c>
      <c r="J20" s="560">
        <f>0.97*1.047</f>
        <v>1.01559</v>
      </c>
      <c r="K20" s="561"/>
      <c r="L20" s="149">
        <f t="shared" si="2"/>
        <v>251.26700000000005</v>
      </c>
      <c r="M20" s="150">
        <f t="shared" si="3"/>
        <v>18</v>
      </c>
    </row>
    <row r="21" spans="1:13" ht="14.4" hidden="1" customHeight="1" outlineLevel="1" x14ac:dyDescent="0.3">
      <c r="A21" s="119" t="s">
        <v>172</v>
      </c>
      <c r="B21" s="122">
        <v>108.274</v>
      </c>
      <c r="C21" s="113">
        <v>39.847000000000001</v>
      </c>
      <c r="D21" s="113">
        <v>34.572000000000003</v>
      </c>
      <c r="E21" s="134">
        <v>0.31930103256552822</v>
      </c>
      <c r="F21" s="122">
        <v>10</v>
      </c>
      <c r="G21" s="113">
        <v>5</v>
      </c>
      <c r="H21" s="113">
        <v>8</v>
      </c>
      <c r="I21" s="136">
        <v>0.8</v>
      </c>
      <c r="J21" s="560">
        <f>0.97*1.091</f>
        <v>1.05827</v>
      </c>
      <c r="K21" s="561"/>
      <c r="L21" s="149">
        <f t="shared" si="2"/>
        <v>-73.701999999999998</v>
      </c>
      <c r="M21" s="150">
        <f t="shared" si="3"/>
        <v>-2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575</v>
      </c>
      <c r="F22" s="122">
        <v>0</v>
      </c>
      <c r="G22" s="113">
        <v>0</v>
      </c>
      <c r="H22" s="113">
        <v>0</v>
      </c>
      <c r="I22" s="136" t="s">
        <v>575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311.58600000000001</v>
      </c>
      <c r="C23" s="113">
        <v>310.726</v>
      </c>
      <c r="D23" s="113">
        <v>323.11599999999999</v>
      </c>
      <c r="E23" s="134">
        <v>1.0370042299718214</v>
      </c>
      <c r="F23" s="122">
        <v>31</v>
      </c>
      <c r="G23" s="113">
        <v>30</v>
      </c>
      <c r="H23" s="113">
        <v>36</v>
      </c>
      <c r="I23" s="136">
        <v>1.1612903225806452</v>
      </c>
      <c r="J23" s="560">
        <f>0.97*1.096</f>
        <v>1.0631200000000001</v>
      </c>
      <c r="K23" s="561"/>
      <c r="L23" s="149">
        <f t="shared" si="2"/>
        <v>11.529999999999973</v>
      </c>
      <c r="M23" s="150">
        <f t="shared" si="3"/>
        <v>5</v>
      </c>
    </row>
    <row r="24" spans="1:13" ht="14.4" hidden="1" customHeight="1" outlineLevel="1" x14ac:dyDescent="0.3">
      <c r="A24" s="119" t="s">
        <v>175</v>
      </c>
      <c r="B24" s="122">
        <v>161.57499999999999</v>
      </c>
      <c r="C24" s="113">
        <v>200.43799999999999</v>
      </c>
      <c r="D24" s="113">
        <v>144.483</v>
      </c>
      <c r="E24" s="134">
        <v>0.89421630821599885</v>
      </c>
      <c r="F24" s="122">
        <v>12</v>
      </c>
      <c r="G24" s="113">
        <v>14</v>
      </c>
      <c r="H24" s="113">
        <v>18</v>
      </c>
      <c r="I24" s="136">
        <v>1.5</v>
      </c>
      <c r="J24" s="560">
        <f>0.97*0.989</f>
        <v>0.95933000000000002</v>
      </c>
      <c r="K24" s="561"/>
      <c r="L24" s="149">
        <f t="shared" si="2"/>
        <v>-17.091999999999985</v>
      </c>
      <c r="M24" s="150">
        <f t="shared" si="3"/>
        <v>6</v>
      </c>
    </row>
    <row r="25" spans="1:13" ht="14.4" hidden="1" customHeight="1" outlineLevel="1" thickBot="1" x14ac:dyDescent="0.35">
      <c r="A25" s="244" t="s">
        <v>233</v>
      </c>
      <c r="B25" s="245">
        <v>24.556000000000001</v>
      </c>
      <c r="C25" s="246">
        <v>12.701000000000001</v>
      </c>
      <c r="D25" s="246">
        <v>21.456</v>
      </c>
      <c r="E25" s="247"/>
      <c r="F25" s="245">
        <v>2</v>
      </c>
      <c r="G25" s="246">
        <v>1</v>
      </c>
      <c r="H25" s="246">
        <v>4</v>
      </c>
      <c r="I25" s="249"/>
      <c r="J25" s="365"/>
      <c r="K25" s="366"/>
      <c r="L25" s="252">
        <f>D25-B25</f>
        <v>-3.1000000000000014</v>
      </c>
      <c r="M25" s="253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4489.9229999999989</v>
      </c>
      <c r="C26" s="153">
        <f>SUM(C18:C25)</f>
        <v>3894.6180000000004</v>
      </c>
      <c r="D26" s="153">
        <f>SUM(D18:D25)</f>
        <v>4642.7520000000004</v>
      </c>
      <c r="E26" s="154">
        <f>IF(OR(D26=0,B26=0),0,D26/B26)</f>
        <v>1.0340382229272087</v>
      </c>
      <c r="F26" s="152">
        <f>SUM(F18:F25)</f>
        <v>416</v>
      </c>
      <c r="G26" s="153">
        <f>SUM(G18:G25)</f>
        <v>369</v>
      </c>
      <c r="H26" s="153">
        <f>SUM(H18:H25)</f>
        <v>457</v>
      </c>
      <c r="I26" s="155">
        <f>IF(OR(H26=0,F26=0),0,H26/F26)</f>
        <v>1.0985576923076923</v>
      </c>
      <c r="J26" s="123"/>
      <c r="K26" s="123"/>
      <c r="L26" s="145">
        <f t="shared" si="2"/>
        <v>152.82900000000154</v>
      </c>
      <c r="M26" s="156">
        <f t="shared" si="3"/>
        <v>41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314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121.212</v>
      </c>
      <c r="C31" s="114">
        <v>167.57400000000001</v>
      </c>
      <c r="D31" s="114">
        <v>161.83000000000001</v>
      </c>
      <c r="E31" s="131">
        <v>1.3350988350988351</v>
      </c>
      <c r="F31" s="132">
        <v>7</v>
      </c>
      <c r="G31" s="114">
        <v>7</v>
      </c>
      <c r="H31" s="114">
        <v>6</v>
      </c>
      <c r="I31" s="133">
        <v>0.8571428571428571</v>
      </c>
      <c r="J31" s="158"/>
      <c r="K31" s="158"/>
      <c r="L31" s="147">
        <f t="shared" ref="L31:L39" si="4">D31-B31</f>
        <v>40.618000000000009</v>
      </c>
      <c r="M31" s="148">
        <f t="shared" ref="M31:M39" si="5">H31-F31</f>
        <v>-1</v>
      </c>
    </row>
    <row r="32" spans="1:13" ht="14.4" hidden="1" customHeight="1" outlineLevel="1" x14ac:dyDescent="0.3">
      <c r="A32" s="119" t="s">
        <v>170</v>
      </c>
      <c r="B32" s="122">
        <v>31.472000000000001</v>
      </c>
      <c r="C32" s="113">
        <v>0</v>
      </c>
      <c r="D32" s="113">
        <v>13.275</v>
      </c>
      <c r="E32" s="134">
        <v>0.42180350788002036</v>
      </c>
      <c r="F32" s="135">
        <v>2</v>
      </c>
      <c r="G32" s="113">
        <v>0</v>
      </c>
      <c r="H32" s="113">
        <v>1</v>
      </c>
      <c r="I32" s="136">
        <v>0.5</v>
      </c>
      <c r="J32" s="158"/>
      <c r="K32" s="158"/>
      <c r="L32" s="149">
        <f t="shared" si="4"/>
        <v>-18.197000000000003</v>
      </c>
      <c r="M32" s="150">
        <f t="shared" si="5"/>
        <v>-1</v>
      </c>
    </row>
    <row r="33" spans="1:13" ht="14.4" hidden="1" customHeight="1" outlineLevel="1" x14ac:dyDescent="0.3">
      <c r="A33" s="119" t="s">
        <v>171</v>
      </c>
      <c r="B33" s="122">
        <v>4.6619999999999999</v>
      </c>
      <c r="C33" s="113">
        <v>64.171000000000006</v>
      </c>
      <c r="D33" s="113">
        <v>31.460999999999999</v>
      </c>
      <c r="E33" s="134">
        <v>6.7483912483912478</v>
      </c>
      <c r="F33" s="135">
        <v>1</v>
      </c>
      <c r="G33" s="113">
        <v>2</v>
      </c>
      <c r="H33" s="113">
        <v>1</v>
      </c>
      <c r="I33" s="136">
        <v>1</v>
      </c>
      <c r="J33" s="158"/>
      <c r="K33" s="158"/>
      <c r="L33" s="149">
        <f t="shared" si="4"/>
        <v>26.798999999999999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575</v>
      </c>
      <c r="F34" s="135">
        <v>0</v>
      </c>
      <c r="G34" s="113">
        <v>0</v>
      </c>
      <c r="H34" s="113">
        <v>0</v>
      </c>
      <c r="I34" s="136" t="s">
        <v>575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575</v>
      </c>
      <c r="F35" s="135">
        <v>0</v>
      </c>
      <c r="G35" s="113">
        <v>0</v>
      </c>
      <c r="H35" s="113">
        <v>0</v>
      </c>
      <c r="I35" s="136" t="s">
        <v>575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32.533000000000001</v>
      </c>
      <c r="D36" s="113">
        <v>37.091999999999999</v>
      </c>
      <c r="E36" s="134" t="s">
        <v>575</v>
      </c>
      <c r="F36" s="135">
        <v>0</v>
      </c>
      <c r="G36" s="113">
        <v>1</v>
      </c>
      <c r="H36" s="113">
        <v>2</v>
      </c>
      <c r="I36" s="136" t="s">
        <v>575</v>
      </c>
      <c r="J36" s="158"/>
      <c r="K36" s="158"/>
      <c r="L36" s="149">
        <f t="shared" si="4"/>
        <v>37.091999999999999</v>
      </c>
      <c r="M36" s="150">
        <f t="shared" si="5"/>
        <v>2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575</v>
      </c>
      <c r="F37" s="135">
        <v>0</v>
      </c>
      <c r="G37" s="113">
        <v>0</v>
      </c>
      <c r="H37" s="113">
        <v>0</v>
      </c>
      <c r="I37" s="136" t="s">
        <v>575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157.346</v>
      </c>
      <c r="C39" s="166">
        <f>SUM(C31:C38)</f>
        <v>264.27800000000002</v>
      </c>
      <c r="D39" s="166">
        <f>SUM(D31:D38)</f>
        <v>243.65800000000002</v>
      </c>
      <c r="E39" s="167">
        <f>IF(OR(D39=0,B39=0),0,D39/B39)</f>
        <v>1.5485490574911343</v>
      </c>
      <c r="F39" s="168">
        <f>SUM(F31:F38)</f>
        <v>10</v>
      </c>
      <c r="G39" s="166">
        <f>SUM(G31:G38)</f>
        <v>10</v>
      </c>
      <c r="H39" s="166">
        <f>SUM(H31:H38)</f>
        <v>10</v>
      </c>
      <c r="I39" s="169">
        <f>IF(OR(H39=0,F39=0),0,H39/F39)</f>
        <v>1</v>
      </c>
      <c r="J39" s="158"/>
      <c r="K39" s="158"/>
      <c r="L39" s="163">
        <f t="shared" si="4"/>
        <v>86.312000000000012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626.28</v>
      </c>
      <c r="C33" s="203">
        <v>550</v>
      </c>
      <c r="D33" s="84">
        <f>IF(C33="","",C33-B33)</f>
        <v>-76.279999999999973</v>
      </c>
      <c r="E33" s="85">
        <f>IF(C33="","",C33/B33)</f>
        <v>0.87820144344382711</v>
      </c>
      <c r="F33" s="86">
        <v>51.29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1442.47</v>
      </c>
      <c r="C34" s="204">
        <v>1376</v>
      </c>
      <c r="D34" s="87">
        <f t="shared" ref="D34:D45" si="0">IF(C34="","",C34-B34)</f>
        <v>-66.470000000000027</v>
      </c>
      <c r="E34" s="88">
        <f t="shared" ref="E34:E45" si="1">IF(C34="","",C34/B34)</f>
        <v>0.95391931894597459</v>
      </c>
      <c r="F34" s="89">
        <v>176.65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2278.5100000000002</v>
      </c>
      <c r="C35" s="204">
        <v>2176</v>
      </c>
      <c r="D35" s="87">
        <f t="shared" si="0"/>
        <v>-102.51000000000022</v>
      </c>
      <c r="E35" s="88">
        <f t="shared" si="1"/>
        <v>0.95501007237185698</v>
      </c>
      <c r="F35" s="89">
        <v>280.04000000000002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3183.17</v>
      </c>
      <c r="C36" s="204">
        <v>3140</v>
      </c>
      <c r="D36" s="87">
        <f t="shared" si="0"/>
        <v>-43.170000000000073</v>
      </c>
      <c r="E36" s="88">
        <f t="shared" si="1"/>
        <v>0.98643804760663112</v>
      </c>
      <c r="F36" s="89">
        <v>460.3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3923.83</v>
      </c>
      <c r="C37" s="204">
        <v>3821</v>
      </c>
      <c r="D37" s="87">
        <f t="shared" si="0"/>
        <v>-102.82999999999993</v>
      </c>
      <c r="E37" s="88">
        <f t="shared" si="1"/>
        <v>0.97379346200013761</v>
      </c>
      <c r="F37" s="89">
        <v>523.25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4708.6899999999996</v>
      </c>
      <c r="C38" s="204">
        <v>4537</v>
      </c>
      <c r="D38" s="87">
        <f t="shared" si="0"/>
        <v>-171.6899999999996</v>
      </c>
      <c r="E38" s="88">
        <f t="shared" si="1"/>
        <v>0.96353762936188203</v>
      </c>
      <c r="F38" s="89">
        <v>580.30999999999995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5797.94</v>
      </c>
      <c r="C39" s="204">
        <v>5564</v>
      </c>
      <c r="D39" s="87">
        <f t="shared" si="0"/>
        <v>-233.9399999999996</v>
      </c>
      <c r="E39" s="88">
        <f t="shared" si="1"/>
        <v>0.95965118645587921</v>
      </c>
      <c r="F39" s="89">
        <v>681.06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.88671875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6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6229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20"/>
      <c r="B4" s="821" t="s">
        <v>84</v>
      </c>
      <c r="C4" s="822" t="s">
        <v>72</v>
      </c>
      <c r="D4" s="823" t="s">
        <v>85</v>
      </c>
      <c r="E4" s="821" t="s">
        <v>84</v>
      </c>
      <c r="F4" s="822" t="s">
        <v>72</v>
      </c>
      <c r="G4" s="823" t="s">
        <v>85</v>
      </c>
      <c r="H4" s="821" t="s">
        <v>84</v>
      </c>
      <c r="I4" s="822" t="s">
        <v>72</v>
      </c>
      <c r="J4" s="823" t="s">
        <v>85</v>
      </c>
      <c r="K4" s="824"/>
      <c r="L4" s="825"/>
      <c r="M4" s="825"/>
      <c r="N4" s="825"/>
      <c r="O4" s="826"/>
      <c r="P4" s="827"/>
      <c r="Q4" s="828" t="s">
        <v>73</v>
      </c>
      <c r="R4" s="829" t="s">
        <v>72</v>
      </c>
      <c r="S4" s="830" t="s">
        <v>86</v>
      </c>
      <c r="T4" s="831" t="s">
        <v>87</v>
      </c>
      <c r="U4" s="831" t="s">
        <v>88</v>
      </c>
      <c r="V4" s="832" t="s">
        <v>2</v>
      </c>
      <c r="W4" s="833" t="s">
        <v>89</v>
      </c>
    </row>
    <row r="5" spans="1:23" ht="14.4" customHeight="1" x14ac:dyDescent="0.3">
      <c r="A5" s="862" t="s">
        <v>6086</v>
      </c>
      <c r="B5" s="834">
        <v>1</v>
      </c>
      <c r="C5" s="835">
        <v>8.33</v>
      </c>
      <c r="D5" s="836">
        <v>6</v>
      </c>
      <c r="E5" s="837"/>
      <c r="F5" s="838"/>
      <c r="G5" s="839"/>
      <c r="H5" s="840"/>
      <c r="I5" s="838"/>
      <c r="J5" s="839"/>
      <c r="K5" s="841">
        <v>8.33</v>
      </c>
      <c r="L5" s="840">
        <v>6</v>
      </c>
      <c r="M5" s="840">
        <v>53</v>
      </c>
      <c r="N5" s="842">
        <v>17.510000000000002</v>
      </c>
      <c r="O5" s="840" t="s">
        <v>6087</v>
      </c>
      <c r="P5" s="843" t="s">
        <v>6088</v>
      </c>
      <c r="Q5" s="844">
        <f>H5-B5</f>
        <v>-1</v>
      </c>
      <c r="R5" s="844">
        <f>I5-C5</f>
        <v>-8.33</v>
      </c>
      <c r="S5" s="845" t="str">
        <f>IF(H5=0,"",H5*N5)</f>
        <v/>
      </c>
      <c r="T5" s="845" t="str">
        <f>IF(H5=0,"",H5*J5)</f>
        <v/>
      </c>
      <c r="U5" s="845" t="str">
        <f>IF(H5=0,"",T5-S5)</f>
        <v/>
      </c>
      <c r="V5" s="846" t="str">
        <f>IF(H5=0,"",T5/S5)</f>
        <v/>
      </c>
      <c r="W5" s="847"/>
    </row>
    <row r="6" spans="1:23" ht="14.4" customHeight="1" x14ac:dyDescent="0.3">
      <c r="A6" s="863" t="s">
        <v>6089</v>
      </c>
      <c r="B6" s="815"/>
      <c r="C6" s="817"/>
      <c r="D6" s="818"/>
      <c r="E6" s="813"/>
      <c r="F6" s="797"/>
      <c r="G6" s="798"/>
      <c r="H6" s="804">
        <v>1</v>
      </c>
      <c r="I6" s="805">
        <v>85.16</v>
      </c>
      <c r="J6" s="806">
        <v>122</v>
      </c>
      <c r="K6" s="800">
        <v>80.540000000000006</v>
      </c>
      <c r="L6" s="799">
        <v>75</v>
      </c>
      <c r="M6" s="799">
        <v>376</v>
      </c>
      <c r="N6" s="801">
        <v>125.28</v>
      </c>
      <c r="O6" s="799" t="s">
        <v>6087</v>
      </c>
      <c r="P6" s="814" t="s">
        <v>6090</v>
      </c>
      <c r="Q6" s="802">
        <f t="shared" ref="Q6:R69" si="0">H6-B6</f>
        <v>1</v>
      </c>
      <c r="R6" s="802">
        <f t="shared" si="0"/>
        <v>85.16</v>
      </c>
      <c r="S6" s="815">
        <f t="shared" ref="S6:S69" si="1">IF(H6=0,"",H6*N6)</f>
        <v>125.28</v>
      </c>
      <c r="T6" s="815">
        <f t="shared" ref="T6:T69" si="2">IF(H6=0,"",H6*J6)</f>
        <v>122</v>
      </c>
      <c r="U6" s="815">
        <f t="shared" ref="U6:U69" si="3">IF(H6=0,"",T6-S6)</f>
        <v>-3.2800000000000011</v>
      </c>
      <c r="V6" s="816">
        <f t="shared" ref="V6:V69" si="4">IF(H6=0,"",T6/S6)</f>
        <v>0.9738186462324393</v>
      </c>
      <c r="W6" s="803"/>
    </row>
    <row r="7" spans="1:23" ht="14.4" customHeight="1" x14ac:dyDescent="0.3">
      <c r="A7" s="863" t="s">
        <v>6091</v>
      </c>
      <c r="B7" s="815">
        <v>1</v>
      </c>
      <c r="C7" s="817">
        <v>58.08</v>
      </c>
      <c r="D7" s="818">
        <v>53</v>
      </c>
      <c r="E7" s="804">
        <v>1</v>
      </c>
      <c r="F7" s="805">
        <v>58.08</v>
      </c>
      <c r="G7" s="806">
        <v>61</v>
      </c>
      <c r="H7" s="799"/>
      <c r="I7" s="797"/>
      <c r="J7" s="798"/>
      <c r="K7" s="800">
        <v>58.08</v>
      </c>
      <c r="L7" s="799">
        <v>43</v>
      </c>
      <c r="M7" s="799">
        <v>225</v>
      </c>
      <c r="N7" s="801">
        <v>74.959999999999994</v>
      </c>
      <c r="O7" s="799" t="s">
        <v>6087</v>
      </c>
      <c r="P7" s="814" t="s">
        <v>6092</v>
      </c>
      <c r="Q7" s="802">
        <f t="shared" si="0"/>
        <v>-1</v>
      </c>
      <c r="R7" s="802">
        <f t="shared" si="0"/>
        <v>-58.08</v>
      </c>
      <c r="S7" s="815" t="str">
        <f t="shared" si="1"/>
        <v/>
      </c>
      <c r="T7" s="815" t="str">
        <f t="shared" si="2"/>
        <v/>
      </c>
      <c r="U7" s="815" t="str">
        <f t="shared" si="3"/>
        <v/>
      </c>
      <c r="V7" s="816" t="str">
        <f t="shared" si="4"/>
        <v/>
      </c>
      <c r="W7" s="803"/>
    </row>
    <row r="8" spans="1:23" ht="14.4" customHeight="1" x14ac:dyDescent="0.3">
      <c r="A8" s="863" t="s">
        <v>6093</v>
      </c>
      <c r="B8" s="815">
        <v>2</v>
      </c>
      <c r="C8" s="817">
        <v>73.34</v>
      </c>
      <c r="D8" s="818">
        <v>25</v>
      </c>
      <c r="E8" s="804">
        <v>6</v>
      </c>
      <c r="F8" s="805">
        <v>232.77</v>
      </c>
      <c r="G8" s="806">
        <v>42.3</v>
      </c>
      <c r="H8" s="799">
        <v>3</v>
      </c>
      <c r="I8" s="797">
        <v>110.59</v>
      </c>
      <c r="J8" s="798">
        <v>49</v>
      </c>
      <c r="K8" s="800">
        <v>36.67</v>
      </c>
      <c r="L8" s="799">
        <v>22</v>
      </c>
      <c r="M8" s="799">
        <v>149</v>
      </c>
      <c r="N8" s="801">
        <v>49.56</v>
      </c>
      <c r="O8" s="799" t="s">
        <v>6087</v>
      </c>
      <c r="P8" s="814" t="s">
        <v>6094</v>
      </c>
      <c r="Q8" s="802">
        <f t="shared" si="0"/>
        <v>1</v>
      </c>
      <c r="R8" s="802">
        <f t="shared" si="0"/>
        <v>37.25</v>
      </c>
      <c r="S8" s="815">
        <f t="shared" si="1"/>
        <v>148.68</v>
      </c>
      <c r="T8" s="815">
        <f t="shared" si="2"/>
        <v>147</v>
      </c>
      <c r="U8" s="815">
        <f t="shared" si="3"/>
        <v>-1.6800000000000068</v>
      </c>
      <c r="V8" s="816">
        <f t="shared" si="4"/>
        <v>0.98870056497175141</v>
      </c>
      <c r="W8" s="803">
        <v>26</v>
      </c>
    </row>
    <row r="9" spans="1:23" ht="14.4" customHeight="1" x14ac:dyDescent="0.3">
      <c r="A9" s="863" t="s">
        <v>6095</v>
      </c>
      <c r="B9" s="794"/>
      <c r="C9" s="795"/>
      <c r="D9" s="796"/>
      <c r="E9" s="813"/>
      <c r="F9" s="797"/>
      <c r="G9" s="798"/>
      <c r="H9" s="799">
        <v>1</v>
      </c>
      <c r="I9" s="797">
        <v>19.57</v>
      </c>
      <c r="J9" s="798">
        <v>17</v>
      </c>
      <c r="K9" s="800">
        <v>19.57</v>
      </c>
      <c r="L9" s="799">
        <v>11</v>
      </c>
      <c r="M9" s="799">
        <v>83</v>
      </c>
      <c r="N9" s="801">
        <v>27.75</v>
      </c>
      <c r="O9" s="799" t="s">
        <v>6087</v>
      </c>
      <c r="P9" s="814" t="s">
        <v>6096</v>
      </c>
      <c r="Q9" s="802">
        <f t="shared" si="0"/>
        <v>1</v>
      </c>
      <c r="R9" s="802">
        <f t="shared" si="0"/>
        <v>19.57</v>
      </c>
      <c r="S9" s="815">
        <f t="shared" si="1"/>
        <v>27.75</v>
      </c>
      <c r="T9" s="815">
        <f t="shared" si="2"/>
        <v>17</v>
      </c>
      <c r="U9" s="815">
        <f t="shared" si="3"/>
        <v>-10.75</v>
      </c>
      <c r="V9" s="816">
        <f t="shared" si="4"/>
        <v>0.61261261261261257</v>
      </c>
      <c r="W9" s="803"/>
    </row>
    <row r="10" spans="1:23" ht="14.4" customHeight="1" x14ac:dyDescent="0.3">
      <c r="A10" s="864" t="s">
        <v>6097</v>
      </c>
      <c r="B10" s="848">
        <v>6</v>
      </c>
      <c r="C10" s="849">
        <v>135.37</v>
      </c>
      <c r="D10" s="807">
        <v>29.7</v>
      </c>
      <c r="E10" s="850">
        <v>2</v>
      </c>
      <c r="F10" s="851">
        <v>44.4</v>
      </c>
      <c r="G10" s="808">
        <v>24.5</v>
      </c>
      <c r="H10" s="852">
        <v>3</v>
      </c>
      <c r="I10" s="851">
        <v>70.760000000000005</v>
      </c>
      <c r="J10" s="808">
        <v>20.7</v>
      </c>
      <c r="K10" s="853">
        <v>22.16</v>
      </c>
      <c r="L10" s="852">
        <v>11</v>
      </c>
      <c r="M10" s="852">
        <v>98</v>
      </c>
      <c r="N10" s="854">
        <v>32.64</v>
      </c>
      <c r="O10" s="852" t="s">
        <v>6087</v>
      </c>
      <c r="P10" s="855" t="s">
        <v>6098</v>
      </c>
      <c r="Q10" s="856">
        <f t="shared" si="0"/>
        <v>-3</v>
      </c>
      <c r="R10" s="856">
        <f t="shared" si="0"/>
        <v>-64.61</v>
      </c>
      <c r="S10" s="857">
        <f t="shared" si="1"/>
        <v>97.92</v>
      </c>
      <c r="T10" s="857">
        <f t="shared" si="2"/>
        <v>62.099999999999994</v>
      </c>
      <c r="U10" s="857">
        <f t="shared" si="3"/>
        <v>-35.820000000000007</v>
      </c>
      <c r="V10" s="858">
        <f t="shared" si="4"/>
        <v>0.6341911764705882</v>
      </c>
      <c r="W10" s="809"/>
    </row>
    <row r="11" spans="1:23" ht="14.4" customHeight="1" x14ac:dyDescent="0.3">
      <c r="A11" s="863" t="s">
        <v>6099</v>
      </c>
      <c r="B11" s="815"/>
      <c r="C11" s="817"/>
      <c r="D11" s="818"/>
      <c r="E11" s="804">
        <v>1</v>
      </c>
      <c r="F11" s="805">
        <v>13.36</v>
      </c>
      <c r="G11" s="806">
        <v>12</v>
      </c>
      <c r="H11" s="799"/>
      <c r="I11" s="797"/>
      <c r="J11" s="798"/>
      <c r="K11" s="800">
        <v>13.07</v>
      </c>
      <c r="L11" s="799">
        <v>8</v>
      </c>
      <c r="M11" s="799">
        <v>69</v>
      </c>
      <c r="N11" s="801">
        <v>23.12</v>
      </c>
      <c r="O11" s="799" t="s">
        <v>6087</v>
      </c>
      <c r="P11" s="814" t="s">
        <v>6100</v>
      </c>
      <c r="Q11" s="802">
        <f t="shared" si="0"/>
        <v>0</v>
      </c>
      <c r="R11" s="802">
        <f t="shared" si="0"/>
        <v>0</v>
      </c>
      <c r="S11" s="815" t="str">
        <f t="shared" si="1"/>
        <v/>
      </c>
      <c r="T11" s="815" t="str">
        <f t="shared" si="2"/>
        <v/>
      </c>
      <c r="U11" s="815" t="str">
        <f t="shared" si="3"/>
        <v/>
      </c>
      <c r="V11" s="816" t="str">
        <f t="shared" si="4"/>
        <v/>
      </c>
      <c r="W11" s="803"/>
    </row>
    <row r="12" spans="1:23" ht="14.4" customHeight="1" x14ac:dyDescent="0.3">
      <c r="A12" s="863" t="s">
        <v>6101</v>
      </c>
      <c r="B12" s="815"/>
      <c r="C12" s="817"/>
      <c r="D12" s="818"/>
      <c r="E12" s="813"/>
      <c r="F12" s="797"/>
      <c r="G12" s="798"/>
      <c r="H12" s="804">
        <v>1</v>
      </c>
      <c r="I12" s="805">
        <v>4.62</v>
      </c>
      <c r="J12" s="806">
        <v>13</v>
      </c>
      <c r="K12" s="800">
        <v>3.82</v>
      </c>
      <c r="L12" s="799">
        <v>5</v>
      </c>
      <c r="M12" s="799">
        <v>41</v>
      </c>
      <c r="N12" s="801">
        <v>13.69</v>
      </c>
      <c r="O12" s="799" t="s">
        <v>6087</v>
      </c>
      <c r="P12" s="814" t="s">
        <v>6102</v>
      </c>
      <c r="Q12" s="802">
        <f t="shared" si="0"/>
        <v>1</v>
      </c>
      <c r="R12" s="802">
        <f t="shared" si="0"/>
        <v>4.62</v>
      </c>
      <c r="S12" s="815">
        <f t="shared" si="1"/>
        <v>13.69</v>
      </c>
      <c r="T12" s="815">
        <f t="shared" si="2"/>
        <v>13</v>
      </c>
      <c r="U12" s="815">
        <f t="shared" si="3"/>
        <v>-0.6899999999999995</v>
      </c>
      <c r="V12" s="816">
        <f t="shared" si="4"/>
        <v>0.94959824689554417</v>
      </c>
      <c r="W12" s="803"/>
    </row>
    <row r="13" spans="1:23" ht="14.4" customHeight="1" x14ac:dyDescent="0.3">
      <c r="A13" s="863" t="s">
        <v>6103</v>
      </c>
      <c r="B13" s="794">
        <v>1</v>
      </c>
      <c r="C13" s="795">
        <v>1.38</v>
      </c>
      <c r="D13" s="796">
        <v>3</v>
      </c>
      <c r="E13" s="813"/>
      <c r="F13" s="797"/>
      <c r="G13" s="798"/>
      <c r="H13" s="799"/>
      <c r="I13" s="797"/>
      <c r="J13" s="798"/>
      <c r="K13" s="800">
        <v>1.81</v>
      </c>
      <c r="L13" s="799">
        <v>4</v>
      </c>
      <c r="M13" s="799">
        <v>33</v>
      </c>
      <c r="N13" s="801">
        <v>10.84</v>
      </c>
      <c r="O13" s="799" t="s">
        <v>6087</v>
      </c>
      <c r="P13" s="814" t="s">
        <v>6104</v>
      </c>
      <c r="Q13" s="802">
        <f t="shared" si="0"/>
        <v>-1</v>
      </c>
      <c r="R13" s="802">
        <f t="shared" si="0"/>
        <v>-1.38</v>
      </c>
      <c r="S13" s="815" t="str">
        <f t="shared" si="1"/>
        <v/>
      </c>
      <c r="T13" s="815" t="str">
        <f t="shared" si="2"/>
        <v/>
      </c>
      <c r="U13" s="815" t="str">
        <f t="shared" si="3"/>
        <v/>
      </c>
      <c r="V13" s="816" t="str">
        <f t="shared" si="4"/>
        <v/>
      </c>
      <c r="W13" s="803"/>
    </row>
    <row r="14" spans="1:23" ht="14.4" customHeight="1" x14ac:dyDescent="0.3">
      <c r="A14" s="863" t="s">
        <v>6105</v>
      </c>
      <c r="B14" s="815"/>
      <c r="C14" s="817"/>
      <c r="D14" s="818"/>
      <c r="E14" s="804">
        <v>1</v>
      </c>
      <c r="F14" s="805">
        <v>0.45</v>
      </c>
      <c r="G14" s="806">
        <v>5</v>
      </c>
      <c r="H14" s="799"/>
      <c r="I14" s="797"/>
      <c r="J14" s="798"/>
      <c r="K14" s="800">
        <v>0.42</v>
      </c>
      <c r="L14" s="799">
        <v>2</v>
      </c>
      <c r="M14" s="799">
        <v>18</v>
      </c>
      <c r="N14" s="801">
        <v>5.9</v>
      </c>
      <c r="O14" s="799" t="s">
        <v>6087</v>
      </c>
      <c r="P14" s="814" t="s">
        <v>6106</v>
      </c>
      <c r="Q14" s="802">
        <f t="shared" si="0"/>
        <v>0</v>
      </c>
      <c r="R14" s="802">
        <f t="shared" si="0"/>
        <v>0</v>
      </c>
      <c r="S14" s="815" t="str">
        <f t="shared" si="1"/>
        <v/>
      </c>
      <c r="T14" s="815" t="str">
        <f t="shared" si="2"/>
        <v/>
      </c>
      <c r="U14" s="815" t="str">
        <f t="shared" si="3"/>
        <v/>
      </c>
      <c r="V14" s="816" t="str">
        <f t="shared" si="4"/>
        <v/>
      </c>
      <c r="W14" s="803"/>
    </row>
    <row r="15" spans="1:23" ht="14.4" customHeight="1" x14ac:dyDescent="0.3">
      <c r="A15" s="863" t="s">
        <v>6107</v>
      </c>
      <c r="B15" s="815">
        <v>1</v>
      </c>
      <c r="C15" s="817">
        <v>0.41</v>
      </c>
      <c r="D15" s="818">
        <v>2</v>
      </c>
      <c r="E15" s="813"/>
      <c r="F15" s="797"/>
      <c r="G15" s="798"/>
      <c r="H15" s="804">
        <v>1</v>
      </c>
      <c r="I15" s="805">
        <v>1.49</v>
      </c>
      <c r="J15" s="806">
        <v>1</v>
      </c>
      <c r="K15" s="800">
        <v>0.41</v>
      </c>
      <c r="L15" s="799">
        <v>1</v>
      </c>
      <c r="M15" s="799">
        <v>5</v>
      </c>
      <c r="N15" s="801">
        <v>2.4900000000000002</v>
      </c>
      <c r="O15" s="799" t="s">
        <v>6087</v>
      </c>
      <c r="P15" s="814" t="s">
        <v>6108</v>
      </c>
      <c r="Q15" s="802">
        <f t="shared" si="0"/>
        <v>0</v>
      </c>
      <c r="R15" s="802">
        <f t="shared" si="0"/>
        <v>1.08</v>
      </c>
      <c r="S15" s="815">
        <f t="shared" si="1"/>
        <v>2.4900000000000002</v>
      </c>
      <c r="T15" s="815">
        <f t="shared" si="2"/>
        <v>1</v>
      </c>
      <c r="U15" s="815">
        <f t="shared" si="3"/>
        <v>-1.4900000000000002</v>
      </c>
      <c r="V15" s="816">
        <f t="shared" si="4"/>
        <v>0.40160642570281119</v>
      </c>
      <c r="W15" s="803"/>
    </row>
    <row r="16" spans="1:23" ht="14.4" customHeight="1" x14ac:dyDescent="0.3">
      <c r="A16" s="863" t="s">
        <v>6109</v>
      </c>
      <c r="B16" s="815">
        <v>1</v>
      </c>
      <c r="C16" s="817">
        <v>31.46</v>
      </c>
      <c r="D16" s="818">
        <v>10</v>
      </c>
      <c r="E16" s="813">
        <v>5</v>
      </c>
      <c r="F16" s="797">
        <v>157.47999999999999</v>
      </c>
      <c r="G16" s="798">
        <v>16.600000000000001</v>
      </c>
      <c r="H16" s="804">
        <v>5</v>
      </c>
      <c r="I16" s="805">
        <v>156.19999999999999</v>
      </c>
      <c r="J16" s="810">
        <v>11.2</v>
      </c>
      <c r="K16" s="800">
        <v>31.46</v>
      </c>
      <c r="L16" s="799">
        <v>2</v>
      </c>
      <c r="M16" s="799">
        <v>22</v>
      </c>
      <c r="N16" s="801">
        <v>7.49</v>
      </c>
      <c r="O16" s="799" t="s">
        <v>5252</v>
      </c>
      <c r="P16" s="814" t="s">
        <v>6110</v>
      </c>
      <c r="Q16" s="802">
        <f t="shared" si="0"/>
        <v>4</v>
      </c>
      <c r="R16" s="802">
        <f t="shared" si="0"/>
        <v>124.73999999999998</v>
      </c>
      <c r="S16" s="815">
        <f t="shared" si="1"/>
        <v>37.450000000000003</v>
      </c>
      <c r="T16" s="815">
        <f t="shared" si="2"/>
        <v>56</v>
      </c>
      <c r="U16" s="815">
        <f t="shared" si="3"/>
        <v>18.549999999999997</v>
      </c>
      <c r="V16" s="816">
        <f t="shared" si="4"/>
        <v>1.4953271028037383</v>
      </c>
      <c r="W16" s="803">
        <v>26</v>
      </c>
    </row>
    <row r="17" spans="1:23" ht="14.4" customHeight="1" x14ac:dyDescent="0.3">
      <c r="A17" s="864" t="s">
        <v>6111</v>
      </c>
      <c r="B17" s="857">
        <v>4</v>
      </c>
      <c r="C17" s="859">
        <v>102.99</v>
      </c>
      <c r="D17" s="819">
        <v>9.5</v>
      </c>
      <c r="E17" s="850">
        <v>3</v>
      </c>
      <c r="F17" s="851">
        <v>97.6</v>
      </c>
      <c r="G17" s="808">
        <v>8.6999999999999993</v>
      </c>
      <c r="H17" s="860">
        <v>3</v>
      </c>
      <c r="I17" s="861">
        <v>78.34</v>
      </c>
      <c r="J17" s="811">
        <v>9</v>
      </c>
      <c r="K17" s="853">
        <v>32.53</v>
      </c>
      <c r="L17" s="852">
        <v>4</v>
      </c>
      <c r="M17" s="852">
        <v>35</v>
      </c>
      <c r="N17" s="854">
        <v>11.72</v>
      </c>
      <c r="O17" s="852" t="s">
        <v>5252</v>
      </c>
      <c r="P17" s="855" t="s">
        <v>6112</v>
      </c>
      <c r="Q17" s="856">
        <f t="shared" si="0"/>
        <v>-1</v>
      </c>
      <c r="R17" s="856">
        <f t="shared" si="0"/>
        <v>-24.649999999999991</v>
      </c>
      <c r="S17" s="857">
        <f t="shared" si="1"/>
        <v>35.160000000000004</v>
      </c>
      <c r="T17" s="857">
        <f t="shared" si="2"/>
        <v>27</v>
      </c>
      <c r="U17" s="857">
        <f t="shared" si="3"/>
        <v>-8.1600000000000037</v>
      </c>
      <c r="V17" s="858">
        <f t="shared" si="4"/>
        <v>0.76791808873720124</v>
      </c>
      <c r="W17" s="809"/>
    </row>
    <row r="18" spans="1:23" ht="14.4" customHeight="1" x14ac:dyDescent="0.3">
      <c r="A18" s="863" t="s">
        <v>6113</v>
      </c>
      <c r="B18" s="794">
        <v>4</v>
      </c>
      <c r="C18" s="795">
        <v>61.17</v>
      </c>
      <c r="D18" s="796">
        <v>16.8</v>
      </c>
      <c r="E18" s="813">
        <v>4</v>
      </c>
      <c r="F18" s="797">
        <v>61.17</v>
      </c>
      <c r="G18" s="798">
        <v>20.3</v>
      </c>
      <c r="H18" s="799">
        <v>4</v>
      </c>
      <c r="I18" s="797">
        <v>61.17</v>
      </c>
      <c r="J18" s="810">
        <v>16.5</v>
      </c>
      <c r="K18" s="800">
        <v>15.29</v>
      </c>
      <c r="L18" s="799">
        <v>5</v>
      </c>
      <c r="M18" s="799">
        <v>47</v>
      </c>
      <c r="N18" s="801">
        <v>15.75</v>
      </c>
      <c r="O18" s="799" t="s">
        <v>6087</v>
      </c>
      <c r="P18" s="814" t="s">
        <v>6114</v>
      </c>
      <c r="Q18" s="802">
        <f t="shared" si="0"/>
        <v>0</v>
      </c>
      <c r="R18" s="802">
        <f t="shared" si="0"/>
        <v>0</v>
      </c>
      <c r="S18" s="815">
        <f t="shared" si="1"/>
        <v>63</v>
      </c>
      <c r="T18" s="815">
        <f t="shared" si="2"/>
        <v>66</v>
      </c>
      <c r="U18" s="815">
        <f t="shared" si="3"/>
        <v>3</v>
      </c>
      <c r="V18" s="816">
        <f t="shared" si="4"/>
        <v>1.0476190476190477</v>
      </c>
      <c r="W18" s="803">
        <v>7</v>
      </c>
    </row>
    <row r="19" spans="1:23" ht="14.4" customHeight="1" x14ac:dyDescent="0.3">
      <c r="A19" s="864" t="s">
        <v>6115</v>
      </c>
      <c r="B19" s="848">
        <v>13</v>
      </c>
      <c r="C19" s="849">
        <v>209.93</v>
      </c>
      <c r="D19" s="807">
        <v>25.9</v>
      </c>
      <c r="E19" s="850">
        <v>5</v>
      </c>
      <c r="F19" s="851">
        <v>80.739999999999995</v>
      </c>
      <c r="G19" s="808">
        <v>22</v>
      </c>
      <c r="H19" s="852">
        <v>11</v>
      </c>
      <c r="I19" s="851">
        <v>178.16</v>
      </c>
      <c r="J19" s="812">
        <v>21.2</v>
      </c>
      <c r="K19" s="853">
        <v>16.149999999999999</v>
      </c>
      <c r="L19" s="852">
        <v>7</v>
      </c>
      <c r="M19" s="852">
        <v>59</v>
      </c>
      <c r="N19" s="854">
        <v>19.809999999999999</v>
      </c>
      <c r="O19" s="852" t="s">
        <v>6087</v>
      </c>
      <c r="P19" s="855" t="s">
        <v>6116</v>
      </c>
      <c r="Q19" s="856">
        <f t="shared" si="0"/>
        <v>-2</v>
      </c>
      <c r="R19" s="856">
        <f t="shared" si="0"/>
        <v>-31.77000000000001</v>
      </c>
      <c r="S19" s="857">
        <f t="shared" si="1"/>
        <v>217.91</v>
      </c>
      <c r="T19" s="857">
        <f t="shared" si="2"/>
        <v>233.2</v>
      </c>
      <c r="U19" s="857">
        <f t="shared" si="3"/>
        <v>15.289999999999992</v>
      </c>
      <c r="V19" s="858">
        <f t="shared" si="4"/>
        <v>1.0701665825340736</v>
      </c>
      <c r="W19" s="809">
        <v>37</v>
      </c>
    </row>
    <row r="20" spans="1:23" ht="14.4" customHeight="1" x14ac:dyDescent="0.3">
      <c r="A20" s="864" t="s">
        <v>6117</v>
      </c>
      <c r="B20" s="848">
        <v>5</v>
      </c>
      <c r="C20" s="849">
        <v>92.2</v>
      </c>
      <c r="D20" s="807">
        <v>28.4</v>
      </c>
      <c r="E20" s="850">
        <v>5</v>
      </c>
      <c r="F20" s="851">
        <v>83.59</v>
      </c>
      <c r="G20" s="808">
        <v>24.8</v>
      </c>
      <c r="H20" s="852">
        <v>3</v>
      </c>
      <c r="I20" s="851">
        <v>55.32</v>
      </c>
      <c r="J20" s="808">
        <v>19.3</v>
      </c>
      <c r="K20" s="853">
        <v>18.440000000000001</v>
      </c>
      <c r="L20" s="852">
        <v>8</v>
      </c>
      <c r="M20" s="852">
        <v>71</v>
      </c>
      <c r="N20" s="854">
        <v>23.54</v>
      </c>
      <c r="O20" s="852" t="s">
        <v>6087</v>
      </c>
      <c r="P20" s="855" t="s">
        <v>6118</v>
      </c>
      <c r="Q20" s="856">
        <f t="shared" si="0"/>
        <v>-2</v>
      </c>
      <c r="R20" s="856">
        <f t="shared" si="0"/>
        <v>-36.880000000000003</v>
      </c>
      <c r="S20" s="857">
        <f t="shared" si="1"/>
        <v>70.62</v>
      </c>
      <c r="T20" s="857">
        <f t="shared" si="2"/>
        <v>57.900000000000006</v>
      </c>
      <c r="U20" s="857">
        <f t="shared" si="3"/>
        <v>-12.719999999999999</v>
      </c>
      <c r="V20" s="858">
        <f t="shared" si="4"/>
        <v>0.81988105352591334</v>
      </c>
      <c r="W20" s="809">
        <v>2</v>
      </c>
    </row>
    <row r="21" spans="1:23" ht="14.4" customHeight="1" x14ac:dyDescent="0.3">
      <c r="A21" s="863" t="s">
        <v>6119</v>
      </c>
      <c r="B21" s="815">
        <v>30</v>
      </c>
      <c r="C21" s="817">
        <v>377.6</v>
      </c>
      <c r="D21" s="818">
        <v>11.8</v>
      </c>
      <c r="E21" s="813">
        <v>40</v>
      </c>
      <c r="F21" s="797">
        <v>508.02</v>
      </c>
      <c r="G21" s="798">
        <v>10.6</v>
      </c>
      <c r="H21" s="804">
        <v>48</v>
      </c>
      <c r="I21" s="805">
        <v>609.63</v>
      </c>
      <c r="J21" s="806">
        <v>11.1</v>
      </c>
      <c r="K21" s="800">
        <v>12.7</v>
      </c>
      <c r="L21" s="799">
        <v>4</v>
      </c>
      <c r="M21" s="799">
        <v>37</v>
      </c>
      <c r="N21" s="801">
        <v>12.43</v>
      </c>
      <c r="O21" s="799" t="s">
        <v>6087</v>
      </c>
      <c r="P21" s="814" t="s">
        <v>6120</v>
      </c>
      <c r="Q21" s="802">
        <f t="shared" si="0"/>
        <v>18</v>
      </c>
      <c r="R21" s="802">
        <f t="shared" si="0"/>
        <v>232.02999999999997</v>
      </c>
      <c r="S21" s="815">
        <f t="shared" si="1"/>
        <v>596.64</v>
      </c>
      <c r="T21" s="815">
        <f t="shared" si="2"/>
        <v>532.79999999999995</v>
      </c>
      <c r="U21" s="815">
        <f t="shared" si="3"/>
        <v>-63.840000000000032</v>
      </c>
      <c r="V21" s="816">
        <f t="shared" si="4"/>
        <v>0.89300080450522923</v>
      </c>
      <c r="W21" s="803">
        <v>33</v>
      </c>
    </row>
    <row r="22" spans="1:23" ht="14.4" customHeight="1" x14ac:dyDescent="0.3">
      <c r="A22" s="864" t="s">
        <v>6121</v>
      </c>
      <c r="B22" s="857">
        <v>48</v>
      </c>
      <c r="C22" s="859">
        <v>634.91999999999996</v>
      </c>
      <c r="D22" s="819">
        <v>14.6</v>
      </c>
      <c r="E22" s="850">
        <v>31</v>
      </c>
      <c r="F22" s="851">
        <v>410.06</v>
      </c>
      <c r="G22" s="808">
        <v>12.1</v>
      </c>
      <c r="H22" s="860">
        <v>49</v>
      </c>
      <c r="I22" s="861">
        <v>649.79</v>
      </c>
      <c r="J22" s="812">
        <v>14.9</v>
      </c>
      <c r="K22" s="853">
        <v>13.23</v>
      </c>
      <c r="L22" s="852">
        <v>5</v>
      </c>
      <c r="M22" s="852">
        <v>42</v>
      </c>
      <c r="N22" s="854">
        <v>14.04</v>
      </c>
      <c r="O22" s="852" t="s">
        <v>6087</v>
      </c>
      <c r="P22" s="855" t="s">
        <v>6122</v>
      </c>
      <c r="Q22" s="856">
        <f t="shared" si="0"/>
        <v>1</v>
      </c>
      <c r="R22" s="856">
        <f t="shared" si="0"/>
        <v>14.870000000000005</v>
      </c>
      <c r="S22" s="857">
        <f t="shared" si="1"/>
        <v>687.95999999999992</v>
      </c>
      <c r="T22" s="857">
        <f t="shared" si="2"/>
        <v>730.1</v>
      </c>
      <c r="U22" s="857">
        <f t="shared" si="3"/>
        <v>42.1400000000001</v>
      </c>
      <c r="V22" s="858">
        <f t="shared" si="4"/>
        <v>1.0612535612535614</v>
      </c>
      <c r="W22" s="809">
        <v>116</v>
      </c>
    </row>
    <row r="23" spans="1:23" ht="14.4" customHeight="1" x14ac:dyDescent="0.3">
      <c r="A23" s="864" t="s">
        <v>6123</v>
      </c>
      <c r="B23" s="857">
        <v>12</v>
      </c>
      <c r="C23" s="859">
        <v>199.13</v>
      </c>
      <c r="D23" s="819">
        <v>17.5</v>
      </c>
      <c r="E23" s="850">
        <v>8</v>
      </c>
      <c r="F23" s="851">
        <v>133.41</v>
      </c>
      <c r="G23" s="808">
        <v>16.399999999999999</v>
      </c>
      <c r="H23" s="860">
        <v>9</v>
      </c>
      <c r="I23" s="861">
        <v>147.33000000000001</v>
      </c>
      <c r="J23" s="811">
        <v>14.9</v>
      </c>
      <c r="K23" s="853">
        <v>16.59</v>
      </c>
      <c r="L23" s="852">
        <v>6</v>
      </c>
      <c r="M23" s="852">
        <v>55</v>
      </c>
      <c r="N23" s="854">
        <v>18.350000000000001</v>
      </c>
      <c r="O23" s="852" t="s">
        <v>6087</v>
      </c>
      <c r="P23" s="855" t="s">
        <v>6124</v>
      </c>
      <c r="Q23" s="856">
        <f t="shared" si="0"/>
        <v>-3</v>
      </c>
      <c r="R23" s="856">
        <f t="shared" si="0"/>
        <v>-51.799999999999983</v>
      </c>
      <c r="S23" s="857">
        <f t="shared" si="1"/>
        <v>165.15</v>
      </c>
      <c r="T23" s="857">
        <f t="shared" si="2"/>
        <v>134.1</v>
      </c>
      <c r="U23" s="857">
        <f t="shared" si="3"/>
        <v>-31.050000000000011</v>
      </c>
      <c r="V23" s="858">
        <f t="shared" si="4"/>
        <v>0.81198910081743858</v>
      </c>
      <c r="W23" s="809">
        <v>17</v>
      </c>
    </row>
    <row r="24" spans="1:23" ht="14.4" customHeight="1" x14ac:dyDescent="0.3">
      <c r="A24" s="863" t="s">
        <v>6125</v>
      </c>
      <c r="B24" s="815">
        <v>11</v>
      </c>
      <c r="C24" s="817">
        <v>120.4</v>
      </c>
      <c r="D24" s="818">
        <v>10.6</v>
      </c>
      <c r="E24" s="813">
        <v>44</v>
      </c>
      <c r="F24" s="797">
        <v>482.28</v>
      </c>
      <c r="G24" s="798">
        <v>13.6</v>
      </c>
      <c r="H24" s="804">
        <v>58</v>
      </c>
      <c r="I24" s="805">
        <v>634.91</v>
      </c>
      <c r="J24" s="806">
        <v>13.6</v>
      </c>
      <c r="K24" s="800">
        <v>10.97</v>
      </c>
      <c r="L24" s="799">
        <v>5</v>
      </c>
      <c r="M24" s="799">
        <v>42</v>
      </c>
      <c r="N24" s="801">
        <v>13.91</v>
      </c>
      <c r="O24" s="799" t="s">
        <v>6087</v>
      </c>
      <c r="P24" s="814" t="s">
        <v>6126</v>
      </c>
      <c r="Q24" s="802">
        <f t="shared" si="0"/>
        <v>47</v>
      </c>
      <c r="R24" s="802">
        <f t="shared" si="0"/>
        <v>514.51</v>
      </c>
      <c r="S24" s="815">
        <f t="shared" si="1"/>
        <v>806.78</v>
      </c>
      <c r="T24" s="815">
        <f t="shared" si="2"/>
        <v>788.8</v>
      </c>
      <c r="U24" s="815">
        <f t="shared" si="3"/>
        <v>-17.980000000000018</v>
      </c>
      <c r="V24" s="816">
        <f t="shared" si="4"/>
        <v>0.97771387491013662</v>
      </c>
      <c r="W24" s="803">
        <v>103</v>
      </c>
    </row>
    <row r="25" spans="1:23" ht="14.4" customHeight="1" x14ac:dyDescent="0.3">
      <c r="A25" s="864" t="s">
        <v>6127</v>
      </c>
      <c r="B25" s="857">
        <v>23</v>
      </c>
      <c r="C25" s="859">
        <v>263.20999999999998</v>
      </c>
      <c r="D25" s="819">
        <v>18.3</v>
      </c>
      <c r="E25" s="850">
        <v>8</v>
      </c>
      <c r="F25" s="851">
        <v>91.56</v>
      </c>
      <c r="G25" s="808">
        <v>15.4</v>
      </c>
      <c r="H25" s="860">
        <v>21</v>
      </c>
      <c r="I25" s="861">
        <v>240.25</v>
      </c>
      <c r="J25" s="812">
        <v>15.4</v>
      </c>
      <c r="K25" s="853">
        <v>11.45</v>
      </c>
      <c r="L25" s="852">
        <v>5</v>
      </c>
      <c r="M25" s="852">
        <v>45</v>
      </c>
      <c r="N25" s="854">
        <v>14.9</v>
      </c>
      <c r="O25" s="852" t="s">
        <v>6087</v>
      </c>
      <c r="P25" s="855" t="s">
        <v>6128</v>
      </c>
      <c r="Q25" s="856">
        <f t="shared" si="0"/>
        <v>-2</v>
      </c>
      <c r="R25" s="856">
        <f t="shared" si="0"/>
        <v>-22.95999999999998</v>
      </c>
      <c r="S25" s="857">
        <f t="shared" si="1"/>
        <v>312.90000000000003</v>
      </c>
      <c r="T25" s="857">
        <f t="shared" si="2"/>
        <v>323.40000000000003</v>
      </c>
      <c r="U25" s="857">
        <f t="shared" si="3"/>
        <v>10.5</v>
      </c>
      <c r="V25" s="858">
        <f t="shared" si="4"/>
        <v>1.0335570469798658</v>
      </c>
      <c r="W25" s="809">
        <v>45</v>
      </c>
    </row>
    <row r="26" spans="1:23" ht="14.4" customHeight="1" x14ac:dyDescent="0.3">
      <c r="A26" s="864" t="s">
        <v>6129</v>
      </c>
      <c r="B26" s="857">
        <v>45</v>
      </c>
      <c r="C26" s="859">
        <v>551.83000000000004</v>
      </c>
      <c r="D26" s="819">
        <v>15.1</v>
      </c>
      <c r="E26" s="850">
        <v>8</v>
      </c>
      <c r="F26" s="851">
        <v>104.46</v>
      </c>
      <c r="G26" s="808">
        <v>15.9</v>
      </c>
      <c r="H26" s="860">
        <v>12</v>
      </c>
      <c r="I26" s="861">
        <v>152.68</v>
      </c>
      <c r="J26" s="811">
        <v>16.2</v>
      </c>
      <c r="K26" s="853">
        <v>12.28</v>
      </c>
      <c r="L26" s="852">
        <v>6</v>
      </c>
      <c r="M26" s="852">
        <v>52</v>
      </c>
      <c r="N26" s="854">
        <v>17.27</v>
      </c>
      <c r="O26" s="852" t="s">
        <v>6087</v>
      </c>
      <c r="P26" s="855" t="s">
        <v>6130</v>
      </c>
      <c r="Q26" s="856">
        <f t="shared" si="0"/>
        <v>-33</v>
      </c>
      <c r="R26" s="856">
        <f t="shared" si="0"/>
        <v>-399.15000000000003</v>
      </c>
      <c r="S26" s="857">
        <f t="shared" si="1"/>
        <v>207.24</v>
      </c>
      <c r="T26" s="857">
        <f t="shared" si="2"/>
        <v>194.39999999999998</v>
      </c>
      <c r="U26" s="857">
        <f t="shared" si="3"/>
        <v>-12.840000000000032</v>
      </c>
      <c r="V26" s="858">
        <f t="shared" si="4"/>
        <v>0.93804284887087419</v>
      </c>
      <c r="W26" s="809">
        <v>25</v>
      </c>
    </row>
    <row r="27" spans="1:23" ht="14.4" customHeight="1" x14ac:dyDescent="0.3">
      <c r="A27" s="863" t="s">
        <v>6131</v>
      </c>
      <c r="B27" s="794">
        <v>89</v>
      </c>
      <c r="C27" s="795">
        <v>848.94</v>
      </c>
      <c r="D27" s="796">
        <v>9.6999999999999993</v>
      </c>
      <c r="E27" s="813">
        <v>113</v>
      </c>
      <c r="F27" s="797">
        <v>1077.8699999999999</v>
      </c>
      <c r="G27" s="798">
        <v>9.6999999999999993</v>
      </c>
      <c r="H27" s="799">
        <v>122</v>
      </c>
      <c r="I27" s="797">
        <v>1163.72</v>
      </c>
      <c r="J27" s="798">
        <v>9.8000000000000007</v>
      </c>
      <c r="K27" s="800">
        <v>9.5399999999999991</v>
      </c>
      <c r="L27" s="799">
        <v>3</v>
      </c>
      <c r="M27" s="799">
        <v>31</v>
      </c>
      <c r="N27" s="801">
        <v>10.38</v>
      </c>
      <c r="O27" s="799" t="s">
        <v>6087</v>
      </c>
      <c r="P27" s="814" t="s">
        <v>6132</v>
      </c>
      <c r="Q27" s="802">
        <f t="shared" si="0"/>
        <v>33</v>
      </c>
      <c r="R27" s="802">
        <f t="shared" si="0"/>
        <v>314.77999999999997</v>
      </c>
      <c r="S27" s="815">
        <f t="shared" si="1"/>
        <v>1266.3600000000001</v>
      </c>
      <c r="T27" s="815">
        <f t="shared" si="2"/>
        <v>1195.6000000000001</v>
      </c>
      <c r="U27" s="815">
        <f t="shared" si="3"/>
        <v>-70.759999999999991</v>
      </c>
      <c r="V27" s="816">
        <f t="shared" si="4"/>
        <v>0.94412331406551064</v>
      </c>
      <c r="W27" s="803">
        <v>58</v>
      </c>
    </row>
    <row r="28" spans="1:23" ht="14.4" customHeight="1" x14ac:dyDescent="0.3">
      <c r="A28" s="864" t="s">
        <v>6133</v>
      </c>
      <c r="B28" s="848">
        <v>52</v>
      </c>
      <c r="C28" s="849">
        <v>508.52</v>
      </c>
      <c r="D28" s="807">
        <v>10.9</v>
      </c>
      <c r="E28" s="850">
        <v>18</v>
      </c>
      <c r="F28" s="851">
        <v>184.01</v>
      </c>
      <c r="G28" s="808">
        <v>14.9</v>
      </c>
      <c r="H28" s="852">
        <v>19</v>
      </c>
      <c r="I28" s="851">
        <v>190.91</v>
      </c>
      <c r="J28" s="812">
        <v>14.2</v>
      </c>
      <c r="K28" s="853">
        <v>9.8000000000000007</v>
      </c>
      <c r="L28" s="852">
        <v>4</v>
      </c>
      <c r="M28" s="852">
        <v>34</v>
      </c>
      <c r="N28" s="854">
        <v>11.24</v>
      </c>
      <c r="O28" s="852" t="s">
        <v>6087</v>
      </c>
      <c r="P28" s="855" t="s">
        <v>6134</v>
      </c>
      <c r="Q28" s="856">
        <f t="shared" si="0"/>
        <v>-33</v>
      </c>
      <c r="R28" s="856">
        <f t="shared" si="0"/>
        <v>-317.61</v>
      </c>
      <c r="S28" s="857">
        <f t="shared" si="1"/>
        <v>213.56</v>
      </c>
      <c r="T28" s="857">
        <f t="shared" si="2"/>
        <v>269.8</v>
      </c>
      <c r="U28" s="857">
        <f t="shared" si="3"/>
        <v>56.240000000000009</v>
      </c>
      <c r="V28" s="858">
        <f t="shared" si="4"/>
        <v>1.2633451957295374</v>
      </c>
      <c r="W28" s="809">
        <v>77</v>
      </c>
    </row>
    <row r="29" spans="1:23" ht="14.4" customHeight="1" x14ac:dyDescent="0.3">
      <c r="A29" s="864" t="s">
        <v>6135</v>
      </c>
      <c r="B29" s="848">
        <v>19</v>
      </c>
      <c r="C29" s="849">
        <v>202.6</v>
      </c>
      <c r="D29" s="807">
        <v>16.100000000000001</v>
      </c>
      <c r="E29" s="850">
        <v>17</v>
      </c>
      <c r="F29" s="851">
        <v>191.17</v>
      </c>
      <c r="G29" s="808">
        <v>16.7</v>
      </c>
      <c r="H29" s="852">
        <v>4</v>
      </c>
      <c r="I29" s="851">
        <v>43.99</v>
      </c>
      <c r="J29" s="808">
        <v>12.3</v>
      </c>
      <c r="K29" s="853">
        <v>11</v>
      </c>
      <c r="L29" s="852">
        <v>4</v>
      </c>
      <c r="M29" s="852">
        <v>39</v>
      </c>
      <c r="N29" s="854">
        <v>13.12</v>
      </c>
      <c r="O29" s="852" t="s">
        <v>6087</v>
      </c>
      <c r="P29" s="855" t="s">
        <v>6136</v>
      </c>
      <c r="Q29" s="856">
        <f t="shared" si="0"/>
        <v>-15</v>
      </c>
      <c r="R29" s="856">
        <f t="shared" si="0"/>
        <v>-158.60999999999999</v>
      </c>
      <c r="S29" s="857">
        <f t="shared" si="1"/>
        <v>52.48</v>
      </c>
      <c r="T29" s="857">
        <f t="shared" si="2"/>
        <v>49.2</v>
      </c>
      <c r="U29" s="857">
        <f t="shared" si="3"/>
        <v>-3.279999999999994</v>
      </c>
      <c r="V29" s="858">
        <f t="shared" si="4"/>
        <v>0.93750000000000011</v>
      </c>
      <c r="W29" s="809">
        <v>2</v>
      </c>
    </row>
    <row r="30" spans="1:23" ht="14.4" customHeight="1" x14ac:dyDescent="0.3">
      <c r="A30" s="863" t="s">
        <v>6137</v>
      </c>
      <c r="B30" s="815"/>
      <c r="C30" s="817"/>
      <c r="D30" s="818"/>
      <c r="E30" s="813"/>
      <c r="F30" s="797"/>
      <c r="G30" s="798"/>
      <c r="H30" s="804">
        <v>1</v>
      </c>
      <c r="I30" s="805">
        <v>6.74</v>
      </c>
      <c r="J30" s="806">
        <v>5</v>
      </c>
      <c r="K30" s="800">
        <v>4.6399999999999997</v>
      </c>
      <c r="L30" s="799">
        <v>4</v>
      </c>
      <c r="M30" s="799">
        <v>35</v>
      </c>
      <c r="N30" s="801">
        <v>11.72</v>
      </c>
      <c r="O30" s="799" t="s">
        <v>6087</v>
      </c>
      <c r="P30" s="814" t="s">
        <v>6138</v>
      </c>
      <c r="Q30" s="802">
        <f t="shared" si="0"/>
        <v>1</v>
      </c>
      <c r="R30" s="802">
        <f t="shared" si="0"/>
        <v>6.74</v>
      </c>
      <c r="S30" s="815">
        <f t="shared" si="1"/>
        <v>11.72</v>
      </c>
      <c r="T30" s="815">
        <f t="shared" si="2"/>
        <v>5</v>
      </c>
      <c r="U30" s="815">
        <f t="shared" si="3"/>
        <v>-6.7200000000000006</v>
      </c>
      <c r="V30" s="816">
        <f t="shared" si="4"/>
        <v>0.42662116040955628</v>
      </c>
      <c r="W30" s="803"/>
    </row>
    <row r="31" spans="1:23" ht="14.4" customHeight="1" x14ac:dyDescent="0.3">
      <c r="A31" s="864" t="s">
        <v>6139</v>
      </c>
      <c r="B31" s="857"/>
      <c r="C31" s="859"/>
      <c r="D31" s="819"/>
      <c r="E31" s="850">
        <v>1</v>
      </c>
      <c r="F31" s="851">
        <v>9.33</v>
      </c>
      <c r="G31" s="808">
        <v>8</v>
      </c>
      <c r="H31" s="860"/>
      <c r="I31" s="861"/>
      <c r="J31" s="811"/>
      <c r="K31" s="853">
        <v>8.16</v>
      </c>
      <c r="L31" s="852">
        <v>5</v>
      </c>
      <c r="M31" s="852">
        <v>47</v>
      </c>
      <c r="N31" s="854">
        <v>15.54</v>
      </c>
      <c r="O31" s="852" t="s">
        <v>6087</v>
      </c>
      <c r="P31" s="855" t="s">
        <v>6140</v>
      </c>
      <c r="Q31" s="856">
        <f t="shared" si="0"/>
        <v>0</v>
      </c>
      <c r="R31" s="856">
        <f t="shared" si="0"/>
        <v>0</v>
      </c>
      <c r="S31" s="857" t="str">
        <f t="shared" si="1"/>
        <v/>
      </c>
      <c r="T31" s="857" t="str">
        <f t="shared" si="2"/>
        <v/>
      </c>
      <c r="U31" s="857" t="str">
        <f t="shared" si="3"/>
        <v/>
      </c>
      <c r="V31" s="858" t="str">
        <f t="shared" si="4"/>
        <v/>
      </c>
      <c r="W31" s="809"/>
    </row>
    <row r="32" spans="1:23" ht="14.4" customHeight="1" x14ac:dyDescent="0.3">
      <c r="A32" s="863" t="s">
        <v>6141</v>
      </c>
      <c r="B32" s="794">
        <v>1</v>
      </c>
      <c r="C32" s="795">
        <v>5.0599999999999996</v>
      </c>
      <c r="D32" s="796">
        <v>26</v>
      </c>
      <c r="E32" s="813"/>
      <c r="F32" s="797"/>
      <c r="G32" s="798"/>
      <c r="H32" s="799"/>
      <c r="I32" s="797"/>
      <c r="J32" s="798"/>
      <c r="K32" s="800">
        <v>3.96</v>
      </c>
      <c r="L32" s="799">
        <v>2</v>
      </c>
      <c r="M32" s="799">
        <v>19</v>
      </c>
      <c r="N32" s="801">
        <v>6.43</v>
      </c>
      <c r="O32" s="799" t="s">
        <v>6087</v>
      </c>
      <c r="P32" s="814" t="s">
        <v>6142</v>
      </c>
      <c r="Q32" s="802">
        <f t="shared" si="0"/>
        <v>-1</v>
      </c>
      <c r="R32" s="802">
        <f t="shared" si="0"/>
        <v>-5.0599999999999996</v>
      </c>
      <c r="S32" s="815" t="str">
        <f t="shared" si="1"/>
        <v/>
      </c>
      <c r="T32" s="815" t="str">
        <f t="shared" si="2"/>
        <v/>
      </c>
      <c r="U32" s="815" t="str">
        <f t="shared" si="3"/>
        <v/>
      </c>
      <c r="V32" s="816" t="str">
        <f t="shared" si="4"/>
        <v/>
      </c>
      <c r="W32" s="803"/>
    </row>
    <row r="33" spans="1:23" ht="14.4" customHeight="1" x14ac:dyDescent="0.3">
      <c r="A33" s="863" t="s">
        <v>6143</v>
      </c>
      <c r="B33" s="794">
        <v>5</v>
      </c>
      <c r="C33" s="795">
        <v>22.9</v>
      </c>
      <c r="D33" s="796">
        <v>14.2</v>
      </c>
      <c r="E33" s="813">
        <v>2</v>
      </c>
      <c r="F33" s="797">
        <v>9.1999999999999993</v>
      </c>
      <c r="G33" s="798">
        <v>14.5</v>
      </c>
      <c r="H33" s="799">
        <v>2</v>
      </c>
      <c r="I33" s="797">
        <v>9.1199999999999992</v>
      </c>
      <c r="J33" s="810">
        <v>10</v>
      </c>
      <c r="K33" s="800">
        <v>4.5599999999999996</v>
      </c>
      <c r="L33" s="799">
        <v>3</v>
      </c>
      <c r="M33" s="799">
        <v>23</v>
      </c>
      <c r="N33" s="801">
        <v>7.66</v>
      </c>
      <c r="O33" s="799" t="s">
        <v>5252</v>
      </c>
      <c r="P33" s="814" t="s">
        <v>6144</v>
      </c>
      <c r="Q33" s="802">
        <f t="shared" si="0"/>
        <v>-3</v>
      </c>
      <c r="R33" s="802">
        <f t="shared" si="0"/>
        <v>-13.78</v>
      </c>
      <c r="S33" s="815">
        <f t="shared" si="1"/>
        <v>15.32</v>
      </c>
      <c r="T33" s="815">
        <f t="shared" si="2"/>
        <v>20</v>
      </c>
      <c r="U33" s="815">
        <f t="shared" si="3"/>
        <v>4.68</v>
      </c>
      <c r="V33" s="816">
        <f t="shared" si="4"/>
        <v>1.3054830287206267</v>
      </c>
      <c r="W33" s="803">
        <v>5</v>
      </c>
    </row>
    <row r="34" spans="1:23" ht="14.4" customHeight="1" x14ac:dyDescent="0.3">
      <c r="A34" s="863" t="s">
        <v>6145</v>
      </c>
      <c r="B34" s="815"/>
      <c r="C34" s="817"/>
      <c r="D34" s="818"/>
      <c r="E34" s="813"/>
      <c r="F34" s="797"/>
      <c r="G34" s="798"/>
      <c r="H34" s="804">
        <v>8</v>
      </c>
      <c r="I34" s="805">
        <v>73.3</v>
      </c>
      <c r="J34" s="806">
        <v>10</v>
      </c>
      <c r="K34" s="800">
        <v>9.91</v>
      </c>
      <c r="L34" s="799">
        <v>5</v>
      </c>
      <c r="M34" s="799">
        <v>42</v>
      </c>
      <c r="N34" s="801">
        <v>13.98</v>
      </c>
      <c r="O34" s="799" t="s">
        <v>6087</v>
      </c>
      <c r="P34" s="814" t="s">
        <v>6146</v>
      </c>
      <c r="Q34" s="802">
        <f t="shared" si="0"/>
        <v>8</v>
      </c>
      <c r="R34" s="802">
        <f t="shared" si="0"/>
        <v>73.3</v>
      </c>
      <c r="S34" s="815">
        <f t="shared" si="1"/>
        <v>111.84</v>
      </c>
      <c r="T34" s="815">
        <f t="shared" si="2"/>
        <v>80</v>
      </c>
      <c r="U34" s="815">
        <f t="shared" si="3"/>
        <v>-31.840000000000003</v>
      </c>
      <c r="V34" s="816">
        <f t="shared" si="4"/>
        <v>0.71530758226037194</v>
      </c>
      <c r="W34" s="803">
        <v>1</v>
      </c>
    </row>
    <row r="35" spans="1:23" ht="14.4" customHeight="1" x14ac:dyDescent="0.3">
      <c r="A35" s="864" t="s">
        <v>6147</v>
      </c>
      <c r="B35" s="857">
        <v>9</v>
      </c>
      <c r="C35" s="859">
        <v>98.54</v>
      </c>
      <c r="D35" s="819">
        <v>8.8000000000000007</v>
      </c>
      <c r="E35" s="850">
        <v>6</v>
      </c>
      <c r="F35" s="851">
        <v>66.53</v>
      </c>
      <c r="G35" s="808">
        <v>7.8</v>
      </c>
      <c r="H35" s="860">
        <v>3</v>
      </c>
      <c r="I35" s="861">
        <v>33.22</v>
      </c>
      <c r="J35" s="812">
        <v>16.3</v>
      </c>
      <c r="K35" s="853">
        <v>11.48</v>
      </c>
      <c r="L35" s="852">
        <v>5</v>
      </c>
      <c r="M35" s="852">
        <v>47</v>
      </c>
      <c r="N35" s="854">
        <v>15.75</v>
      </c>
      <c r="O35" s="852" t="s">
        <v>6087</v>
      </c>
      <c r="P35" s="855" t="s">
        <v>6148</v>
      </c>
      <c r="Q35" s="856">
        <f t="shared" si="0"/>
        <v>-6</v>
      </c>
      <c r="R35" s="856">
        <f t="shared" si="0"/>
        <v>-65.320000000000007</v>
      </c>
      <c r="S35" s="857">
        <f t="shared" si="1"/>
        <v>47.25</v>
      </c>
      <c r="T35" s="857">
        <f t="shared" si="2"/>
        <v>48.900000000000006</v>
      </c>
      <c r="U35" s="857">
        <f t="shared" si="3"/>
        <v>1.6500000000000057</v>
      </c>
      <c r="V35" s="858">
        <f t="shared" si="4"/>
        <v>1.034920634920635</v>
      </c>
      <c r="W35" s="809">
        <v>18</v>
      </c>
    </row>
    <row r="36" spans="1:23" ht="14.4" customHeight="1" x14ac:dyDescent="0.3">
      <c r="A36" s="864" t="s">
        <v>6149</v>
      </c>
      <c r="B36" s="857"/>
      <c r="C36" s="859"/>
      <c r="D36" s="819"/>
      <c r="E36" s="850">
        <v>2</v>
      </c>
      <c r="F36" s="851">
        <v>25.44</v>
      </c>
      <c r="G36" s="808">
        <v>7.5</v>
      </c>
      <c r="H36" s="860">
        <v>5</v>
      </c>
      <c r="I36" s="861">
        <v>54.46</v>
      </c>
      <c r="J36" s="811">
        <v>10.4</v>
      </c>
      <c r="K36" s="853">
        <v>13.27</v>
      </c>
      <c r="L36" s="852">
        <v>5</v>
      </c>
      <c r="M36" s="852">
        <v>48</v>
      </c>
      <c r="N36" s="854">
        <v>16.11</v>
      </c>
      <c r="O36" s="852" t="s">
        <v>6087</v>
      </c>
      <c r="P36" s="855" t="s">
        <v>6150</v>
      </c>
      <c r="Q36" s="856">
        <f t="shared" si="0"/>
        <v>5</v>
      </c>
      <c r="R36" s="856">
        <f t="shared" si="0"/>
        <v>54.46</v>
      </c>
      <c r="S36" s="857">
        <f t="shared" si="1"/>
        <v>80.55</v>
      </c>
      <c r="T36" s="857">
        <f t="shared" si="2"/>
        <v>52</v>
      </c>
      <c r="U36" s="857">
        <f t="shared" si="3"/>
        <v>-28.549999999999997</v>
      </c>
      <c r="V36" s="858">
        <f t="shared" si="4"/>
        <v>0.64556176288019862</v>
      </c>
      <c r="W36" s="809">
        <v>9</v>
      </c>
    </row>
    <row r="37" spans="1:23" ht="14.4" customHeight="1" x14ac:dyDescent="0.3">
      <c r="A37" s="863" t="s">
        <v>6151</v>
      </c>
      <c r="B37" s="815"/>
      <c r="C37" s="817"/>
      <c r="D37" s="818"/>
      <c r="E37" s="813"/>
      <c r="F37" s="797"/>
      <c r="G37" s="798"/>
      <c r="H37" s="804">
        <v>3</v>
      </c>
      <c r="I37" s="805">
        <v>8.35</v>
      </c>
      <c r="J37" s="810">
        <v>5.7</v>
      </c>
      <c r="K37" s="800">
        <v>3.26</v>
      </c>
      <c r="L37" s="799">
        <v>1</v>
      </c>
      <c r="M37" s="799">
        <v>9</v>
      </c>
      <c r="N37" s="801">
        <v>3.12</v>
      </c>
      <c r="O37" s="799" t="s">
        <v>6087</v>
      </c>
      <c r="P37" s="814" t="s">
        <v>6152</v>
      </c>
      <c r="Q37" s="802">
        <f t="shared" si="0"/>
        <v>3</v>
      </c>
      <c r="R37" s="802">
        <f t="shared" si="0"/>
        <v>8.35</v>
      </c>
      <c r="S37" s="815">
        <f t="shared" si="1"/>
        <v>9.36</v>
      </c>
      <c r="T37" s="815">
        <f t="shared" si="2"/>
        <v>17.100000000000001</v>
      </c>
      <c r="U37" s="815">
        <f t="shared" si="3"/>
        <v>7.740000000000002</v>
      </c>
      <c r="V37" s="816">
        <f t="shared" si="4"/>
        <v>1.8269230769230771</v>
      </c>
      <c r="W37" s="803">
        <v>9</v>
      </c>
    </row>
    <row r="38" spans="1:23" ht="14.4" customHeight="1" x14ac:dyDescent="0.3">
      <c r="A38" s="864" t="s">
        <v>6153</v>
      </c>
      <c r="B38" s="857">
        <v>1</v>
      </c>
      <c r="C38" s="859">
        <v>3.97</v>
      </c>
      <c r="D38" s="819">
        <v>9</v>
      </c>
      <c r="E38" s="850"/>
      <c r="F38" s="851"/>
      <c r="G38" s="808"/>
      <c r="H38" s="860"/>
      <c r="I38" s="861"/>
      <c r="J38" s="811"/>
      <c r="K38" s="853">
        <v>3.97</v>
      </c>
      <c r="L38" s="852">
        <v>2</v>
      </c>
      <c r="M38" s="852">
        <v>19</v>
      </c>
      <c r="N38" s="854">
        <v>6.22</v>
      </c>
      <c r="O38" s="852" t="s">
        <v>6087</v>
      </c>
      <c r="P38" s="855" t="s">
        <v>6154</v>
      </c>
      <c r="Q38" s="856">
        <f t="shared" si="0"/>
        <v>-1</v>
      </c>
      <c r="R38" s="856">
        <f t="shared" si="0"/>
        <v>-3.97</v>
      </c>
      <c r="S38" s="857" t="str">
        <f t="shared" si="1"/>
        <v/>
      </c>
      <c r="T38" s="857" t="str">
        <f t="shared" si="2"/>
        <v/>
      </c>
      <c r="U38" s="857" t="str">
        <f t="shared" si="3"/>
        <v/>
      </c>
      <c r="V38" s="858" t="str">
        <f t="shared" si="4"/>
        <v/>
      </c>
      <c r="W38" s="809"/>
    </row>
    <row r="39" spans="1:23" ht="14.4" customHeight="1" x14ac:dyDescent="0.3">
      <c r="A39" s="863" t="s">
        <v>6155</v>
      </c>
      <c r="B39" s="815"/>
      <c r="C39" s="817"/>
      <c r="D39" s="818"/>
      <c r="E39" s="813"/>
      <c r="F39" s="797"/>
      <c r="G39" s="798"/>
      <c r="H39" s="804">
        <v>1</v>
      </c>
      <c r="I39" s="805">
        <v>0.95</v>
      </c>
      <c r="J39" s="806">
        <v>8</v>
      </c>
      <c r="K39" s="800">
        <v>0.95</v>
      </c>
      <c r="L39" s="799">
        <v>4</v>
      </c>
      <c r="M39" s="799">
        <v>33</v>
      </c>
      <c r="N39" s="801">
        <v>10.83</v>
      </c>
      <c r="O39" s="799" t="s">
        <v>6087</v>
      </c>
      <c r="P39" s="814" t="s">
        <v>6156</v>
      </c>
      <c r="Q39" s="802">
        <f t="shared" si="0"/>
        <v>1</v>
      </c>
      <c r="R39" s="802">
        <f t="shared" si="0"/>
        <v>0.95</v>
      </c>
      <c r="S39" s="815">
        <f t="shared" si="1"/>
        <v>10.83</v>
      </c>
      <c r="T39" s="815">
        <f t="shared" si="2"/>
        <v>8</v>
      </c>
      <c r="U39" s="815">
        <f t="shared" si="3"/>
        <v>-2.83</v>
      </c>
      <c r="V39" s="816">
        <f t="shared" si="4"/>
        <v>0.73868882733148655</v>
      </c>
      <c r="W39" s="803"/>
    </row>
    <row r="40" spans="1:23" ht="14.4" customHeight="1" x14ac:dyDescent="0.3">
      <c r="A40" s="864" t="s">
        <v>6157</v>
      </c>
      <c r="B40" s="857">
        <v>1</v>
      </c>
      <c r="C40" s="859">
        <v>1.66</v>
      </c>
      <c r="D40" s="819">
        <v>22</v>
      </c>
      <c r="E40" s="850"/>
      <c r="F40" s="851"/>
      <c r="G40" s="808"/>
      <c r="H40" s="860"/>
      <c r="I40" s="861"/>
      <c r="J40" s="811"/>
      <c r="K40" s="853">
        <v>1.66</v>
      </c>
      <c r="L40" s="852">
        <v>6</v>
      </c>
      <c r="M40" s="852">
        <v>52</v>
      </c>
      <c r="N40" s="854">
        <v>17.39</v>
      </c>
      <c r="O40" s="852" t="s">
        <v>6087</v>
      </c>
      <c r="P40" s="855" t="s">
        <v>6158</v>
      </c>
      <c r="Q40" s="856">
        <f t="shared" si="0"/>
        <v>-1</v>
      </c>
      <c r="R40" s="856">
        <f t="shared" si="0"/>
        <v>-1.66</v>
      </c>
      <c r="S40" s="857" t="str">
        <f t="shared" si="1"/>
        <v/>
      </c>
      <c r="T40" s="857" t="str">
        <f t="shared" si="2"/>
        <v/>
      </c>
      <c r="U40" s="857" t="str">
        <f t="shared" si="3"/>
        <v/>
      </c>
      <c r="V40" s="858" t="str">
        <f t="shared" si="4"/>
        <v/>
      </c>
      <c r="W40" s="809"/>
    </row>
    <row r="41" spans="1:23" ht="14.4" customHeight="1" x14ac:dyDescent="0.3">
      <c r="A41" s="863" t="s">
        <v>6159</v>
      </c>
      <c r="B41" s="815"/>
      <c r="C41" s="817"/>
      <c r="D41" s="818"/>
      <c r="E41" s="813"/>
      <c r="F41" s="797"/>
      <c r="G41" s="798"/>
      <c r="H41" s="804">
        <v>1</v>
      </c>
      <c r="I41" s="805">
        <v>5.09</v>
      </c>
      <c r="J41" s="810">
        <v>7</v>
      </c>
      <c r="K41" s="800">
        <v>5.09</v>
      </c>
      <c r="L41" s="799">
        <v>2</v>
      </c>
      <c r="M41" s="799">
        <v>14</v>
      </c>
      <c r="N41" s="801">
        <v>4.57</v>
      </c>
      <c r="O41" s="799" t="s">
        <v>6087</v>
      </c>
      <c r="P41" s="814" t="s">
        <v>6160</v>
      </c>
      <c r="Q41" s="802">
        <f t="shared" si="0"/>
        <v>1</v>
      </c>
      <c r="R41" s="802">
        <f t="shared" si="0"/>
        <v>5.09</v>
      </c>
      <c r="S41" s="815">
        <f t="shared" si="1"/>
        <v>4.57</v>
      </c>
      <c r="T41" s="815">
        <f t="shared" si="2"/>
        <v>7</v>
      </c>
      <c r="U41" s="815">
        <f t="shared" si="3"/>
        <v>2.4299999999999997</v>
      </c>
      <c r="V41" s="816">
        <f t="shared" si="4"/>
        <v>1.5317286652078774</v>
      </c>
      <c r="W41" s="803">
        <v>2</v>
      </c>
    </row>
    <row r="42" spans="1:23" ht="14.4" customHeight="1" x14ac:dyDescent="0.3">
      <c r="A42" s="863" t="s">
        <v>6161</v>
      </c>
      <c r="B42" s="815"/>
      <c r="C42" s="817"/>
      <c r="D42" s="818"/>
      <c r="E42" s="813"/>
      <c r="F42" s="797"/>
      <c r="G42" s="798"/>
      <c r="H42" s="804">
        <v>1</v>
      </c>
      <c r="I42" s="805">
        <v>4.46</v>
      </c>
      <c r="J42" s="806">
        <v>3</v>
      </c>
      <c r="K42" s="800">
        <v>4.46</v>
      </c>
      <c r="L42" s="799">
        <v>1</v>
      </c>
      <c r="M42" s="799">
        <v>9</v>
      </c>
      <c r="N42" s="801">
        <v>3.15</v>
      </c>
      <c r="O42" s="799" t="s">
        <v>6087</v>
      </c>
      <c r="P42" s="814" t="s">
        <v>6162</v>
      </c>
      <c r="Q42" s="802">
        <f t="shared" si="0"/>
        <v>1</v>
      </c>
      <c r="R42" s="802">
        <f t="shared" si="0"/>
        <v>4.46</v>
      </c>
      <c r="S42" s="815">
        <f t="shared" si="1"/>
        <v>3.15</v>
      </c>
      <c r="T42" s="815">
        <f t="shared" si="2"/>
        <v>3</v>
      </c>
      <c r="U42" s="815">
        <f t="shared" si="3"/>
        <v>-0.14999999999999991</v>
      </c>
      <c r="V42" s="816">
        <f t="shared" si="4"/>
        <v>0.95238095238095244</v>
      </c>
      <c r="W42" s="803"/>
    </row>
    <row r="43" spans="1:23" ht="14.4" customHeight="1" x14ac:dyDescent="0.3">
      <c r="A43" s="863" t="s">
        <v>6163</v>
      </c>
      <c r="B43" s="815"/>
      <c r="C43" s="817"/>
      <c r="D43" s="818"/>
      <c r="E43" s="813"/>
      <c r="F43" s="797"/>
      <c r="G43" s="798"/>
      <c r="H43" s="804">
        <v>1</v>
      </c>
      <c r="I43" s="805">
        <v>0.98</v>
      </c>
      <c r="J43" s="810">
        <v>10</v>
      </c>
      <c r="K43" s="800">
        <v>0.98</v>
      </c>
      <c r="L43" s="799">
        <v>1</v>
      </c>
      <c r="M43" s="799">
        <v>12</v>
      </c>
      <c r="N43" s="801">
        <v>4.1500000000000004</v>
      </c>
      <c r="O43" s="799" t="s">
        <v>6087</v>
      </c>
      <c r="P43" s="814" t="s">
        <v>6164</v>
      </c>
      <c r="Q43" s="802">
        <f t="shared" si="0"/>
        <v>1</v>
      </c>
      <c r="R43" s="802">
        <f t="shared" si="0"/>
        <v>0.98</v>
      </c>
      <c r="S43" s="815">
        <f t="shared" si="1"/>
        <v>4.1500000000000004</v>
      </c>
      <c r="T43" s="815">
        <f t="shared" si="2"/>
        <v>10</v>
      </c>
      <c r="U43" s="815">
        <f t="shared" si="3"/>
        <v>5.85</v>
      </c>
      <c r="V43" s="816">
        <f t="shared" si="4"/>
        <v>2.4096385542168672</v>
      </c>
      <c r="W43" s="803">
        <v>6</v>
      </c>
    </row>
    <row r="44" spans="1:23" ht="14.4" customHeight="1" x14ac:dyDescent="0.3">
      <c r="A44" s="864" t="s">
        <v>6165</v>
      </c>
      <c r="B44" s="857"/>
      <c r="C44" s="859"/>
      <c r="D44" s="819"/>
      <c r="E44" s="850">
        <v>1</v>
      </c>
      <c r="F44" s="851">
        <v>1.32</v>
      </c>
      <c r="G44" s="808">
        <v>11</v>
      </c>
      <c r="H44" s="860">
        <v>1</v>
      </c>
      <c r="I44" s="861">
        <v>1.32</v>
      </c>
      <c r="J44" s="812">
        <v>8</v>
      </c>
      <c r="K44" s="853">
        <v>1.32</v>
      </c>
      <c r="L44" s="852">
        <v>2</v>
      </c>
      <c r="M44" s="852">
        <v>19</v>
      </c>
      <c r="N44" s="854">
        <v>6.46</v>
      </c>
      <c r="O44" s="852" t="s">
        <v>6087</v>
      </c>
      <c r="P44" s="855" t="s">
        <v>6166</v>
      </c>
      <c r="Q44" s="856">
        <f t="shared" si="0"/>
        <v>1</v>
      </c>
      <c r="R44" s="856">
        <f t="shared" si="0"/>
        <v>1.32</v>
      </c>
      <c r="S44" s="857">
        <f t="shared" si="1"/>
        <v>6.46</v>
      </c>
      <c r="T44" s="857">
        <f t="shared" si="2"/>
        <v>8</v>
      </c>
      <c r="U44" s="857">
        <f t="shared" si="3"/>
        <v>1.54</v>
      </c>
      <c r="V44" s="858">
        <f t="shared" si="4"/>
        <v>1.2383900928792571</v>
      </c>
      <c r="W44" s="809">
        <v>2</v>
      </c>
    </row>
    <row r="45" spans="1:23" ht="14.4" customHeight="1" x14ac:dyDescent="0.3">
      <c r="A45" s="864" t="s">
        <v>6167</v>
      </c>
      <c r="B45" s="857"/>
      <c r="C45" s="859"/>
      <c r="D45" s="819"/>
      <c r="E45" s="850">
        <v>1</v>
      </c>
      <c r="F45" s="851">
        <v>1.81</v>
      </c>
      <c r="G45" s="808">
        <v>25</v>
      </c>
      <c r="H45" s="860"/>
      <c r="I45" s="861"/>
      <c r="J45" s="811"/>
      <c r="K45" s="853">
        <v>1.81</v>
      </c>
      <c r="L45" s="852">
        <v>3</v>
      </c>
      <c r="M45" s="852">
        <v>25</v>
      </c>
      <c r="N45" s="854">
        <v>8.42</v>
      </c>
      <c r="O45" s="852" t="s">
        <v>6087</v>
      </c>
      <c r="P45" s="855" t="s">
        <v>6168</v>
      </c>
      <c r="Q45" s="856">
        <f t="shared" si="0"/>
        <v>0</v>
      </c>
      <c r="R45" s="856">
        <f t="shared" si="0"/>
        <v>0</v>
      </c>
      <c r="S45" s="857" t="str">
        <f t="shared" si="1"/>
        <v/>
      </c>
      <c r="T45" s="857" t="str">
        <f t="shared" si="2"/>
        <v/>
      </c>
      <c r="U45" s="857" t="str">
        <f t="shared" si="3"/>
        <v/>
      </c>
      <c r="V45" s="858" t="str">
        <f t="shared" si="4"/>
        <v/>
      </c>
      <c r="W45" s="809"/>
    </row>
    <row r="46" spans="1:23" ht="14.4" customHeight="1" x14ac:dyDescent="0.3">
      <c r="A46" s="863" t="s">
        <v>6169</v>
      </c>
      <c r="B46" s="815"/>
      <c r="C46" s="817"/>
      <c r="D46" s="818"/>
      <c r="E46" s="813"/>
      <c r="F46" s="797"/>
      <c r="G46" s="798"/>
      <c r="H46" s="804">
        <v>2</v>
      </c>
      <c r="I46" s="805">
        <v>1.1299999999999999</v>
      </c>
      <c r="J46" s="806">
        <v>2</v>
      </c>
      <c r="K46" s="800">
        <v>0.56000000000000005</v>
      </c>
      <c r="L46" s="799">
        <v>1</v>
      </c>
      <c r="M46" s="799">
        <v>7</v>
      </c>
      <c r="N46" s="801">
        <v>2.4900000000000002</v>
      </c>
      <c r="O46" s="799" t="s">
        <v>6087</v>
      </c>
      <c r="P46" s="814" t="s">
        <v>6170</v>
      </c>
      <c r="Q46" s="802">
        <f t="shared" si="0"/>
        <v>2</v>
      </c>
      <c r="R46" s="802">
        <f t="shared" si="0"/>
        <v>1.1299999999999999</v>
      </c>
      <c r="S46" s="815">
        <f t="shared" si="1"/>
        <v>4.9800000000000004</v>
      </c>
      <c r="T46" s="815">
        <f t="shared" si="2"/>
        <v>4</v>
      </c>
      <c r="U46" s="815">
        <f t="shared" si="3"/>
        <v>-0.98000000000000043</v>
      </c>
      <c r="V46" s="816">
        <f t="shared" si="4"/>
        <v>0.80321285140562237</v>
      </c>
      <c r="W46" s="803"/>
    </row>
    <row r="47" spans="1:23" ht="14.4" customHeight="1" x14ac:dyDescent="0.3">
      <c r="A47" s="864" t="s">
        <v>6171</v>
      </c>
      <c r="B47" s="857"/>
      <c r="C47" s="859"/>
      <c r="D47" s="819"/>
      <c r="E47" s="850"/>
      <c r="F47" s="851"/>
      <c r="G47" s="808"/>
      <c r="H47" s="860">
        <v>1</v>
      </c>
      <c r="I47" s="861">
        <v>1.22</v>
      </c>
      <c r="J47" s="812">
        <v>17</v>
      </c>
      <c r="K47" s="853">
        <v>0.81</v>
      </c>
      <c r="L47" s="852">
        <v>1</v>
      </c>
      <c r="M47" s="852">
        <v>13</v>
      </c>
      <c r="N47" s="854">
        <v>4.2</v>
      </c>
      <c r="O47" s="852" t="s">
        <v>6087</v>
      </c>
      <c r="P47" s="855" t="s">
        <v>6172</v>
      </c>
      <c r="Q47" s="856">
        <f t="shared" si="0"/>
        <v>1</v>
      </c>
      <c r="R47" s="856">
        <f t="shared" si="0"/>
        <v>1.22</v>
      </c>
      <c r="S47" s="857">
        <f t="shared" si="1"/>
        <v>4.2</v>
      </c>
      <c r="T47" s="857">
        <f t="shared" si="2"/>
        <v>17</v>
      </c>
      <c r="U47" s="857">
        <f t="shared" si="3"/>
        <v>12.8</v>
      </c>
      <c r="V47" s="858">
        <f t="shared" si="4"/>
        <v>4.0476190476190474</v>
      </c>
      <c r="W47" s="809">
        <v>13</v>
      </c>
    </row>
    <row r="48" spans="1:23" ht="14.4" customHeight="1" x14ac:dyDescent="0.3">
      <c r="A48" s="863" t="s">
        <v>6173</v>
      </c>
      <c r="B48" s="815">
        <v>1</v>
      </c>
      <c r="C48" s="817">
        <v>0.74</v>
      </c>
      <c r="D48" s="818">
        <v>2</v>
      </c>
      <c r="E48" s="813">
        <v>1</v>
      </c>
      <c r="F48" s="797">
        <v>0.74</v>
      </c>
      <c r="G48" s="798">
        <v>2</v>
      </c>
      <c r="H48" s="804">
        <v>6</v>
      </c>
      <c r="I48" s="805">
        <v>4.8899999999999997</v>
      </c>
      <c r="J48" s="810">
        <v>4.7</v>
      </c>
      <c r="K48" s="800">
        <v>0.74</v>
      </c>
      <c r="L48" s="799">
        <v>1</v>
      </c>
      <c r="M48" s="799">
        <v>11</v>
      </c>
      <c r="N48" s="801">
        <v>3.52</v>
      </c>
      <c r="O48" s="799" t="s">
        <v>6087</v>
      </c>
      <c r="P48" s="814" t="s">
        <v>6174</v>
      </c>
      <c r="Q48" s="802">
        <f t="shared" si="0"/>
        <v>5</v>
      </c>
      <c r="R48" s="802">
        <f t="shared" si="0"/>
        <v>4.1499999999999995</v>
      </c>
      <c r="S48" s="815">
        <f t="shared" si="1"/>
        <v>21.12</v>
      </c>
      <c r="T48" s="815">
        <f t="shared" si="2"/>
        <v>28.200000000000003</v>
      </c>
      <c r="U48" s="815">
        <f t="shared" si="3"/>
        <v>7.0800000000000018</v>
      </c>
      <c r="V48" s="816">
        <f t="shared" si="4"/>
        <v>1.3352272727272727</v>
      </c>
      <c r="W48" s="803">
        <v>12</v>
      </c>
    </row>
    <row r="49" spans="1:23" ht="14.4" customHeight="1" x14ac:dyDescent="0.3">
      <c r="A49" s="864" t="s">
        <v>6175</v>
      </c>
      <c r="B49" s="857">
        <v>2</v>
      </c>
      <c r="C49" s="859">
        <v>2.12</v>
      </c>
      <c r="D49" s="819">
        <v>5.5</v>
      </c>
      <c r="E49" s="850">
        <v>1</v>
      </c>
      <c r="F49" s="851">
        <v>1.06</v>
      </c>
      <c r="G49" s="808">
        <v>2</v>
      </c>
      <c r="H49" s="860"/>
      <c r="I49" s="861"/>
      <c r="J49" s="811"/>
      <c r="K49" s="853">
        <v>1.06</v>
      </c>
      <c r="L49" s="852">
        <v>2</v>
      </c>
      <c r="M49" s="852">
        <v>17</v>
      </c>
      <c r="N49" s="854">
        <v>5.72</v>
      </c>
      <c r="O49" s="852" t="s">
        <v>6087</v>
      </c>
      <c r="P49" s="855" t="s">
        <v>6176</v>
      </c>
      <c r="Q49" s="856">
        <f t="shared" si="0"/>
        <v>-2</v>
      </c>
      <c r="R49" s="856">
        <f t="shared" si="0"/>
        <v>-2.12</v>
      </c>
      <c r="S49" s="857" t="str">
        <f t="shared" si="1"/>
        <v/>
      </c>
      <c r="T49" s="857" t="str">
        <f t="shared" si="2"/>
        <v/>
      </c>
      <c r="U49" s="857" t="str">
        <f t="shared" si="3"/>
        <v/>
      </c>
      <c r="V49" s="858" t="str">
        <f t="shared" si="4"/>
        <v/>
      </c>
      <c r="W49" s="809"/>
    </row>
    <row r="50" spans="1:23" ht="14.4" customHeight="1" x14ac:dyDescent="0.3">
      <c r="A50" s="864" t="s">
        <v>6177</v>
      </c>
      <c r="B50" s="857">
        <v>1</v>
      </c>
      <c r="C50" s="859">
        <v>2.93</v>
      </c>
      <c r="D50" s="819">
        <v>35</v>
      </c>
      <c r="E50" s="850"/>
      <c r="F50" s="851"/>
      <c r="G50" s="808"/>
      <c r="H50" s="860"/>
      <c r="I50" s="861"/>
      <c r="J50" s="811"/>
      <c r="K50" s="853">
        <v>1.36</v>
      </c>
      <c r="L50" s="852">
        <v>2</v>
      </c>
      <c r="M50" s="852">
        <v>22</v>
      </c>
      <c r="N50" s="854">
        <v>7.36</v>
      </c>
      <c r="O50" s="852" t="s">
        <v>6087</v>
      </c>
      <c r="P50" s="855" t="s">
        <v>6178</v>
      </c>
      <c r="Q50" s="856">
        <f t="shared" si="0"/>
        <v>-1</v>
      </c>
      <c r="R50" s="856">
        <f t="shared" si="0"/>
        <v>-2.93</v>
      </c>
      <c r="S50" s="857" t="str">
        <f t="shared" si="1"/>
        <v/>
      </c>
      <c r="T50" s="857" t="str">
        <f t="shared" si="2"/>
        <v/>
      </c>
      <c r="U50" s="857" t="str">
        <f t="shared" si="3"/>
        <v/>
      </c>
      <c r="V50" s="858" t="str">
        <f t="shared" si="4"/>
        <v/>
      </c>
      <c r="W50" s="809"/>
    </row>
    <row r="51" spans="1:23" ht="14.4" customHeight="1" x14ac:dyDescent="0.3">
      <c r="A51" s="863" t="s">
        <v>6179</v>
      </c>
      <c r="B51" s="794">
        <v>1</v>
      </c>
      <c r="C51" s="795">
        <v>0.77</v>
      </c>
      <c r="D51" s="796">
        <v>4</v>
      </c>
      <c r="E51" s="813"/>
      <c r="F51" s="797"/>
      <c r="G51" s="798"/>
      <c r="H51" s="799"/>
      <c r="I51" s="797"/>
      <c r="J51" s="798"/>
      <c r="K51" s="800">
        <v>0.77</v>
      </c>
      <c r="L51" s="799">
        <v>3</v>
      </c>
      <c r="M51" s="799">
        <v>24</v>
      </c>
      <c r="N51" s="801">
        <v>7.94</v>
      </c>
      <c r="O51" s="799" t="s">
        <v>6087</v>
      </c>
      <c r="P51" s="814" t="s">
        <v>6180</v>
      </c>
      <c r="Q51" s="802">
        <f t="shared" si="0"/>
        <v>-1</v>
      </c>
      <c r="R51" s="802">
        <f t="shared" si="0"/>
        <v>-0.77</v>
      </c>
      <c r="S51" s="815" t="str">
        <f t="shared" si="1"/>
        <v/>
      </c>
      <c r="T51" s="815" t="str">
        <f t="shared" si="2"/>
        <v/>
      </c>
      <c r="U51" s="815" t="str">
        <f t="shared" si="3"/>
        <v/>
      </c>
      <c r="V51" s="816" t="str">
        <f t="shared" si="4"/>
        <v/>
      </c>
      <c r="W51" s="803"/>
    </row>
    <row r="52" spans="1:23" ht="14.4" customHeight="1" x14ac:dyDescent="0.3">
      <c r="A52" s="863" t="s">
        <v>6181</v>
      </c>
      <c r="B52" s="815"/>
      <c r="C52" s="817"/>
      <c r="D52" s="818"/>
      <c r="E52" s="804">
        <v>1</v>
      </c>
      <c r="F52" s="805">
        <v>0.42</v>
      </c>
      <c r="G52" s="806">
        <v>2</v>
      </c>
      <c r="H52" s="799"/>
      <c r="I52" s="797"/>
      <c r="J52" s="798"/>
      <c r="K52" s="800">
        <v>0.62</v>
      </c>
      <c r="L52" s="799">
        <v>3</v>
      </c>
      <c r="M52" s="799">
        <v>27</v>
      </c>
      <c r="N52" s="801">
        <v>9.1199999999999992</v>
      </c>
      <c r="O52" s="799" t="s">
        <v>6087</v>
      </c>
      <c r="P52" s="814" t="s">
        <v>6182</v>
      </c>
      <c r="Q52" s="802">
        <f t="shared" si="0"/>
        <v>0</v>
      </c>
      <c r="R52" s="802">
        <f t="shared" si="0"/>
        <v>0</v>
      </c>
      <c r="S52" s="815" t="str">
        <f t="shared" si="1"/>
        <v/>
      </c>
      <c r="T52" s="815" t="str">
        <f t="shared" si="2"/>
        <v/>
      </c>
      <c r="U52" s="815" t="str">
        <f t="shared" si="3"/>
        <v/>
      </c>
      <c r="V52" s="816" t="str">
        <f t="shared" si="4"/>
        <v/>
      </c>
      <c r="W52" s="803"/>
    </row>
    <row r="53" spans="1:23" ht="14.4" customHeight="1" x14ac:dyDescent="0.3">
      <c r="A53" s="864" t="s">
        <v>6183</v>
      </c>
      <c r="B53" s="857">
        <v>1</v>
      </c>
      <c r="C53" s="859">
        <v>0.71</v>
      </c>
      <c r="D53" s="819">
        <v>3</v>
      </c>
      <c r="E53" s="860"/>
      <c r="F53" s="861"/>
      <c r="G53" s="811"/>
      <c r="H53" s="852">
        <v>1</v>
      </c>
      <c r="I53" s="851">
        <v>1.0900000000000001</v>
      </c>
      <c r="J53" s="808">
        <v>8</v>
      </c>
      <c r="K53" s="853">
        <v>0.71</v>
      </c>
      <c r="L53" s="852">
        <v>3</v>
      </c>
      <c r="M53" s="852">
        <v>31</v>
      </c>
      <c r="N53" s="854">
        <v>10.24</v>
      </c>
      <c r="O53" s="852" t="s">
        <v>6087</v>
      </c>
      <c r="P53" s="855" t="s">
        <v>6184</v>
      </c>
      <c r="Q53" s="856">
        <f t="shared" si="0"/>
        <v>0</v>
      </c>
      <c r="R53" s="856">
        <f t="shared" si="0"/>
        <v>0.38000000000000012</v>
      </c>
      <c r="S53" s="857">
        <f t="shared" si="1"/>
        <v>10.24</v>
      </c>
      <c r="T53" s="857">
        <f t="shared" si="2"/>
        <v>8</v>
      </c>
      <c r="U53" s="857">
        <f t="shared" si="3"/>
        <v>-2.2400000000000002</v>
      </c>
      <c r="V53" s="858">
        <f t="shared" si="4"/>
        <v>0.78125</v>
      </c>
      <c r="W53" s="809"/>
    </row>
    <row r="54" spans="1:23" ht="14.4" customHeight="1" x14ac:dyDescent="0.3">
      <c r="A54" s="864" t="s">
        <v>6185</v>
      </c>
      <c r="B54" s="857"/>
      <c r="C54" s="859"/>
      <c r="D54" s="819"/>
      <c r="E54" s="860">
        <v>1</v>
      </c>
      <c r="F54" s="861">
        <v>0.74</v>
      </c>
      <c r="G54" s="811">
        <v>3</v>
      </c>
      <c r="H54" s="852"/>
      <c r="I54" s="851"/>
      <c r="J54" s="808"/>
      <c r="K54" s="853">
        <v>0.98</v>
      </c>
      <c r="L54" s="852">
        <v>4</v>
      </c>
      <c r="M54" s="852">
        <v>36</v>
      </c>
      <c r="N54" s="854">
        <v>12.11</v>
      </c>
      <c r="O54" s="852" t="s">
        <v>6087</v>
      </c>
      <c r="P54" s="855" t="s">
        <v>6186</v>
      </c>
      <c r="Q54" s="856">
        <f t="shared" si="0"/>
        <v>0</v>
      </c>
      <c r="R54" s="856">
        <f t="shared" si="0"/>
        <v>0</v>
      </c>
      <c r="S54" s="857" t="str">
        <f t="shared" si="1"/>
        <v/>
      </c>
      <c r="T54" s="857" t="str">
        <f t="shared" si="2"/>
        <v/>
      </c>
      <c r="U54" s="857" t="str">
        <f t="shared" si="3"/>
        <v/>
      </c>
      <c r="V54" s="858" t="str">
        <f t="shared" si="4"/>
        <v/>
      </c>
      <c r="W54" s="809"/>
    </row>
    <row r="55" spans="1:23" ht="14.4" customHeight="1" x14ac:dyDescent="0.3">
      <c r="A55" s="863" t="s">
        <v>6187</v>
      </c>
      <c r="B55" s="815">
        <v>3</v>
      </c>
      <c r="C55" s="817">
        <v>1.39</v>
      </c>
      <c r="D55" s="818">
        <v>3.7</v>
      </c>
      <c r="E55" s="813">
        <v>2</v>
      </c>
      <c r="F55" s="797">
        <v>0.93</v>
      </c>
      <c r="G55" s="798">
        <v>3.5</v>
      </c>
      <c r="H55" s="804">
        <v>4</v>
      </c>
      <c r="I55" s="805">
        <v>1.88</v>
      </c>
      <c r="J55" s="806">
        <v>5.5</v>
      </c>
      <c r="K55" s="800">
        <v>0.46</v>
      </c>
      <c r="L55" s="799">
        <v>2</v>
      </c>
      <c r="M55" s="799">
        <v>20</v>
      </c>
      <c r="N55" s="801">
        <v>6.7</v>
      </c>
      <c r="O55" s="799" t="s">
        <v>6087</v>
      </c>
      <c r="P55" s="814" t="s">
        <v>6188</v>
      </c>
      <c r="Q55" s="802">
        <f t="shared" si="0"/>
        <v>1</v>
      </c>
      <c r="R55" s="802">
        <f t="shared" si="0"/>
        <v>0.49</v>
      </c>
      <c r="S55" s="815">
        <f t="shared" si="1"/>
        <v>26.8</v>
      </c>
      <c r="T55" s="815">
        <f t="shared" si="2"/>
        <v>22</v>
      </c>
      <c r="U55" s="815">
        <f t="shared" si="3"/>
        <v>-4.8000000000000007</v>
      </c>
      <c r="V55" s="816">
        <f t="shared" si="4"/>
        <v>0.82089552238805963</v>
      </c>
      <c r="W55" s="803">
        <v>5</v>
      </c>
    </row>
    <row r="56" spans="1:23" ht="14.4" customHeight="1" x14ac:dyDescent="0.3">
      <c r="A56" s="864" t="s">
        <v>6189</v>
      </c>
      <c r="B56" s="857"/>
      <c r="C56" s="859"/>
      <c r="D56" s="819"/>
      <c r="E56" s="850">
        <v>1</v>
      </c>
      <c r="F56" s="851">
        <v>0.59</v>
      </c>
      <c r="G56" s="808">
        <v>5</v>
      </c>
      <c r="H56" s="860">
        <v>1</v>
      </c>
      <c r="I56" s="861">
        <v>0.59</v>
      </c>
      <c r="J56" s="811">
        <v>7</v>
      </c>
      <c r="K56" s="853">
        <v>0.59</v>
      </c>
      <c r="L56" s="852">
        <v>3</v>
      </c>
      <c r="M56" s="852">
        <v>28</v>
      </c>
      <c r="N56" s="854">
        <v>9.18</v>
      </c>
      <c r="O56" s="852" t="s">
        <v>6087</v>
      </c>
      <c r="P56" s="855" t="s">
        <v>6190</v>
      </c>
      <c r="Q56" s="856">
        <f t="shared" si="0"/>
        <v>1</v>
      </c>
      <c r="R56" s="856">
        <f t="shared" si="0"/>
        <v>0.59</v>
      </c>
      <c r="S56" s="857">
        <f t="shared" si="1"/>
        <v>9.18</v>
      </c>
      <c r="T56" s="857">
        <f t="shared" si="2"/>
        <v>7</v>
      </c>
      <c r="U56" s="857">
        <f t="shared" si="3"/>
        <v>-2.1799999999999997</v>
      </c>
      <c r="V56" s="858">
        <f t="shared" si="4"/>
        <v>0.76252723311546844</v>
      </c>
      <c r="W56" s="809"/>
    </row>
    <row r="57" spans="1:23" ht="14.4" customHeight="1" x14ac:dyDescent="0.3">
      <c r="A57" s="864" t="s">
        <v>6191</v>
      </c>
      <c r="B57" s="857"/>
      <c r="C57" s="859"/>
      <c r="D57" s="819"/>
      <c r="E57" s="850"/>
      <c r="F57" s="851"/>
      <c r="G57" s="808"/>
      <c r="H57" s="860">
        <v>1</v>
      </c>
      <c r="I57" s="861">
        <v>0.68</v>
      </c>
      <c r="J57" s="811">
        <v>7</v>
      </c>
      <c r="K57" s="853">
        <v>0.68</v>
      </c>
      <c r="L57" s="852">
        <v>3</v>
      </c>
      <c r="M57" s="852">
        <v>28</v>
      </c>
      <c r="N57" s="854">
        <v>9.17</v>
      </c>
      <c r="O57" s="852" t="s">
        <v>6087</v>
      </c>
      <c r="P57" s="855" t="s">
        <v>6192</v>
      </c>
      <c r="Q57" s="856">
        <f t="shared" si="0"/>
        <v>1</v>
      </c>
      <c r="R57" s="856">
        <f t="shared" si="0"/>
        <v>0.68</v>
      </c>
      <c r="S57" s="857">
        <f t="shared" si="1"/>
        <v>9.17</v>
      </c>
      <c r="T57" s="857">
        <f t="shared" si="2"/>
        <v>7</v>
      </c>
      <c r="U57" s="857">
        <f t="shared" si="3"/>
        <v>-2.17</v>
      </c>
      <c r="V57" s="858">
        <f t="shared" si="4"/>
        <v>0.76335877862595425</v>
      </c>
      <c r="W57" s="809"/>
    </row>
    <row r="58" spans="1:23" ht="14.4" customHeight="1" x14ac:dyDescent="0.3">
      <c r="A58" s="863" t="s">
        <v>6193</v>
      </c>
      <c r="B58" s="815">
        <v>6</v>
      </c>
      <c r="C58" s="817">
        <v>2.08</v>
      </c>
      <c r="D58" s="818">
        <v>3.5</v>
      </c>
      <c r="E58" s="813">
        <v>8</v>
      </c>
      <c r="F58" s="797">
        <v>2.87</v>
      </c>
      <c r="G58" s="798">
        <v>2.9</v>
      </c>
      <c r="H58" s="804">
        <v>14</v>
      </c>
      <c r="I58" s="805">
        <v>5.07</v>
      </c>
      <c r="J58" s="806">
        <v>3.4</v>
      </c>
      <c r="K58" s="800">
        <v>0.35</v>
      </c>
      <c r="L58" s="799">
        <v>2</v>
      </c>
      <c r="M58" s="799">
        <v>15</v>
      </c>
      <c r="N58" s="801">
        <v>4.9000000000000004</v>
      </c>
      <c r="O58" s="799" t="s">
        <v>6087</v>
      </c>
      <c r="P58" s="814" t="s">
        <v>6194</v>
      </c>
      <c r="Q58" s="802">
        <f t="shared" si="0"/>
        <v>8</v>
      </c>
      <c r="R58" s="802">
        <f t="shared" si="0"/>
        <v>2.99</v>
      </c>
      <c r="S58" s="815">
        <f t="shared" si="1"/>
        <v>68.600000000000009</v>
      </c>
      <c r="T58" s="815">
        <f t="shared" si="2"/>
        <v>47.6</v>
      </c>
      <c r="U58" s="815">
        <f t="shared" si="3"/>
        <v>-21.000000000000007</v>
      </c>
      <c r="V58" s="816">
        <f t="shared" si="4"/>
        <v>0.69387755102040805</v>
      </c>
      <c r="W58" s="803">
        <v>5</v>
      </c>
    </row>
    <row r="59" spans="1:23" ht="14.4" customHeight="1" x14ac:dyDescent="0.3">
      <c r="A59" s="864" t="s">
        <v>6195</v>
      </c>
      <c r="B59" s="857">
        <v>3</v>
      </c>
      <c r="C59" s="859">
        <v>1.62</v>
      </c>
      <c r="D59" s="819">
        <v>4.3</v>
      </c>
      <c r="E59" s="850">
        <v>2</v>
      </c>
      <c r="F59" s="851">
        <v>0.88</v>
      </c>
      <c r="G59" s="808">
        <v>5</v>
      </c>
      <c r="H59" s="860"/>
      <c r="I59" s="861"/>
      <c r="J59" s="811"/>
      <c r="K59" s="853">
        <v>0.52</v>
      </c>
      <c r="L59" s="852">
        <v>3</v>
      </c>
      <c r="M59" s="852">
        <v>23</v>
      </c>
      <c r="N59" s="854">
        <v>7.73</v>
      </c>
      <c r="O59" s="852" t="s">
        <v>6087</v>
      </c>
      <c r="P59" s="855" t="s">
        <v>6196</v>
      </c>
      <c r="Q59" s="856">
        <f t="shared" si="0"/>
        <v>-3</v>
      </c>
      <c r="R59" s="856">
        <f t="shared" si="0"/>
        <v>-1.62</v>
      </c>
      <c r="S59" s="857" t="str">
        <f t="shared" si="1"/>
        <v/>
      </c>
      <c r="T59" s="857" t="str">
        <f t="shared" si="2"/>
        <v/>
      </c>
      <c r="U59" s="857" t="str">
        <f t="shared" si="3"/>
        <v/>
      </c>
      <c r="V59" s="858" t="str">
        <f t="shared" si="4"/>
        <v/>
      </c>
      <c r="W59" s="809"/>
    </row>
    <row r="60" spans="1:23" ht="14.4" customHeight="1" x14ac:dyDescent="0.3">
      <c r="A60" s="864" t="s">
        <v>6197</v>
      </c>
      <c r="B60" s="857">
        <v>1</v>
      </c>
      <c r="C60" s="859">
        <v>0.72</v>
      </c>
      <c r="D60" s="819">
        <v>5</v>
      </c>
      <c r="E60" s="850"/>
      <c r="F60" s="851"/>
      <c r="G60" s="808"/>
      <c r="H60" s="860"/>
      <c r="I60" s="861"/>
      <c r="J60" s="811"/>
      <c r="K60" s="853">
        <v>0.72</v>
      </c>
      <c r="L60" s="852">
        <v>3</v>
      </c>
      <c r="M60" s="852">
        <v>28</v>
      </c>
      <c r="N60" s="854">
        <v>9.44</v>
      </c>
      <c r="O60" s="852" t="s">
        <v>6087</v>
      </c>
      <c r="P60" s="855" t="s">
        <v>6198</v>
      </c>
      <c r="Q60" s="856">
        <f t="shared" si="0"/>
        <v>-1</v>
      </c>
      <c r="R60" s="856">
        <f t="shared" si="0"/>
        <v>-0.72</v>
      </c>
      <c r="S60" s="857" t="str">
        <f t="shared" si="1"/>
        <v/>
      </c>
      <c r="T60" s="857" t="str">
        <f t="shared" si="2"/>
        <v/>
      </c>
      <c r="U60" s="857" t="str">
        <f t="shared" si="3"/>
        <v/>
      </c>
      <c r="V60" s="858" t="str">
        <f t="shared" si="4"/>
        <v/>
      </c>
      <c r="W60" s="809"/>
    </row>
    <row r="61" spans="1:23" ht="14.4" customHeight="1" x14ac:dyDescent="0.3">
      <c r="A61" s="863" t="s">
        <v>6199</v>
      </c>
      <c r="B61" s="815"/>
      <c r="C61" s="817"/>
      <c r="D61" s="818"/>
      <c r="E61" s="804">
        <v>1</v>
      </c>
      <c r="F61" s="805">
        <v>0.33</v>
      </c>
      <c r="G61" s="806">
        <v>3</v>
      </c>
      <c r="H61" s="799"/>
      <c r="I61" s="797"/>
      <c r="J61" s="798"/>
      <c r="K61" s="800">
        <v>0.33</v>
      </c>
      <c r="L61" s="799">
        <v>2</v>
      </c>
      <c r="M61" s="799">
        <v>15</v>
      </c>
      <c r="N61" s="801">
        <v>5.1100000000000003</v>
      </c>
      <c r="O61" s="799" t="s">
        <v>6087</v>
      </c>
      <c r="P61" s="814" t="s">
        <v>6200</v>
      </c>
      <c r="Q61" s="802">
        <f t="shared" si="0"/>
        <v>0</v>
      </c>
      <c r="R61" s="802">
        <f t="shared" si="0"/>
        <v>0</v>
      </c>
      <c r="S61" s="815" t="str">
        <f t="shared" si="1"/>
        <v/>
      </c>
      <c r="T61" s="815" t="str">
        <f t="shared" si="2"/>
        <v/>
      </c>
      <c r="U61" s="815" t="str">
        <f t="shared" si="3"/>
        <v/>
      </c>
      <c r="V61" s="816" t="str">
        <f t="shared" si="4"/>
        <v/>
      </c>
      <c r="W61" s="803"/>
    </row>
    <row r="62" spans="1:23" ht="14.4" customHeight="1" x14ac:dyDescent="0.3">
      <c r="A62" s="863" t="s">
        <v>6201</v>
      </c>
      <c r="B62" s="815">
        <v>4</v>
      </c>
      <c r="C62" s="817">
        <v>1.61</v>
      </c>
      <c r="D62" s="818">
        <v>2.5</v>
      </c>
      <c r="E62" s="813">
        <v>9</v>
      </c>
      <c r="F62" s="797">
        <v>3.63</v>
      </c>
      <c r="G62" s="798">
        <v>2.2999999999999998</v>
      </c>
      <c r="H62" s="804">
        <v>10</v>
      </c>
      <c r="I62" s="805">
        <v>4.03</v>
      </c>
      <c r="J62" s="806">
        <v>2.8</v>
      </c>
      <c r="K62" s="800">
        <v>0.4</v>
      </c>
      <c r="L62" s="799">
        <v>2</v>
      </c>
      <c r="M62" s="799">
        <v>14</v>
      </c>
      <c r="N62" s="801">
        <v>4.82</v>
      </c>
      <c r="O62" s="799" t="s">
        <v>6087</v>
      </c>
      <c r="P62" s="814" t="s">
        <v>6202</v>
      </c>
      <c r="Q62" s="802">
        <f t="shared" si="0"/>
        <v>6</v>
      </c>
      <c r="R62" s="802">
        <f t="shared" si="0"/>
        <v>2.42</v>
      </c>
      <c r="S62" s="815">
        <f t="shared" si="1"/>
        <v>48.2</v>
      </c>
      <c r="T62" s="815">
        <f t="shared" si="2"/>
        <v>28</v>
      </c>
      <c r="U62" s="815">
        <f t="shared" si="3"/>
        <v>-20.200000000000003</v>
      </c>
      <c r="V62" s="816">
        <f t="shared" si="4"/>
        <v>0.58091286307053935</v>
      </c>
      <c r="W62" s="803">
        <v>1</v>
      </c>
    </row>
    <row r="63" spans="1:23" ht="14.4" customHeight="1" x14ac:dyDescent="0.3">
      <c r="A63" s="864" t="s">
        <v>6203</v>
      </c>
      <c r="B63" s="857">
        <v>3</v>
      </c>
      <c r="C63" s="859">
        <v>1.47</v>
      </c>
      <c r="D63" s="819">
        <v>2.7</v>
      </c>
      <c r="E63" s="850">
        <v>3</v>
      </c>
      <c r="F63" s="851">
        <v>1.87</v>
      </c>
      <c r="G63" s="808">
        <v>7.7</v>
      </c>
      <c r="H63" s="860">
        <v>3</v>
      </c>
      <c r="I63" s="861">
        <v>1.67</v>
      </c>
      <c r="J63" s="811">
        <v>7.7</v>
      </c>
      <c r="K63" s="853">
        <v>0.62</v>
      </c>
      <c r="L63" s="852">
        <v>3</v>
      </c>
      <c r="M63" s="852">
        <v>25</v>
      </c>
      <c r="N63" s="854">
        <v>8.19</v>
      </c>
      <c r="O63" s="852" t="s">
        <v>6087</v>
      </c>
      <c r="P63" s="855" t="s">
        <v>6204</v>
      </c>
      <c r="Q63" s="856">
        <f t="shared" si="0"/>
        <v>0</v>
      </c>
      <c r="R63" s="856">
        <f t="shared" si="0"/>
        <v>0.19999999999999996</v>
      </c>
      <c r="S63" s="857">
        <f t="shared" si="1"/>
        <v>24.57</v>
      </c>
      <c r="T63" s="857">
        <f t="shared" si="2"/>
        <v>23.1</v>
      </c>
      <c r="U63" s="857">
        <f t="shared" si="3"/>
        <v>-1.4699999999999989</v>
      </c>
      <c r="V63" s="858">
        <f t="shared" si="4"/>
        <v>0.94017094017094027</v>
      </c>
      <c r="W63" s="809">
        <v>7</v>
      </c>
    </row>
    <row r="64" spans="1:23" ht="14.4" customHeight="1" x14ac:dyDescent="0.3">
      <c r="A64" s="863" t="s">
        <v>6205</v>
      </c>
      <c r="B64" s="815">
        <v>3</v>
      </c>
      <c r="C64" s="817">
        <v>1.18</v>
      </c>
      <c r="D64" s="818">
        <v>2</v>
      </c>
      <c r="E64" s="813">
        <v>7</v>
      </c>
      <c r="F64" s="797">
        <v>2.75</v>
      </c>
      <c r="G64" s="798">
        <v>2</v>
      </c>
      <c r="H64" s="804">
        <v>10</v>
      </c>
      <c r="I64" s="805">
        <v>3.93</v>
      </c>
      <c r="J64" s="806">
        <v>2</v>
      </c>
      <c r="K64" s="800">
        <v>0.39</v>
      </c>
      <c r="L64" s="799">
        <v>1</v>
      </c>
      <c r="M64" s="799">
        <v>13</v>
      </c>
      <c r="N64" s="801">
        <v>4.3499999999999996</v>
      </c>
      <c r="O64" s="799" t="s">
        <v>6087</v>
      </c>
      <c r="P64" s="814" t="s">
        <v>6206</v>
      </c>
      <c r="Q64" s="802">
        <f t="shared" si="0"/>
        <v>7</v>
      </c>
      <c r="R64" s="802">
        <f t="shared" si="0"/>
        <v>2.75</v>
      </c>
      <c r="S64" s="815">
        <f t="shared" si="1"/>
        <v>43.5</v>
      </c>
      <c r="T64" s="815">
        <f t="shared" si="2"/>
        <v>20</v>
      </c>
      <c r="U64" s="815">
        <f t="shared" si="3"/>
        <v>-23.5</v>
      </c>
      <c r="V64" s="816">
        <f t="shared" si="4"/>
        <v>0.45977011494252873</v>
      </c>
      <c r="W64" s="803"/>
    </row>
    <row r="65" spans="1:23" ht="14.4" customHeight="1" x14ac:dyDescent="0.3">
      <c r="A65" s="864" t="s">
        <v>6207</v>
      </c>
      <c r="B65" s="857">
        <v>2</v>
      </c>
      <c r="C65" s="859">
        <v>1.1200000000000001</v>
      </c>
      <c r="D65" s="819">
        <v>2</v>
      </c>
      <c r="E65" s="850">
        <v>1</v>
      </c>
      <c r="F65" s="851">
        <v>0.56000000000000005</v>
      </c>
      <c r="G65" s="808">
        <v>2</v>
      </c>
      <c r="H65" s="860">
        <v>2</v>
      </c>
      <c r="I65" s="861">
        <v>1.1200000000000001</v>
      </c>
      <c r="J65" s="811">
        <v>5.5</v>
      </c>
      <c r="K65" s="853">
        <v>0.56000000000000005</v>
      </c>
      <c r="L65" s="852">
        <v>2</v>
      </c>
      <c r="M65" s="852">
        <v>20</v>
      </c>
      <c r="N65" s="854">
        <v>6.8</v>
      </c>
      <c r="O65" s="852" t="s">
        <v>6087</v>
      </c>
      <c r="P65" s="855" t="s">
        <v>6208</v>
      </c>
      <c r="Q65" s="856">
        <f t="shared" si="0"/>
        <v>0</v>
      </c>
      <c r="R65" s="856">
        <f t="shared" si="0"/>
        <v>0</v>
      </c>
      <c r="S65" s="857">
        <f t="shared" si="1"/>
        <v>13.6</v>
      </c>
      <c r="T65" s="857">
        <f t="shared" si="2"/>
        <v>11</v>
      </c>
      <c r="U65" s="857">
        <f t="shared" si="3"/>
        <v>-2.5999999999999996</v>
      </c>
      <c r="V65" s="858">
        <f t="shared" si="4"/>
        <v>0.80882352941176472</v>
      </c>
      <c r="W65" s="809"/>
    </row>
    <row r="66" spans="1:23" ht="14.4" customHeight="1" x14ac:dyDescent="0.3">
      <c r="A66" s="863" t="s">
        <v>6209</v>
      </c>
      <c r="B66" s="794">
        <v>1</v>
      </c>
      <c r="C66" s="795">
        <v>0.39</v>
      </c>
      <c r="D66" s="796">
        <v>6</v>
      </c>
      <c r="E66" s="813">
        <v>2</v>
      </c>
      <c r="F66" s="797">
        <v>0.89</v>
      </c>
      <c r="G66" s="798">
        <v>5</v>
      </c>
      <c r="H66" s="799">
        <v>3</v>
      </c>
      <c r="I66" s="797">
        <v>1.35</v>
      </c>
      <c r="J66" s="810">
        <v>6</v>
      </c>
      <c r="K66" s="800">
        <v>0.39</v>
      </c>
      <c r="L66" s="799">
        <v>2</v>
      </c>
      <c r="M66" s="799">
        <v>15</v>
      </c>
      <c r="N66" s="801">
        <v>4.84</v>
      </c>
      <c r="O66" s="799" t="s">
        <v>6087</v>
      </c>
      <c r="P66" s="814" t="s">
        <v>6210</v>
      </c>
      <c r="Q66" s="802">
        <f t="shared" si="0"/>
        <v>2</v>
      </c>
      <c r="R66" s="802">
        <f t="shared" si="0"/>
        <v>0.96000000000000008</v>
      </c>
      <c r="S66" s="815">
        <f t="shared" si="1"/>
        <v>14.52</v>
      </c>
      <c r="T66" s="815">
        <f t="shared" si="2"/>
        <v>18</v>
      </c>
      <c r="U66" s="815">
        <f t="shared" si="3"/>
        <v>3.4800000000000004</v>
      </c>
      <c r="V66" s="816">
        <f t="shared" si="4"/>
        <v>1.2396694214876034</v>
      </c>
      <c r="W66" s="803">
        <v>3</v>
      </c>
    </row>
    <row r="67" spans="1:23" ht="14.4" customHeight="1" x14ac:dyDescent="0.3">
      <c r="A67" s="864" t="s">
        <v>6211</v>
      </c>
      <c r="B67" s="848">
        <v>3</v>
      </c>
      <c r="C67" s="849">
        <v>1.58</v>
      </c>
      <c r="D67" s="807">
        <v>7.3</v>
      </c>
      <c r="E67" s="850"/>
      <c r="F67" s="851"/>
      <c r="G67" s="808"/>
      <c r="H67" s="852"/>
      <c r="I67" s="851"/>
      <c r="J67" s="808"/>
      <c r="K67" s="853">
        <v>0.53</v>
      </c>
      <c r="L67" s="852">
        <v>2</v>
      </c>
      <c r="M67" s="852">
        <v>21</v>
      </c>
      <c r="N67" s="854">
        <v>6.97</v>
      </c>
      <c r="O67" s="852" t="s">
        <v>6087</v>
      </c>
      <c r="P67" s="855" t="s">
        <v>6212</v>
      </c>
      <c r="Q67" s="856">
        <f t="shared" si="0"/>
        <v>-3</v>
      </c>
      <c r="R67" s="856">
        <f t="shared" si="0"/>
        <v>-1.58</v>
      </c>
      <c r="S67" s="857" t="str">
        <f t="shared" si="1"/>
        <v/>
      </c>
      <c r="T67" s="857" t="str">
        <f t="shared" si="2"/>
        <v/>
      </c>
      <c r="U67" s="857" t="str">
        <f t="shared" si="3"/>
        <v/>
      </c>
      <c r="V67" s="858" t="str">
        <f t="shared" si="4"/>
        <v/>
      </c>
      <c r="W67" s="809"/>
    </row>
    <row r="68" spans="1:23" ht="14.4" customHeight="1" x14ac:dyDescent="0.3">
      <c r="A68" s="863" t="s">
        <v>6213</v>
      </c>
      <c r="B68" s="815"/>
      <c r="C68" s="817"/>
      <c r="D68" s="818"/>
      <c r="E68" s="804">
        <v>1</v>
      </c>
      <c r="F68" s="805">
        <v>3.2</v>
      </c>
      <c r="G68" s="806">
        <v>5</v>
      </c>
      <c r="H68" s="799"/>
      <c r="I68" s="797"/>
      <c r="J68" s="798"/>
      <c r="K68" s="800">
        <v>3.2</v>
      </c>
      <c r="L68" s="799">
        <v>2</v>
      </c>
      <c r="M68" s="799">
        <v>15</v>
      </c>
      <c r="N68" s="801">
        <v>5.01</v>
      </c>
      <c r="O68" s="799" t="s">
        <v>6087</v>
      </c>
      <c r="P68" s="814" t="s">
        <v>6214</v>
      </c>
      <c r="Q68" s="802">
        <f t="shared" si="0"/>
        <v>0</v>
      </c>
      <c r="R68" s="802">
        <f t="shared" si="0"/>
        <v>0</v>
      </c>
      <c r="S68" s="815" t="str">
        <f t="shared" si="1"/>
        <v/>
      </c>
      <c r="T68" s="815" t="str">
        <f t="shared" si="2"/>
        <v/>
      </c>
      <c r="U68" s="815" t="str">
        <f t="shared" si="3"/>
        <v/>
      </c>
      <c r="V68" s="816" t="str">
        <f t="shared" si="4"/>
        <v/>
      </c>
      <c r="W68" s="803"/>
    </row>
    <row r="69" spans="1:23" ht="14.4" customHeight="1" x14ac:dyDescent="0.3">
      <c r="A69" s="863" t="s">
        <v>6215</v>
      </c>
      <c r="B69" s="815"/>
      <c r="C69" s="817"/>
      <c r="D69" s="818"/>
      <c r="E69" s="804">
        <v>1</v>
      </c>
      <c r="F69" s="805">
        <v>3.82</v>
      </c>
      <c r="G69" s="806">
        <v>39</v>
      </c>
      <c r="H69" s="799"/>
      <c r="I69" s="797"/>
      <c r="J69" s="798"/>
      <c r="K69" s="800">
        <v>3.55</v>
      </c>
      <c r="L69" s="799">
        <v>9</v>
      </c>
      <c r="M69" s="799">
        <v>79</v>
      </c>
      <c r="N69" s="801">
        <v>26.35</v>
      </c>
      <c r="O69" s="799" t="s">
        <v>6087</v>
      </c>
      <c r="P69" s="814" t="s">
        <v>6216</v>
      </c>
      <c r="Q69" s="802">
        <f t="shared" si="0"/>
        <v>0</v>
      </c>
      <c r="R69" s="802">
        <f t="shared" si="0"/>
        <v>0</v>
      </c>
      <c r="S69" s="815" t="str">
        <f t="shared" si="1"/>
        <v/>
      </c>
      <c r="T69" s="815" t="str">
        <f t="shared" si="2"/>
        <v/>
      </c>
      <c r="U69" s="815" t="str">
        <f t="shared" si="3"/>
        <v/>
      </c>
      <c r="V69" s="816" t="str">
        <f t="shared" si="4"/>
        <v/>
      </c>
      <c r="W69" s="803"/>
    </row>
    <row r="70" spans="1:23" ht="14.4" customHeight="1" x14ac:dyDescent="0.3">
      <c r="A70" s="863" t="s">
        <v>6217</v>
      </c>
      <c r="B70" s="815"/>
      <c r="C70" s="817"/>
      <c r="D70" s="818"/>
      <c r="E70" s="813"/>
      <c r="F70" s="797"/>
      <c r="G70" s="798"/>
      <c r="H70" s="804">
        <v>1</v>
      </c>
      <c r="I70" s="805">
        <v>0.61</v>
      </c>
      <c r="J70" s="810">
        <v>12</v>
      </c>
      <c r="K70" s="800">
        <v>0.56000000000000005</v>
      </c>
      <c r="L70" s="799">
        <v>3</v>
      </c>
      <c r="M70" s="799">
        <v>24</v>
      </c>
      <c r="N70" s="801">
        <v>8.07</v>
      </c>
      <c r="O70" s="799" t="s">
        <v>6087</v>
      </c>
      <c r="P70" s="814" t="s">
        <v>6218</v>
      </c>
      <c r="Q70" s="802">
        <f t="shared" ref="Q70:R75" si="5">H70-B70</f>
        <v>1</v>
      </c>
      <c r="R70" s="802">
        <f t="shared" si="5"/>
        <v>0.61</v>
      </c>
      <c r="S70" s="815">
        <f t="shared" ref="S70:S75" si="6">IF(H70=0,"",H70*N70)</f>
        <v>8.07</v>
      </c>
      <c r="T70" s="815">
        <f t="shared" ref="T70:T75" si="7">IF(H70=0,"",H70*J70)</f>
        <v>12</v>
      </c>
      <c r="U70" s="815">
        <f t="shared" ref="U70:U75" si="8">IF(H70=0,"",T70-S70)</f>
        <v>3.9299999999999997</v>
      </c>
      <c r="V70" s="816">
        <f t="shared" ref="V70:V75" si="9">IF(H70=0,"",T70/S70)</f>
        <v>1.486988847583643</v>
      </c>
      <c r="W70" s="803">
        <v>4</v>
      </c>
    </row>
    <row r="71" spans="1:23" ht="14.4" customHeight="1" x14ac:dyDescent="0.3">
      <c r="A71" s="863" t="s">
        <v>6219</v>
      </c>
      <c r="B71" s="815">
        <v>1</v>
      </c>
      <c r="C71" s="817">
        <v>3.27</v>
      </c>
      <c r="D71" s="818">
        <v>41</v>
      </c>
      <c r="E71" s="804">
        <v>2</v>
      </c>
      <c r="F71" s="805">
        <v>2.7</v>
      </c>
      <c r="G71" s="806">
        <v>22.5</v>
      </c>
      <c r="H71" s="799">
        <v>2</v>
      </c>
      <c r="I71" s="797">
        <v>2.4900000000000002</v>
      </c>
      <c r="J71" s="798">
        <v>11</v>
      </c>
      <c r="K71" s="800">
        <v>1.24</v>
      </c>
      <c r="L71" s="799">
        <v>4</v>
      </c>
      <c r="M71" s="799">
        <v>35</v>
      </c>
      <c r="N71" s="801">
        <v>11.83</v>
      </c>
      <c r="O71" s="799" t="s">
        <v>6087</v>
      </c>
      <c r="P71" s="814" t="s">
        <v>6220</v>
      </c>
      <c r="Q71" s="802">
        <f t="shared" si="5"/>
        <v>1</v>
      </c>
      <c r="R71" s="802">
        <f t="shared" si="5"/>
        <v>-0.7799999999999998</v>
      </c>
      <c r="S71" s="815">
        <f t="shared" si="6"/>
        <v>23.66</v>
      </c>
      <c r="T71" s="815">
        <f t="shared" si="7"/>
        <v>22</v>
      </c>
      <c r="U71" s="815">
        <f t="shared" si="8"/>
        <v>-1.6600000000000001</v>
      </c>
      <c r="V71" s="816">
        <f t="shared" si="9"/>
        <v>0.92983939137785288</v>
      </c>
      <c r="W71" s="803">
        <v>5</v>
      </c>
    </row>
    <row r="72" spans="1:23" ht="14.4" customHeight="1" x14ac:dyDescent="0.3">
      <c r="A72" s="864" t="s">
        <v>6221</v>
      </c>
      <c r="B72" s="857">
        <v>1</v>
      </c>
      <c r="C72" s="859">
        <v>2.37</v>
      </c>
      <c r="D72" s="819">
        <v>35</v>
      </c>
      <c r="E72" s="860">
        <v>2</v>
      </c>
      <c r="F72" s="861">
        <v>4.75</v>
      </c>
      <c r="G72" s="811">
        <v>19.5</v>
      </c>
      <c r="H72" s="852"/>
      <c r="I72" s="851"/>
      <c r="J72" s="808"/>
      <c r="K72" s="853">
        <v>1.88</v>
      </c>
      <c r="L72" s="852">
        <v>6</v>
      </c>
      <c r="M72" s="852">
        <v>55</v>
      </c>
      <c r="N72" s="854">
        <v>18.22</v>
      </c>
      <c r="O72" s="852" t="s">
        <v>6087</v>
      </c>
      <c r="P72" s="855" t="s">
        <v>6222</v>
      </c>
      <c r="Q72" s="856">
        <f t="shared" si="5"/>
        <v>-1</v>
      </c>
      <c r="R72" s="856">
        <f t="shared" si="5"/>
        <v>-2.37</v>
      </c>
      <c r="S72" s="857" t="str">
        <f t="shared" si="6"/>
        <v/>
      </c>
      <c r="T72" s="857" t="str">
        <f t="shared" si="7"/>
        <v/>
      </c>
      <c r="U72" s="857" t="str">
        <f t="shared" si="8"/>
        <v/>
      </c>
      <c r="V72" s="858" t="str">
        <f t="shared" si="9"/>
        <v/>
      </c>
      <c r="W72" s="809"/>
    </row>
    <row r="73" spans="1:23" ht="14.4" customHeight="1" x14ac:dyDescent="0.3">
      <c r="A73" s="863" t="s">
        <v>6223</v>
      </c>
      <c r="B73" s="794">
        <v>2</v>
      </c>
      <c r="C73" s="795">
        <v>1.42</v>
      </c>
      <c r="D73" s="796">
        <v>9.5</v>
      </c>
      <c r="E73" s="813"/>
      <c r="F73" s="797"/>
      <c r="G73" s="798"/>
      <c r="H73" s="799"/>
      <c r="I73" s="797"/>
      <c r="J73" s="798"/>
      <c r="K73" s="800">
        <v>0.71</v>
      </c>
      <c r="L73" s="799">
        <v>3</v>
      </c>
      <c r="M73" s="799">
        <v>29</v>
      </c>
      <c r="N73" s="801">
        <v>9.64</v>
      </c>
      <c r="O73" s="799" t="s">
        <v>6087</v>
      </c>
      <c r="P73" s="814" t="s">
        <v>6224</v>
      </c>
      <c r="Q73" s="802">
        <f t="shared" si="5"/>
        <v>-2</v>
      </c>
      <c r="R73" s="802">
        <f t="shared" si="5"/>
        <v>-1.42</v>
      </c>
      <c r="S73" s="815" t="str">
        <f t="shared" si="6"/>
        <v/>
      </c>
      <c r="T73" s="815" t="str">
        <f t="shared" si="7"/>
        <v/>
      </c>
      <c r="U73" s="815" t="str">
        <f t="shared" si="8"/>
        <v/>
      </c>
      <c r="V73" s="816" t="str">
        <f t="shared" si="9"/>
        <v/>
      </c>
      <c r="W73" s="803"/>
    </row>
    <row r="74" spans="1:23" ht="14.4" customHeight="1" x14ac:dyDescent="0.3">
      <c r="A74" s="864" t="s">
        <v>6225</v>
      </c>
      <c r="B74" s="848">
        <v>1</v>
      </c>
      <c r="C74" s="849">
        <v>0.81</v>
      </c>
      <c r="D74" s="807">
        <v>12</v>
      </c>
      <c r="E74" s="850"/>
      <c r="F74" s="851"/>
      <c r="G74" s="808"/>
      <c r="H74" s="852"/>
      <c r="I74" s="851"/>
      <c r="J74" s="808"/>
      <c r="K74" s="853">
        <v>0.81</v>
      </c>
      <c r="L74" s="852">
        <v>4</v>
      </c>
      <c r="M74" s="852">
        <v>32</v>
      </c>
      <c r="N74" s="854">
        <v>10.79</v>
      </c>
      <c r="O74" s="852" t="s">
        <v>6087</v>
      </c>
      <c r="P74" s="855" t="s">
        <v>6226</v>
      </c>
      <c r="Q74" s="856">
        <f t="shared" si="5"/>
        <v>-1</v>
      </c>
      <c r="R74" s="856">
        <f t="shared" si="5"/>
        <v>-0.81</v>
      </c>
      <c r="S74" s="857" t="str">
        <f t="shared" si="6"/>
        <v/>
      </c>
      <c r="T74" s="857" t="str">
        <f t="shared" si="7"/>
        <v/>
      </c>
      <c r="U74" s="857" t="str">
        <f t="shared" si="8"/>
        <v/>
      </c>
      <c r="V74" s="858" t="str">
        <f t="shared" si="9"/>
        <v/>
      </c>
      <c r="W74" s="809"/>
    </row>
    <row r="75" spans="1:23" ht="14.4" customHeight="1" thickBot="1" x14ac:dyDescent="0.35">
      <c r="A75" s="865" t="s">
        <v>6227</v>
      </c>
      <c r="B75" s="866">
        <v>1</v>
      </c>
      <c r="C75" s="867">
        <v>4.99</v>
      </c>
      <c r="D75" s="868">
        <v>31</v>
      </c>
      <c r="E75" s="869"/>
      <c r="F75" s="870"/>
      <c r="G75" s="871"/>
      <c r="H75" s="872">
        <v>1</v>
      </c>
      <c r="I75" s="873">
        <v>2</v>
      </c>
      <c r="J75" s="874">
        <v>12</v>
      </c>
      <c r="K75" s="875">
        <v>2</v>
      </c>
      <c r="L75" s="876">
        <v>4</v>
      </c>
      <c r="M75" s="876">
        <v>40</v>
      </c>
      <c r="N75" s="877">
        <v>13.31</v>
      </c>
      <c r="O75" s="876" t="s">
        <v>6087</v>
      </c>
      <c r="P75" s="878" t="s">
        <v>6228</v>
      </c>
      <c r="Q75" s="879">
        <f t="shared" si="5"/>
        <v>0</v>
      </c>
      <c r="R75" s="879">
        <f t="shared" si="5"/>
        <v>-2.99</v>
      </c>
      <c r="S75" s="866">
        <f t="shared" si="6"/>
        <v>13.31</v>
      </c>
      <c r="T75" s="866">
        <f t="shared" si="7"/>
        <v>12</v>
      </c>
      <c r="U75" s="866">
        <f t="shared" si="8"/>
        <v>-1.3100000000000005</v>
      </c>
      <c r="V75" s="880">
        <f t="shared" si="9"/>
        <v>0.90157776108189325</v>
      </c>
      <c r="W75" s="88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6:Q1048576">
    <cfRule type="cellIs" dxfId="12" priority="9" stopIfTrue="1" operator="lessThan">
      <formula>0</formula>
    </cfRule>
  </conditionalFormatting>
  <conditionalFormatting sqref="U76:U1048576">
    <cfRule type="cellIs" dxfId="11" priority="8" stopIfTrue="1" operator="greaterThan">
      <formula>0</formula>
    </cfRule>
  </conditionalFormatting>
  <conditionalFormatting sqref="V76:V1048576">
    <cfRule type="cellIs" dxfId="10" priority="7" stopIfTrue="1" operator="greaterThan">
      <formula>1</formula>
    </cfRule>
  </conditionalFormatting>
  <conditionalFormatting sqref="V76:V1048576">
    <cfRule type="cellIs" dxfId="9" priority="4" stopIfTrue="1" operator="greaterThan">
      <formula>1</formula>
    </cfRule>
  </conditionalFormatting>
  <conditionalFormatting sqref="U76:U1048576">
    <cfRule type="cellIs" dxfId="8" priority="5" stopIfTrue="1" operator="greaterThan">
      <formula>0</formula>
    </cfRule>
  </conditionalFormatting>
  <conditionalFormatting sqref="Q76:Q1048576">
    <cfRule type="cellIs" dxfId="7" priority="6" stopIfTrue="1" operator="lessThan">
      <formula>0</formula>
    </cfRule>
  </conditionalFormatting>
  <conditionalFormatting sqref="V5:V75">
    <cfRule type="cellIs" dxfId="6" priority="1" stopIfTrue="1" operator="greaterThan">
      <formula>1</formula>
    </cfRule>
  </conditionalFormatting>
  <conditionalFormatting sqref="U5:U75">
    <cfRule type="cellIs" dxfId="5" priority="2" stopIfTrue="1" operator="greaterThan">
      <formula>0</formula>
    </cfRule>
  </conditionalFormatting>
  <conditionalFormatting sqref="Q5:Q7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3273281</v>
      </c>
      <c r="C3" s="352">
        <f t="shared" ref="C3:L3" si="0">SUBTOTAL(9,C6:C1048576)</f>
        <v>12</v>
      </c>
      <c r="D3" s="352">
        <f t="shared" si="0"/>
        <v>3226014</v>
      </c>
      <c r="E3" s="352">
        <f t="shared" si="0"/>
        <v>15.427653272238835</v>
      </c>
      <c r="F3" s="352">
        <f t="shared" si="0"/>
        <v>2907761</v>
      </c>
      <c r="G3" s="355">
        <f>IF(B3&lt;&gt;0,F3/B3,"")</f>
        <v>0.88833222690016533</v>
      </c>
      <c r="H3" s="351">
        <f t="shared" si="0"/>
        <v>76025.509999999995</v>
      </c>
      <c r="I3" s="352">
        <f t="shared" si="0"/>
        <v>2</v>
      </c>
      <c r="J3" s="352">
        <f t="shared" si="0"/>
        <v>544743.93999999971</v>
      </c>
      <c r="K3" s="352">
        <f t="shared" si="0"/>
        <v>10.04917100642491</v>
      </c>
      <c r="L3" s="352">
        <f t="shared" si="0"/>
        <v>283705.55999999994</v>
      </c>
      <c r="M3" s="353">
        <f>IF(H3&lt;&gt;0,L3/H3,"")</f>
        <v>3.7317153150304412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82"/>
      <c r="B5" s="883">
        <v>2012</v>
      </c>
      <c r="C5" s="884"/>
      <c r="D5" s="884">
        <v>2013</v>
      </c>
      <c r="E5" s="884"/>
      <c r="F5" s="884">
        <v>2014</v>
      </c>
      <c r="G5" s="774" t="s">
        <v>2</v>
      </c>
      <c r="H5" s="883">
        <v>2012</v>
      </c>
      <c r="I5" s="884"/>
      <c r="J5" s="884">
        <v>2013</v>
      </c>
      <c r="K5" s="884"/>
      <c r="L5" s="884">
        <v>2014</v>
      </c>
      <c r="M5" s="774" t="s">
        <v>2</v>
      </c>
    </row>
    <row r="6" spans="1:13" ht="14.4" customHeight="1" x14ac:dyDescent="0.3">
      <c r="A6" s="737" t="s">
        <v>5325</v>
      </c>
      <c r="B6" s="775">
        <v>512</v>
      </c>
      <c r="C6" s="723">
        <v>1</v>
      </c>
      <c r="D6" s="775"/>
      <c r="E6" s="723"/>
      <c r="F6" s="775"/>
      <c r="G6" s="728"/>
      <c r="H6" s="775"/>
      <c r="I6" s="723"/>
      <c r="J6" s="775"/>
      <c r="K6" s="723"/>
      <c r="L6" s="775"/>
      <c r="M6" s="235"/>
    </row>
    <row r="7" spans="1:13" ht="14.4" customHeight="1" x14ac:dyDescent="0.3">
      <c r="A7" s="676" t="s">
        <v>5332</v>
      </c>
      <c r="B7" s="789"/>
      <c r="C7" s="650"/>
      <c r="D7" s="789">
        <v>126</v>
      </c>
      <c r="E7" s="650"/>
      <c r="F7" s="789"/>
      <c r="G7" s="666"/>
      <c r="H7" s="789"/>
      <c r="I7" s="650"/>
      <c r="J7" s="789"/>
      <c r="K7" s="650"/>
      <c r="L7" s="789"/>
      <c r="M7" s="689"/>
    </row>
    <row r="8" spans="1:13" ht="14.4" customHeight="1" x14ac:dyDescent="0.3">
      <c r="A8" s="676" t="s">
        <v>5334</v>
      </c>
      <c r="B8" s="789">
        <v>2221</v>
      </c>
      <c r="C8" s="650">
        <v>1</v>
      </c>
      <c r="D8" s="789">
        <v>1815</v>
      </c>
      <c r="E8" s="650">
        <v>0.81719945970283658</v>
      </c>
      <c r="F8" s="789"/>
      <c r="G8" s="666"/>
      <c r="H8" s="789"/>
      <c r="I8" s="650"/>
      <c r="J8" s="789"/>
      <c r="K8" s="650"/>
      <c r="L8" s="789"/>
      <c r="M8" s="689"/>
    </row>
    <row r="9" spans="1:13" ht="14.4" customHeight="1" x14ac:dyDescent="0.3">
      <c r="A9" s="676" t="s">
        <v>6230</v>
      </c>
      <c r="B9" s="789">
        <v>2160</v>
      </c>
      <c r="C9" s="650">
        <v>1</v>
      </c>
      <c r="D9" s="789">
        <v>5867</v>
      </c>
      <c r="E9" s="650">
        <v>2.7162037037037039</v>
      </c>
      <c r="F9" s="789">
        <v>14278</v>
      </c>
      <c r="G9" s="666">
        <v>6.6101851851851849</v>
      </c>
      <c r="H9" s="789">
        <v>4779</v>
      </c>
      <c r="I9" s="650">
        <v>1</v>
      </c>
      <c r="J9" s="789">
        <v>12311</v>
      </c>
      <c r="K9" s="650">
        <v>2.5760619376438587</v>
      </c>
      <c r="L9" s="789">
        <v>11781</v>
      </c>
      <c r="M9" s="689">
        <v>2.465160075329567</v>
      </c>
    </row>
    <row r="10" spans="1:13" ht="14.4" customHeight="1" x14ac:dyDescent="0.3">
      <c r="A10" s="676" t="s">
        <v>6231</v>
      </c>
      <c r="B10" s="789">
        <v>2472</v>
      </c>
      <c r="C10" s="650">
        <v>1</v>
      </c>
      <c r="D10" s="789"/>
      <c r="E10" s="650"/>
      <c r="F10" s="789"/>
      <c r="G10" s="666"/>
      <c r="H10" s="789"/>
      <c r="I10" s="650"/>
      <c r="J10" s="789"/>
      <c r="K10" s="650"/>
      <c r="L10" s="789"/>
      <c r="M10" s="689"/>
    </row>
    <row r="11" spans="1:13" ht="14.4" customHeight="1" x14ac:dyDescent="0.3">
      <c r="A11" s="676" t="s">
        <v>5340</v>
      </c>
      <c r="B11" s="789">
        <v>201562</v>
      </c>
      <c r="C11" s="650">
        <v>1</v>
      </c>
      <c r="D11" s="789">
        <v>179835</v>
      </c>
      <c r="E11" s="650">
        <v>0.892206864389121</v>
      </c>
      <c r="F11" s="789">
        <v>212147</v>
      </c>
      <c r="G11" s="666">
        <v>1.052514858951588</v>
      </c>
      <c r="H11" s="789"/>
      <c r="I11" s="650"/>
      <c r="J11" s="789"/>
      <c r="K11" s="650"/>
      <c r="L11" s="789"/>
      <c r="M11" s="689"/>
    </row>
    <row r="12" spans="1:13" ht="14.4" customHeight="1" x14ac:dyDescent="0.3">
      <c r="A12" s="676" t="s">
        <v>6232</v>
      </c>
      <c r="B12" s="789">
        <v>1617480</v>
      </c>
      <c r="C12" s="650">
        <v>1</v>
      </c>
      <c r="D12" s="789">
        <v>1085238</v>
      </c>
      <c r="E12" s="650">
        <v>0.67094369018473177</v>
      </c>
      <c r="F12" s="789">
        <v>1257889</v>
      </c>
      <c r="G12" s="666">
        <v>0.77768442268219695</v>
      </c>
      <c r="H12" s="789"/>
      <c r="I12" s="650"/>
      <c r="J12" s="789"/>
      <c r="K12" s="650"/>
      <c r="L12" s="789"/>
      <c r="M12" s="689"/>
    </row>
    <row r="13" spans="1:13" ht="14.4" customHeight="1" x14ac:dyDescent="0.3">
      <c r="A13" s="676" t="s">
        <v>6233</v>
      </c>
      <c r="B13" s="789">
        <v>428308</v>
      </c>
      <c r="C13" s="650">
        <v>1</v>
      </c>
      <c r="D13" s="789">
        <v>558490</v>
      </c>
      <c r="E13" s="650">
        <v>1.3039448247522811</v>
      </c>
      <c r="F13" s="789">
        <v>558855</v>
      </c>
      <c r="G13" s="666">
        <v>1.3047970152320292</v>
      </c>
      <c r="H13" s="789">
        <v>71246.509999999995</v>
      </c>
      <c r="I13" s="650">
        <v>1</v>
      </c>
      <c r="J13" s="789">
        <v>532432.93999999971</v>
      </c>
      <c r="K13" s="650">
        <v>7.4731090687810502</v>
      </c>
      <c r="L13" s="789">
        <v>271924.55999999994</v>
      </c>
      <c r="M13" s="689">
        <v>3.8166720026005478</v>
      </c>
    </row>
    <row r="14" spans="1:13" ht="14.4" customHeight="1" x14ac:dyDescent="0.3">
      <c r="A14" s="676" t="s">
        <v>6234</v>
      </c>
      <c r="B14" s="789">
        <v>369808</v>
      </c>
      <c r="C14" s="650">
        <v>1</v>
      </c>
      <c r="D14" s="789">
        <v>539265</v>
      </c>
      <c r="E14" s="650">
        <v>1.4582296759399471</v>
      </c>
      <c r="F14" s="789">
        <v>560203</v>
      </c>
      <c r="G14" s="666">
        <v>1.5148482455760828</v>
      </c>
      <c r="H14" s="789"/>
      <c r="I14" s="650"/>
      <c r="J14" s="789"/>
      <c r="K14" s="650"/>
      <c r="L14" s="789"/>
      <c r="M14" s="689"/>
    </row>
    <row r="15" spans="1:13" ht="14.4" customHeight="1" x14ac:dyDescent="0.3">
      <c r="A15" s="676" t="s">
        <v>6235</v>
      </c>
      <c r="B15" s="789">
        <v>152520</v>
      </c>
      <c r="C15" s="650">
        <v>1</v>
      </c>
      <c r="D15" s="789">
        <v>572056</v>
      </c>
      <c r="E15" s="650">
        <v>3.7506949908208758</v>
      </c>
      <c r="F15" s="789">
        <v>91983</v>
      </c>
      <c r="G15" s="666">
        <v>0.60308811959087327</v>
      </c>
      <c r="H15" s="789"/>
      <c r="I15" s="650"/>
      <c r="J15" s="789"/>
      <c r="K15" s="650"/>
      <c r="L15" s="789"/>
      <c r="M15" s="689"/>
    </row>
    <row r="16" spans="1:13" ht="14.4" customHeight="1" x14ac:dyDescent="0.3">
      <c r="A16" s="676" t="s">
        <v>6236</v>
      </c>
      <c r="B16" s="789">
        <v>224269</v>
      </c>
      <c r="C16" s="650">
        <v>1</v>
      </c>
      <c r="D16" s="789">
        <v>215760</v>
      </c>
      <c r="E16" s="650">
        <v>0.96205895598589197</v>
      </c>
      <c r="F16" s="789">
        <v>211148</v>
      </c>
      <c r="G16" s="666">
        <v>0.9414943661406614</v>
      </c>
      <c r="H16" s="789"/>
      <c r="I16" s="650"/>
      <c r="J16" s="789"/>
      <c r="K16" s="650"/>
      <c r="L16" s="789"/>
      <c r="M16" s="689"/>
    </row>
    <row r="17" spans="1:13" ht="14.4" customHeight="1" x14ac:dyDescent="0.3">
      <c r="A17" s="676" t="s">
        <v>6237</v>
      </c>
      <c r="B17" s="789"/>
      <c r="C17" s="650"/>
      <c r="D17" s="789">
        <v>507</v>
      </c>
      <c r="E17" s="650"/>
      <c r="F17" s="789">
        <v>1258</v>
      </c>
      <c r="G17" s="666"/>
      <c r="H17" s="789"/>
      <c r="I17" s="650"/>
      <c r="J17" s="789"/>
      <c r="K17" s="650"/>
      <c r="L17" s="789"/>
      <c r="M17" s="689"/>
    </row>
    <row r="18" spans="1:13" ht="14.4" customHeight="1" x14ac:dyDescent="0.3">
      <c r="A18" s="676" t="s">
        <v>6238</v>
      </c>
      <c r="B18" s="789">
        <v>18590</v>
      </c>
      <c r="C18" s="650">
        <v>1</v>
      </c>
      <c r="D18" s="789">
        <v>51991</v>
      </c>
      <c r="E18" s="650">
        <v>2.796718665949435</v>
      </c>
      <c r="F18" s="789"/>
      <c r="G18" s="666"/>
      <c r="H18" s="789"/>
      <c r="I18" s="650"/>
      <c r="J18" s="789"/>
      <c r="K18" s="650"/>
      <c r="L18" s="789"/>
      <c r="M18" s="689"/>
    </row>
    <row r="19" spans="1:13" ht="14.4" customHeight="1" thickBot="1" x14ac:dyDescent="0.35">
      <c r="A19" s="777" t="s">
        <v>2732</v>
      </c>
      <c r="B19" s="776">
        <v>253379</v>
      </c>
      <c r="C19" s="656">
        <v>1</v>
      </c>
      <c r="D19" s="776">
        <v>15064</v>
      </c>
      <c r="E19" s="656">
        <v>5.9452440810011879E-2</v>
      </c>
      <c r="F19" s="776"/>
      <c r="G19" s="667"/>
      <c r="H19" s="776"/>
      <c r="I19" s="656"/>
      <c r="J19" s="776"/>
      <c r="K19" s="656"/>
      <c r="L19" s="776"/>
      <c r="M19" s="69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6758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39622.89</v>
      </c>
      <c r="G3" s="215">
        <f t="shared" si="0"/>
        <v>3349306.51</v>
      </c>
      <c r="H3" s="216"/>
      <c r="I3" s="216"/>
      <c r="J3" s="211">
        <f t="shared" si="0"/>
        <v>30348.749999999996</v>
      </c>
      <c r="K3" s="215">
        <f t="shared" si="0"/>
        <v>3770757.94</v>
      </c>
      <c r="L3" s="216"/>
      <c r="M3" s="216"/>
      <c r="N3" s="211">
        <f t="shared" si="0"/>
        <v>33703.61</v>
      </c>
      <c r="O3" s="215">
        <f t="shared" si="0"/>
        <v>3191466.56</v>
      </c>
      <c r="P3" s="181">
        <f>IF(G3=0,"",O3/G3)</f>
        <v>0.95287384133738184</v>
      </c>
      <c r="Q3" s="213">
        <f>IF(N3=0,"",O3/N3)</f>
        <v>94.692128231960908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0" t="s">
        <v>91</v>
      </c>
      <c r="G5" s="791" t="s">
        <v>14</v>
      </c>
      <c r="H5" s="792"/>
      <c r="I5" s="792"/>
      <c r="J5" s="790" t="s">
        <v>91</v>
      </c>
      <c r="K5" s="791" t="s">
        <v>14</v>
      </c>
      <c r="L5" s="792"/>
      <c r="M5" s="792"/>
      <c r="N5" s="790" t="s">
        <v>91</v>
      </c>
      <c r="O5" s="791" t="s">
        <v>14</v>
      </c>
      <c r="P5" s="793"/>
      <c r="Q5" s="788"/>
    </row>
    <row r="6" spans="1:17" ht="14.4" customHeight="1" x14ac:dyDescent="0.3">
      <c r="A6" s="722" t="s">
        <v>5342</v>
      </c>
      <c r="B6" s="723" t="s">
        <v>5251</v>
      </c>
      <c r="C6" s="723" t="s">
        <v>5252</v>
      </c>
      <c r="D6" s="723" t="s">
        <v>6239</v>
      </c>
      <c r="E6" s="723" t="s">
        <v>6240</v>
      </c>
      <c r="F6" s="229">
        <v>2</v>
      </c>
      <c r="G6" s="229">
        <v>512</v>
      </c>
      <c r="H6" s="229">
        <v>1</v>
      </c>
      <c r="I6" s="229">
        <v>256</v>
      </c>
      <c r="J6" s="229"/>
      <c r="K6" s="229"/>
      <c r="L6" s="229"/>
      <c r="M6" s="229"/>
      <c r="N6" s="229"/>
      <c r="O6" s="229"/>
      <c r="P6" s="728"/>
      <c r="Q6" s="736"/>
    </row>
    <row r="7" spans="1:17" ht="14.4" customHeight="1" x14ac:dyDescent="0.3">
      <c r="A7" s="649" t="s">
        <v>5354</v>
      </c>
      <c r="B7" s="650" t="s">
        <v>6241</v>
      </c>
      <c r="C7" s="650" t="s">
        <v>5252</v>
      </c>
      <c r="D7" s="650" t="s">
        <v>6242</v>
      </c>
      <c r="E7" s="650" t="s">
        <v>6243</v>
      </c>
      <c r="F7" s="653"/>
      <c r="G7" s="653"/>
      <c r="H7" s="653"/>
      <c r="I7" s="653"/>
      <c r="J7" s="653">
        <v>2</v>
      </c>
      <c r="K7" s="653">
        <v>126</v>
      </c>
      <c r="L7" s="653"/>
      <c r="M7" s="653">
        <v>63</v>
      </c>
      <c r="N7" s="653"/>
      <c r="O7" s="653"/>
      <c r="P7" s="666"/>
      <c r="Q7" s="654"/>
    </row>
    <row r="8" spans="1:17" ht="14.4" customHeight="1" x14ac:dyDescent="0.3">
      <c r="A8" s="649" t="s">
        <v>5356</v>
      </c>
      <c r="B8" s="650" t="s">
        <v>6244</v>
      </c>
      <c r="C8" s="650" t="s">
        <v>5252</v>
      </c>
      <c r="D8" s="650" t="s">
        <v>6245</v>
      </c>
      <c r="E8" s="650" t="s">
        <v>6246</v>
      </c>
      <c r="F8" s="653"/>
      <c r="G8" s="653"/>
      <c r="H8" s="653"/>
      <c r="I8" s="653"/>
      <c r="J8" s="653">
        <v>1</v>
      </c>
      <c r="K8" s="653">
        <v>664</v>
      </c>
      <c r="L8" s="653"/>
      <c r="M8" s="653">
        <v>664</v>
      </c>
      <c r="N8" s="653"/>
      <c r="O8" s="653"/>
      <c r="P8" s="666"/>
      <c r="Q8" s="654"/>
    </row>
    <row r="9" spans="1:17" ht="14.4" customHeight="1" x14ac:dyDescent="0.3">
      <c r="A9" s="649" t="s">
        <v>5356</v>
      </c>
      <c r="B9" s="650" t="s">
        <v>6244</v>
      </c>
      <c r="C9" s="650" t="s">
        <v>5252</v>
      </c>
      <c r="D9" s="650" t="s">
        <v>6247</v>
      </c>
      <c r="E9" s="650" t="s">
        <v>6248</v>
      </c>
      <c r="F9" s="653">
        <v>2</v>
      </c>
      <c r="G9" s="653">
        <v>908</v>
      </c>
      <c r="H9" s="653">
        <v>1</v>
      </c>
      <c r="I9" s="653">
        <v>454</v>
      </c>
      <c r="J9" s="653">
        <v>2</v>
      </c>
      <c r="K9" s="653">
        <v>914</v>
      </c>
      <c r="L9" s="653">
        <v>1.0066079295154184</v>
      </c>
      <c r="M9" s="653">
        <v>457</v>
      </c>
      <c r="N9" s="653"/>
      <c r="O9" s="653"/>
      <c r="P9" s="666"/>
      <c r="Q9" s="654"/>
    </row>
    <row r="10" spans="1:17" ht="14.4" customHeight="1" x14ac:dyDescent="0.3">
      <c r="A10" s="649" t="s">
        <v>5356</v>
      </c>
      <c r="B10" s="650" t="s">
        <v>6244</v>
      </c>
      <c r="C10" s="650" t="s">
        <v>5252</v>
      </c>
      <c r="D10" s="650" t="s">
        <v>6249</v>
      </c>
      <c r="E10" s="650" t="s">
        <v>6250</v>
      </c>
      <c r="F10" s="653"/>
      <c r="G10" s="653"/>
      <c r="H10" s="653"/>
      <c r="I10" s="653"/>
      <c r="J10" s="653">
        <v>1</v>
      </c>
      <c r="K10" s="653">
        <v>237</v>
      </c>
      <c r="L10" s="653"/>
      <c r="M10" s="653">
        <v>237</v>
      </c>
      <c r="N10" s="653"/>
      <c r="O10" s="653"/>
      <c r="P10" s="666"/>
      <c r="Q10" s="654"/>
    </row>
    <row r="11" spans="1:17" ht="14.4" customHeight="1" x14ac:dyDescent="0.3">
      <c r="A11" s="649" t="s">
        <v>5356</v>
      </c>
      <c r="B11" s="650" t="s">
        <v>6244</v>
      </c>
      <c r="C11" s="650" t="s">
        <v>5252</v>
      </c>
      <c r="D11" s="650" t="s">
        <v>6251</v>
      </c>
      <c r="E11" s="650" t="s">
        <v>6252</v>
      </c>
      <c r="F11" s="653">
        <v>8</v>
      </c>
      <c r="G11" s="653">
        <v>624</v>
      </c>
      <c r="H11" s="653">
        <v>1</v>
      </c>
      <c r="I11" s="653">
        <v>78</v>
      </c>
      <c r="J11" s="653">
        <v>0</v>
      </c>
      <c r="K11" s="653">
        <v>0</v>
      </c>
      <c r="L11" s="653">
        <v>0</v>
      </c>
      <c r="M11" s="653"/>
      <c r="N11" s="653"/>
      <c r="O11" s="653"/>
      <c r="P11" s="666"/>
      <c r="Q11" s="654"/>
    </row>
    <row r="12" spans="1:17" ht="14.4" customHeight="1" x14ac:dyDescent="0.3">
      <c r="A12" s="649" t="s">
        <v>5356</v>
      </c>
      <c r="B12" s="650" t="s">
        <v>6244</v>
      </c>
      <c r="C12" s="650" t="s">
        <v>5252</v>
      </c>
      <c r="D12" s="650" t="s">
        <v>6253</v>
      </c>
      <c r="E12" s="650" t="s">
        <v>6254</v>
      </c>
      <c r="F12" s="653">
        <v>2</v>
      </c>
      <c r="G12" s="653">
        <v>326</v>
      </c>
      <c r="H12" s="653">
        <v>1</v>
      </c>
      <c r="I12" s="653">
        <v>163</v>
      </c>
      <c r="J12" s="653"/>
      <c r="K12" s="653"/>
      <c r="L12" s="653"/>
      <c r="M12" s="653"/>
      <c r="N12" s="653"/>
      <c r="O12" s="653"/>
      <c r="P12" s="666"/>
      <c r="Q12" s="654"/>
    </row>
    <row r="13" spans="1:17" ht="14.4" customHeight="1" x14ac:dyDescent="0.3">
      <c r="A13" s="649" t="s">
        <v>5356</v>
      </c>
      <c r="B13" s="650" t="s">
        <v>6244</v>
      </c>
      <c r="C13" s="650" t="s">
        <v>5252</v>
      </c>
      <c r="D13" s="650" t="s">
        <v>6255</v>
      </c>
      <c r="E13" s="650" t="s">
        <v>6256</v>
      </c>
      <c r="F13" s="653">
        <v>1</v>
      </c>
      <c r="G13" s="653">
        <v>197</v>
      </c>
      <c r="H13" s="653">
        <v>1</v>
      </c>
      <c r="I13" s="653">
        <v>197</v>
      </c>
      <c r="J13" s="653"/>
      <c r="K13" s="653"/>
      <c r="L13" s="653"/>
      <c r="M13" s="653"/>
      <c r="N13" s="653"/>
      <c r="O13" s="653"/>
      <c r="P13" s="666"/>
      <c r="Q13" s="654"/>
    </row>
    <row r="14" spans="1:17" ht="14.4" customHeight="1" x14ac:dyDescent="0.3">
      <c r="A14" s="649" t="s">
        <v>5356</v>
      </c>
      <c r="B14" s="650" t="s">
        <v>6244</v>
      </c>
      <c r="C14" s="650" t="s">
        <v>5252</v>
      </c>
      <c r="D14" s="650" t="s">
        <v>6257</v>
      </c>
      <c r="E14" s="650" t="s">
        <v>6258</v>
      </c>
      <c r="F14" s="653">
        <v>1</v>
      </c>
      <c r="G14" s="653">
        <v>166</v>
      </c>
      <c r="H14" s="653">
        <v>1</v>
      </c>
      <c r="I14" s="653">
        <v>166</v>
      </c>
      <c r="J14" s="653"/>
      <c r="K14" s="653"/>
      <c r="L14" s="653"/>
      <c r="M14" s="653"/>
      <c r="N14" s="653"/>
      <c r="O14" s="653"/>
      <c r="P14" s="666"/>
      <c r="Q14" s="654"/>
    </row>
    <row r="15" spans="1:17" ht="14.4" customHeight="1" x14ac:dyDescent="0.3">
      <c r="A15" s="649" t="s">
        <v>6259</v>
      </c>
      <c r="B15" s="650" t="s">
        <v>1256</v>
      </c>
      <c r="C15" s="650" t="s">
        <v>5501</v>
      </c>
      <c r="D15" s="650" t="s">
        <v>6260</v>
      </c>
      <c r="E15" s="650" t="s">
        <v>5247</v>
      </c>
      <c r="F15" s="653">
        <v>900</v>
      </c>
      <c r="G15" s="653">
        <v>4779</v>
      </c>
      <c r="H15" s="653">
        <v>1</v>
      </c>
      <c r="I15" s="653">
        <v>5.31</v>
      </c>
      <c r="J15" s="653">
        <v>1500</v>
      </c>
      <c r="K15" s="653">
        <v>8316</v>
      </c>
      <c r="L15" s="653">
        <v>1.7401129943502824</v>
      </c>
      <c r="M15" s="653">
        <v>5.5439999999999996</v>
      </c>
      <c r="N15" s="653">
        <v>1600</v>
      </c>
      <c r="O15" s="653">
        <v>8880</v>
      </c>
      <c r="P15" s="666">
        <v>1.8581293157564345</v>
      </c>
      <c r="Q15" s="654">
        <v>5.55</v>
      </c>
    </row>
    <row r="16" spans="1:17" ht="14.4" customHeight="1" x14ac:dyDescent="0.3">
      <c r="A16" s="649" t="s">
        <v>6259</v>
      </c>
      <c r="B16" s="650" t="s">
        <v>1256</v>
      </c>
      <c r="C16" s="650" t="s">
        <v>5501</v>
      </c>
      <c r="D16" s="650" t="s">
        <v>6261</v>
      </c>
      <c r="E16" s="650" t="s">
        <v>5247</v>
      </c>
      <c r="F16" s="653"/>
      <c r="G16" s="653"/>
      <c r="H16" s="653"/>
      <c r="I16" s="653"/>
      <c r="J16" s="653">
        <v>500</v>
      </c>
      <c r="K16" s="653">
        <v>3995</v>
      </c>
      <c r="L16" s="653"/>
      <c r="M16" s="653">
        <v>7.99</v>
      </c>
      <c r="N16" s="653"/>
      <c r="O16" s="653"/>
      <c r="P16" s="666"/>
      <c r="Q16" s="654"/>
    </row>
    <row r="17" spans="1:17" ht="14.4" customHeight="1" x14ac:dyDescent="0.3">
      <c r="A17" s="649" t="s">
        <v>6259</v>
      </c>
      <c r="B17" s="650" t="s">
        <v>1256</v>
      </c>
      <c r="C17" s="650" t="s">
        <v>5501</v>
      </c>
      <c r="D17" s="650" t="s">
        <v>6262</v>
      </c>
      <c r="E17" s="650" t="s">
        <v>5247</v>
      </c>
      <c r="F17" s="653"/>
      <c r="G17" s="653"/>
      <c r="H17" s="653"/>
      <c r="I17" s="653"/>
      <c r="J17" s="653"/>
      <c r="K17" s="653"/>
      <c r="L17" s="653"/>
      <c r="M17" s="653"/>
      <c r="N17" s="653">
        <v>150</v>
      </c>
      <c r="O17" s="653">
        <v>2901</v>
      </c>
      <c r="P17" s="666"/>
      <c r="Q17" s="654">
        <v>19.34</v>
      </c>
    </row>
    <row r="18" spans="1:17" ht="14.4" customHeight="1" x14ac:dyDescent="0.3">
      <c r="A18" s="649" t="s">
        <v>6259</v>
      </c>
      <c r="B18" s="650" t="s">
        <v>1256</v>
      </c>
      <c r="C18" s="650" t="s">
        <v>5252</v>
      </c>
      <c r="D18" s="650" t="s">
        <v>6263</v>
      </c>
      <c r="E18" s="650" t="s">
        <v>6264</v>
      </c>
      <c r="F18" s="653"/>
      <c r="G18" s="653"/>
      <c r="H18" s="653"/>
      <c r="I18" s="653"/>
      <c r="J18" s="653">
        <v>1</v>
      </c>
      <c r="K18" s="653">
        <v>163</v>
      </c>
      <c r="L18" s="653"/>
      <c r="M18" s="653">
        <v>163</v>
      </c>
      <c r="N18" s="653"/>
      <c r="O18" s="653"/>
      <c r="P18" s="666"/>
      <c r="Q18" s="654"/>
    </row>
    <row r="19" spans="1:17" ht="14.4" customHeight="1" x14ac:dyDescent="0.3">
      <c r="A19" s="649" t="s">
        <v>6259</v>
      </c>
      <c r="B19" s="650" t="s">
        <v>1256</v>
      </c>
      <c r="C19" s="650" t="s">
        <v>5252</v>
      </c>
      <c r="D19" s="650" t="s">
        <v>6265</v>
      </c>
      <c r="E19" s="650" t="s">
        <v>6266</v>
      </c>
      <c r="F19" s="653"/>
      <c r="G19" s="653"/>
      <c r="H19" s="653"/>
      <c r="I19" s="653"/>
      <c r="J19" s="653">
        <v>1</v>
      </c>
      <c r="K19" s="653">
        <v>1376</v>
      </c>
      <c r="L19" s="653"/>
      <c r="M19" s="653">
        <v>1376</v>
      </c>
      <c r="N19" s="653"/>
      <c r="O19" s="653"/>
      <c r="P19" s="666"/>
      <c r="Q19" s="654"/>
    </row>
    <row r="20" spans="1:17" ht="14.4" customHeight="1" x14ac:dyDescent="0.3">
      <c r="A20" s="649" t="s">
        <v>6259</v>
      </c>
      <c r="B20" s="650" t="s">
        <v>1256</v>
      </c>
      <c r="C20" s="650" t="s">
        <v>5252</v>
      </c>
      <c r="D20" s="650" t="s">
        <v>6267</v>
      </c>
      <c r="E20" s="650" t="s">
        <v>6268</v>
      </c>
      <c r="F20" s="653">
        <v>1</v>
      </c>
      <c r="G20" s="653">
        <v>1751</v>
      </c>
      <c r="H20" s="653">
        <v>1</v>
      </c>
      <c r="I20" s="653">
        <v>1751</v>
      </c>
      <c r="J20" s="653">
        <v>2</v>
      </c>
      <c r="K20" s="653">
        <v>3508</v>
      </c>
      <c r="L20" s="653">
        <v>2.0034266133637919</v>
      </c>
      <c r="M20" s="653">
        <v>1754</v>
      </c>
      <c r="N20" s="653">
        <v>5</v>
      </c>
      <c r="O20" s="653">
        <v>8776</v>
      </c>
      <c r="P20" s="666">
        <v>5.0119931467732721</v>
      </c>
      <c r="Q20" s="654">
        <v>1755.2</v>
      </c>
    </row>
    <row r="21" spans="1:17" ht="14.4" customHeight="1" x14ac:dyDescent="0.3">
      <c r="A21" s="649" t="s">
        <v>6259</v>
      </c>
      <c r="B21" s="650" t="s">
        <v>1256</v>
      </c>
      <c r="C21" s="650" t="s">
        <v>5252</v>
      </c>
      <c r="D21" s="650" t="s">
        <v>6269</v>
      </c>
      <c r="E21" s="650" t="s">
        <v>6270</v>
      </c>
      <c r="F21" s="653">
        <v>1</v>
      </c>
      <c r="G21" s="653">
        <v>409</v>
      </c>
      <c r="H21" s="653">
        <v>1</v>
      </c>
      <c r="I21" s="653">
        <v>409</v>
      </c>
      <c r="J21" s="653">
        <v>2</v>
      </c>
      <c r="K21" s="653">
        <v>820</v>
      </c>
      <c r="L21" s="653">
        <v>2.0048899755501224</v>
      </c>
      <c r="M21" s="653">
        <v>410</v>
      </c>
      <c r="N21" s="653">
        <v>5</v>
      </c>
      <c r="O21" s="653">
        <v>2052</v>
      </c>
      <c r="P21" s="666">
        <v>5.0171149144254281</v>
      </c>
      <c r="Q21" s="654">
        <v>410.4</v>
      </c>
    </row>
    <row r="22" spans="1:17" ht="14.4" customHeight="1" x14ac:dyDescent="0.3">
      <c r="A22" s="649" t="s">
        <v>6259</v>
      </c>
      <c r="B22" s="650" t="s">
        <v>1256</v>
      </c>
      <c r="C22" s="650" t="s">
        <v>5252</v>
      </c>
      <c r="D22" s="650" t="s">
        <v>6271</v>
      </c>
      <c r="E22" s="650" t="s">
        <v>6272</v>
      </c>
      <c r="F22" s="653"/>
      <c r="G22" s="653"/>
      <c r="H22" s="653"/>
      <c r="I22" s="653"/>
      <c r="J22" s="653"/>
      <c r="K22" s="653"/>
      <c r="L22" s="653"/>
      <c r="M22" s="653"/>
      <c r="N22" s="653">
        <v>1</v>
      </c>
      <c r="O22" s="653">
        <v>3450</v>
      </c>
      <c r="P22" s="666"/>
      <c r="Q22" s="654">
        <v>3450</v>
      </c>
    </row>
    <row r="23" spans="1:17" ht="14.4" customHeight="1" x14ac:dyDescent="0.3">
      <c r="A23" s="649" t="s">
        <v>6273</v>
      </c>
      <c r="B23" s="650" t="s">
        <v>6274</v>
      </c>
      <c r="C23" s="650" t="s">
        <v>5252</v>
      </c>
      <c r="D23" s="650" t="s">
        <v>6275</v>
      </c>
      <c r="E23" s="650" t="s">
        <v>6276</v>
      </c>
      <c r="F23" s="653">
        <v>2</v>
      </c>
      <c r="G23" s="653">
        <v>2472</v>
      </c>
      <c r="H23" s="653">
        <v>1</v>
      </c>
      <c r="I23" s="653">
        <v>1236</v>
      </c>
      <c r="J23" s="653"/>
      <c r="K23" s="653"/>
      <c r="L23" s="653"/>
      <c r="M23" s="653"/>
      <c r="N23" s="653"/>
      <c r="O23" s="653"/>
      <c r="P23" s="666"/>
      <c r="Q23" s="654"/>
    </row>
    <row r="24" spans="1:17" ht="14.4" customHeight="1" x14ac:dyDescent="0.3">
      <c r="A24" s="649" t="s">
        <v>5362</v>
      </c>
      <c r="B24" s="650" t="s">
        <v>6274</v>
      </c>
      <c r="C24" s="650" t="s">
        <v>5252</v>
      </c>
      <c r="D24" s="650" t="s">
        <v>6277</v>
      </c>
      <c r="E24" s="650" t="s">
        <v>6278</v>
      </c>
      <c r="F24" s="653"/>
      <c r="G24" s="653"/>
      <c r="H24" s="653"/>
      <c r="I24" s="653"/>
      <c r="J24" s="653">
        <v>1</v>
      </c>
      <c r="K24" s="653">
        <v>9337</v>
      </c>
      <c r="L24" s="653"/>
      <c r="M24" s="653">
        <v>9337</v>
      </c>
      <c r="N24" s="653"/>
      <c r="O24" s="653"/>
      <c r="P24" s="666"/>
      <c r="Q24" s="654"/>
    </row>
    <row r="25" spans="1:17" ht="14.4" customHeight="1" x14ac:dyDescent="0.3">
      <c r="A25" s="649" t="s">
        <v>5362</v>
      </c>
      <c r="B25" s="650" t="s">
        <v>6279</v>
      </c>
      <c r="C25" s="650" t="s">
        <v>5252</v>
      </c>
      <c r="D25" s="650" t="s">
        <v>6280</v>
      </c>
      <c r="E25" s="650" t="s">
        <v>6281</v>
      </c>
      <c r="F25" s="653">
        <v>3</v>
      </c>
      <c r="G25" s="653">
        <v>1050</v>
      </c>
      <c r="H25" s="653">
        <v>1</v>
      </c>
      <c r="I25" s="653">
        <v>350</v>
      </c>
      <c r="J25" s="653">
        <v>9</v>
      </c>
      <c r="K25" s="653">
        <v>3150</v>
      </c>
      <c r="L25" s="653">
        <v>3</v>
      </c>
      <c r="M25" s="653">
        <v>350</v>
      </c>
      <c r="N25" s="653">
        <v>16</v>
      </c>
      <c r="O25" s="653">
        <v>5602</v>
      </c>
      <c r="P25" s="666">
        <v>5.3352380952380951</v>
      </c>
      <c r="Q25" s="654">
        <v>350.125</v>
      </c>
    </row>
    <row r="26" spans="1:17" ht="14.4" customHeight="1" x14ac:dyDescent="0.3">
      <c r="A26" s="649" t="s">
        <v>5362</v>
      </c>
      <c r="B26" s="650" t="s">
        <v>6279</v>
      </c>
      <c r="C26" s="650" t="s">
        <v>5252</v>
      </c>
      <c r="D26" s="650" t="s">
        <v>6282</v>
      </c>
      <c r="E26" s="650" t="s">
        <v>6283</v>
      </c>
      <c r="F26" s="653">
        <v>18</v>
      </c>
      <c r="G26" s="653">
        <v>1152</v>
      </c>
      <c r="H26" s="653">
        <v>1</v>
      </c>
      <c r="I26" s="653">
        <v>64</v>
      </c>
      <c r="J26" s="653">
        <v>23</v>
      </c>
      <c r="K26" s="653">
        <v>1495</v>
      </c>
      <c r="L26" s="653">
        <v>1.2977430555555556</v>
      </c>
      <c r="M26" s="653">
        <v>65</v>
      </c>
      <c r="N26" s="653">
        <v>19</v>
      </c>
      <c r="O26" s="653">
        <v>1235</v>
      </c>
      <c r="P26" s="666">
        <v>1.0720486111111112</v>
      </c>
      <c r="Q26" s="654">
        <v>65</v>
      </c>
    </row>
    <row r="27" spans="1:17" ht="14.4" customHeight="1" x14ac:dyDescent="0.3">
      <c r="A27" s="649" t="s">
        <v>5362</v>
      </c>
      <c r="B27" s="650" t="s">
        <v>6279</v>
      </c>
      <c r="C27" s="650" t="s">
        <v>5252</v>
      </c>
      <c r="D27" s="650" t="s">
        <v>6284</v>
      </c>
      <c r="E27" s="650" t="s">
        <v>6285</v>
      </c>
      <c r="F27" s="653">
        <v>1</v>
      </c>
      <c r="G27" s="653">
        <v>149</v>
      </c>
      <c r="H27" s="653">
        <v>1</v>
      </c>
      <c r="I27" s="653">
        <v>149</v>
      </c>
      <c r="J27" s="653"/>
      <c r="K27" s="653"/>
      <c r="L27" s="653"/>
      <c r="M27" s="653"/>
      <c r="N27" s="653"/>
      <c r="O27" s="653"/>
      <c r="P27" s="666"/>
      <c r="Q27" s="654"/>
    </row>
    <row r="28" spans="1:17" ht="14.4" customHeight="1" x14ac:dyDescent="0.3">
      <c r="A28" s="649" t="s">
        <v>5362</v>
      </c>
      <c r="B28" s="650" t="s">
        <v>6279</v>
      </c>
      <c r="C28" s="650" t="s">
        <v>5252</v>
      </c>
      <c r="D28" s="650" t="s">
        <v>6286</v>
      </c>
      <c r="E28" s="650" t="s">
        <v>6287</v>
      </c>
      <c r="F28" s="653">
        <v>19</v>
      </c>
      <c r="G28" s="653">
        <v>437</v>
      </c>
      <c r="H28" s="653">
        <v>1</v>
      </c>
      <c r="I28" s="653">
        <v>23</v>
      </c>
      <c r="J28" s="653">
        <v>32</v>
      </c>
      <c r="K28" s="653">
        <v>736</v>
      </c>
      <c r="L28" s="653">
        <v>1.6842105263157894</v>
      </c>
      <c r="M28" s="653">
        <v>23</v>
      </c>
      <c r="N28" s="653">
        <v>20</v>
      </c>
      <c r="O28" s="653">
        <v>469</v>
      </c>
      <c r="P28" s="666">
        <v>1.0732265446224256</v>
      </c>
      <c r="Q28" s="654">
        <v>23.45</v>
      </c>
    </row>
    <row r="29" spans="1:17" ht="14.4" customHeight="1" x14ac:dyDescent="0.3">
      <c r="A29" s="649" t="s">
        <v>5362</v>
      </c>
      <c r="B29" s="650" t="s">
        <v>6279</v>
      </c>
      <c r="C29" s="650" t="s">
        <v>5252</v>
      </c>
      <c r="D29" s="650" t="s">
        <v>6288</v>
      </c>
      <c r="E29" s="650" t="s">
        <v>6289</v>
      </c>
      <c r="F29" s="653">
        <v>23</v>
      </c>
      <c r="G29" s="653">
        <v>1242</v>
      </c>
      <c r="H29" s="653">
        <v>1</v>
      </c>
      <c r="I29" s="653">
        <v>54</v>
      </c>
      <c r="J29" s="653">
        <v>24</v>
      </c>
      <c r="K29" s="653">
        <v>1296</v>
      </c>
      <c r="L29" s="653">
        <v>1.0434782608695652</v>
      </c>
      <c r="M29" s="653">
        <v>54</v>
      </c>
      <c r="N29" s="653">
        <v>16</v>
      </c>
      <c r="O29" s="653">
        <v>864</v>
      </c>
      <c r="P29" s="666">
        <v>0.69565217391304346</v>
      </c>
      <c r="Q29" s="654">
        <v>54</v>
      </c>
    </row>
    <row r="30" spans="1:17" ht="14.4" customHeight="1" x14ac:dyDescent="0.3">
      <c r="A30" s="649" t="s">
        <v>5362</v>
      </c>
      <c r="B30" s="650" t="s">
        <v>6279</v>
      </c>
      <c r="C30" s="650" t="s">
        <v>5252</v>
      </c>
      <c r="D30" s="650" t="s">
        <v>6290</v>
      </c>
      <c r="E30" s="650" t="s">
        <v>6291</v>
      </c>
      <c r="F30" s="653">
        <v>1346</v>
      </c>
      <c r="G30" s="653">
        <v>103642</v>
      </c>
      <c r="H30" s="653">
        <v>1</v>
      </c>
      <c r="I30" s="653">
        <v>77</v>
      </c>
      <c r="J30" s="653">
        <v>1030</v>
      </c>
      <c r="K30" s="653">
        <v>79310</v>
      </c>
      <c r="L30" s="653">
        <v>0.76523031203566116</v>
      </c>
      <c r="M30" s="653">
        <v>77</v>
      </c>
      <c r="N30" s="653">
        <v>1434</v>
      </c>
      <c r="O30" s="653">
        <v>110418</v>
      </c>
      <c r="P30" s="666">
        <v>1.0653789004457652</v>
      </c>
      <c r="Q30" s="654">
        <v>77</v>
      </c>
    </row>
    <row r="31" spans="1:17" ht="14.4" customHeight="1" x14ac:dyDescent="0.3">
      <c r="A31" s="649" t="s">
        <v>5362</v>
      </c>
      <c r="B31" s="650" t="s">
        <v>6279</v>
      </c>
      <c r="C31" s="650" t="s">
        <v>5252</v>
      </c>
      <c r="D31" s="650" t="s">
        <v>6292</v>
      </c>
      <c r="E31" s="650" t="s">
        <v>6293</v>
      </c>
      <c r="F31" s="653">
        <v>22</v>
      </c>
      <c r="G31" s="653">
        <v>484</v>
      </c>
      <c r="H31" s="653">
        <v>1</v>
      </c>
      <c r="I31" s="653">
        <v>22</v>
      </c>
      <c r="J31" s="653">
        <v>48</v>
      </c>
      <c r="K31" s="653">
        <v>1056</v>
      </c>
      <c r="L31" s="653">
        <v>2.1818181818181817</v>
      </c>
      <c r="M31" s="653">
        <v>22</v>
      </c>
      <c r="N31" s="653">
        <v>21</v>
      </c>
      <c r="O31" s="653">
        <v>472</v>
      </c>
      <c r="P31" s="666">
        <v>0.97520661157024791</v>
      </c>
      <c r="Q31" s="654">
        <v>22.476190476190474</v>
      </c>
    </row>
    <row r="32" spans="1:17" ht="14.4" customHeight="1" x14ac:dyDescent="0.3">
      <c r="A32" s="649" t="s">
        <v>5362</v>
      </c>
      <c r="B32" s="650" t="s">
        <v>6279</v>
      </c>
      <c r="C32" s="650" t="s">
        <v>5252</v>
      </c>
      <c r="D32" s="650" t="s">
        <v>6294</v>
      </c>
      <c r="E32" s="650" t="s">
        <v>6295</v>
      </c>
      <c r="F32" s="653"/>
      <c r="G32" s="653"/>
      <c r="H32" s="653"/>
      <c r="I32" s="653"/>
      <c r="J32" s="653">
        <v>2</v>
      </c>
      <c r="K32" s="653">
        <v>1254</v>
      </c>
      <c r="L32" s="653"/>
      <c r="M32" s="653">
        <v>627</v>
      </c>
      <c r="N32" s="653"/>
      <c r="O32" s="653"/>
      <c r="P32" s="666"/>
      <c r="Q32" s="654"/>
    </row>
    <row r="33" spans="1:17" ht="14.4" customHeight="1" x14ac:dyDescent="0.3">
      <c r="A33" s="649" t="s">
        <v>5362</v>
      </c>
      <c r="B33" s="650" t="s">
        <v>6279</v>
      </c>
      <c r="C33" s="650" t="s">
        <v>5252</v>
      </c>
      <c r="D33" s="650" t="s">
        <v>6296</v>
      </c>
      <c r="E33" s="650" t="s">
        <v>6297</v>
      </c>
      <c r="F33" s="653">
        <v>11</v>
      </c>
      <c r="G33" s="653">
        <v>2299</v>
      </c>
      <c r="H33" s="653">
        <v>1</v>
      </c>
      <c r="I33" s="653">
        <v>209</v>
      </c>
      <c r="J33" s="653">
        <v>12</v>
      </c>
      <c r="K33" s="653">
        <v>2508</v>
      </c>
      <c r="L33" s="653">
        <v>1.0909090909090908</v>
      </c>
      <c r="M33" s="653">
        <v>209</v>
      </c>
      <c r="N33" s="653"/>
      <c r="O33" s="653"/>
      <c r="P33" s="666"/>
      <c r="Q33" s="654"/>
    </row>
    <row r="34" spans="1:17" ht="14.4" customHeight="1" x14ac:dyDescent="0.3">
      <c r="A34" s="649" t="s">
        <v>5362</v>
      </c>
      <c r="B34" s="650" t="s">
        <v>6279</v>
      </c>
      <c r="C34" s="650" t="s">
        <v>5252</v>
      </c>
      <c r="D34" s="650" t="s">
        <v>6298</v>
      </c>
      <c r="E34" s="650" t="s">
        <v>6299</v>
      </c>
      <c r="F34" s="653">
        <v>3</v>
      </c>
      <c r="G34" s="653">
        <v>198</v>
      </c>
      <c r="H34" s="653">
        <v>1</v>
      </c>
      <c r="I34" s="653">
        <v>66</v>
      </c>
      <c r="J34" s="653">
        <v>16</v>
      </c>
      <c r="K34" s="653">
        <v>1056</v>
      </c>
      <c r="L34" s="653">
        <v>5.333333333333333</v>
      </c>
      <c r="M34" s="653">
        <v>66</v>
      </c>
      <c r="N34" s="653">
        <v>6</v>
      </c>
      <c r="O34" s="653">
        <v>396</v>
      </c>
      <c r="P34" s="666">
        <v>2</v>
      </c>
      <c r="Q34" s="654">
        <v>66</v>
      </c>
    </row>
    <row r="35" spans="1:17" ht="14.4" customHeight="1" x14ac:dyDescent="0.3">
      <c r="A35" s="649" t="s">
        <v>5362</v>
      </c>
      <c r="B35" s="650" t="s">
        <v>6279</v>
      </c>
      <c r="C35" s="650" t="s">
        <v>5252</v>
      </c>
      <c r="D35" s="650" t="s">
        <v>6300</v>
      </c>
      <c r="E35" s="650" t="s">
        <v>6301</v>
      </c>
      <c r="F35" s="653">
        <v>1</v>
      </c>
      <c r="G35" s="653">
        <v>293</v>
      </c>
      <c r="H35" s="653">
        <v>1</v>
      </c>
      <c r="I35" s="653">
        <v>293</v>
      </c>
      <c r="J35" s="653">
        <v>1</v>
      </c>
      <c r="K35" s="653">
        <v>294</v>
      </c>
      <c r="L35" s="653">
        <v>1.0034129692832765</v>
      </c>
      <c r="M35" s="653">
        <v>294</v>
      </c>
      <c r="N35" s="653">
        <v>1</v>
      </c>
      <c r="O35" s="653">
        <v>295</v>
      </c>
      <c r="P35" s="666">
        <v>1.006825938566553</v>
      </c>
      <c r="Q35" s="654">
        <v>295</v>
      </c>
    </row>
    <row r="36" spans="1:17" ht="14.4" customHeight="1" x14ac:dyDescent="0.3">
      <c r="A36" s="649" t="s">
        <v>5362</v>
      </c>
      <c r="B36" s="650" t="s">
        <v>6279</v>
      </c>
      <c r="C36" s="650" t="s">
        <v>5252</v>
      </c>
      <c r="D36" s="650" t="s">
        <v>6302</v>
      </c>
      <c r="E36" s="650" t="s">
        <v>6303</v>
      </c>
      <c r="F36" s="653">
        <v>3</v>
      </c>
      <c r="G36" s="653">
        <v>69</v>
      </c>
      <c r="H36" s="653">
        <v>1</v>
      </c>
      <c r="I36" s="653">
        <v>23</v>
      </c>
      <c r="J36" s="653">
        <v>13</v>
      </c>
      <c r="K36" s="653">
        <v>312</v>
      </c>
      <c r="L36" s="653">
        <v>4.5217391304347823</v>
      </c>
      <c r="M36" s="653">
        <v>24</v>
      </c>
      <c r="N36" s="653">
        <v>1</v>
      </c>
      <c r="O36" s="653">
        <v>24</v>
      </c>
      <c r="P36" s="666">
        <v>0.34782608695652173</v>
      </c>
      <c r="Q36" s="654">
        <v>24</v>
      </c>
    </row>
    <row r="37" spans="1:17" ht="14.4" customHeight="1" x14ac:dyDescent="0.3">
      <c r="A37" s="649" t="s">
        <v>5362</v>
      </c>
      <c r="B37" s="650" t="s">
        <v>6279</v>
      </c>
      <c r="C37" s="650" t="s">
        <v>5252</v>
      </c>
      <c r="D37" s="650" t="s">
        <v>6304</v>
      </c>
      <c r="E37" s="650" t="s">
        <v>6305</v>
      </c>
      <c r="F37" s="653">
        <v>13</v>
      </c>
      <c r="G37" s="653">
        <v>2340</v>
      </c>
      <c r="H37" s="653">
        <v>1</v>
      </c>
      <c r="I37" s="653">
        <v>180</v>
      </c>
      <c r="J37" s="653">
        <v>15</v>
      </c>
      <c r="K37" s="653">
        <v>2700</v>
      </c>
      <c r="L37" s="653">
        <v>1.1538461538461537</v>
      </c>
      <c r="M37" s="653">
        <v>180</v>
      </c>
      <c r="N37" s="653">
        <v>8</v>
      </c>
      <c r="O37" s="653">
        <v>1440</v>
      </c>
      <c r="P37" s="666">
        <v>0.61538461538461542</v>
      </c>
      <c r="Q37" s="654">
        <v>180</v>
      </c>
    </row>
    <row r="38" spans="1:17" ht="14.4" customHeight="1" x14ac:dyDescent="0.3">
      <c r="A38" s="649" t="s">
        <v>5362</v>
      </c>
      <c r="B38" s="650" t="s">
        <v>6279</v>
      </c>
      <c r="C38" s="650" t="s">
        <v>5252</v>
      </c>
      <c r="D38" s="650" t="s">
        <v>6306</v>
      </c>
      <c r="E38" s="650" t="s">
        <v>6307</v>
      </c>
      <c r="F38" s="653">
        <v>3</v>
      </c>
      <c r="G38" s="653">
        <v>759</v>
      </c>
      <c r="H38" s="653">
        <v>1</v>
      </c>
      <c r="I38" s="653">
        <v>253</v>
      </c>
      <c r="J38" s="653">
        <v>6</v>
      </c>
      <c r="K38" s="653">
        <v>1518</v>
      </c>
      <c r="L38" s="653">
        <v>2</v>
      </c>
      <c r="M38" s="653">
        <v>253</v>
      </c>
      <c r="N38" s="653">
        <v>12</v>
      </c>
      <c r="O38" s="653">
        <v>3036</v>
      </c>
      <c r="P38" s="666">
        <v>4</v>
      </c>
      <c r="Q38" s="654">
        <v>253</v>
      </c>
    </row>
    <row r="39" spans="1:17" ht="14.4" customHeight="1" x14ac:dyDescent="0.3">
      <c r="A39" s="649" t="s">
        <v>5362</v>
      </c>
      <c r="B39" s="650" t="s">
        <v>6279</v>
      </c>
      <c r="C39" s="650" t="s">
        <v>5252</v>
      </c>
      <c r="D39" s="650" t="s">
        <v>6308</v>
      </c>
      <c r="E39" s="650" t="s">
        <v>6309</v>
      </c>
      <c r="F39" s="653">
        <v>403</v>
      </c>
      <c r="G39" s="653">
        <v>87048</v>
      </c>
      <c r="H39" s="653">
        <v>1</v>
      </c>
      <c r="I39" s="653">
        <v>216</v>
      </c>
      <c r="J39" s="653">
        <v>338</v>
      </c>
      <c r="K39" s="653">
        <v>73008</v>
      </c>
      <c r="L39" s="653">
        <v>0.83870967741935487</v>
      </c>
      <c r="M39" s="653">
        <v>216</v>
      </c>
      <c r="N39" s="653">
        <v>406</v>
      </c>
      <c r="O39" s="653">
        <v>87696</v>
      </c>
      <c r="P39" s="666">
        <v>1.0074441687344913</v>
      </c>
      <c r="Q39" s="654">
        <v>216</v>
      </c>
    </row>
    <row r="40" spans="1:17" ht="14.4" customHeight="1" x14ac:dyDescent="0.3">
      <c r="A40" s="649" t="s">
        <v>5362</v>
      </c>
      <c r="B40" s="650" t="s">
        <v>6279</v>
      </c>
      <c r="C40" s="650" t="s">
        <v>5252</v>
      </c>
      <c r="D40" s="650" t="s">
        <v>6310</v>
      </c>
      <c r="E40" s="650" t="s">
        <v>6311</v>
      </c>
      <c r="F40" s="653"/>
      <c r="G40" s="653"/>
      <c r="H40" s="653"/>
      <c r="I40" s="653"/>
      <c r="J40" s="653">
        <v>3</v>
      </c>
      <c r="K40" s="653">
        <v>105</v>
      </c>
      <c r="L40" s="653"/>
      <c r="M40" s="653">
        <v>35</v>
      </c>
      <c r="N40" s="653"/>
      <c r="O40" s="653"/>
      <c r="P40" s="666"/>
      <c r="Q40" s="654"/>
    </row>
    <row r="41" spans="1:17" ht="14.4" customHeight="1" x14ac:dyDescent="0.3">
      <c r="A41" s="649" t="s">
        <v>5362</v>
      </c>
      <c r="B41" s="650" t="s">
        <v>6279</v>
      </c>
      <c r="C41" s="650" t="s">
        <v>5252</v>
      </c>
      <c r="D41" s="650" t="s">
        <v>6312</v>
      </c>
      <c r="E41" s="650" t="s">
        <v>6313</v>
      </c>
      <c r="F41" s="653">
        <v>8</v>
      </c>
      <c r="G41" s="653">
        <v>400</v>
      </c>
      <c r="H41" s="653">
        <v>1</v>
      </c>
      <c r="I41" s="653">
        <v>50</v>
      </c>
      <c r="J41" s="653">
        <v>14</v>
      </c>
      <c r="K41" s="653">
        <v>700</v>
      </c>
      <c r="L41" s="653">
        <v>1.75</v>
      </c>
      <c r="M41" s="653">
        <v>50</v>
      </c>
      <c r="N41" s="653">
        <v>4</v>
      </c>
      <c r="O41" s="653">
        <v>200</v>
      </c>
      <c r="P41" s="666">
        <v>0.5</v>
      </c>
      <c r="Q41" s="654">
        <v>50</v>
      </c>
    </row>
    <row r="42" spans="1:17" ht="14.4" customHeight="1" x14ac:dyDescent="0.3">
      <c r="A42" s="649" t="s">
        <v>6314</v>
      </c>
      <c r="B42" s="650" t="s">
        <v>6315</v>
      </c>
      <c r="C42" s="650" t="s">
        <v>5252</v>
      </c>
      <c r="D42" s="650" t="s">
        <v>6316</v>
      </c>
      <c r="E42" s="650" t="s">
        <v>6317</v>
      </c>
      <c r="F42" s="653">
        <v>992</v>
      </c>
      <c r="G42" s="653">
        <v>26784</v>
      </c>
      <c r="H42" s="653">
        <v>1</v>
      </c>
      <c r="I42" s="653">
        <v>27</v>
      </c>
      <c r="J42" s="653">
        <v>800</v>
      </c>
      <c r="K42" s="653">
        <v>21600</v>
      </c>
      <c r="L42" s="653">
        <v>0.80645161290322576</v>
      </c>
      <c r="M42" s="653">
        <v>27</v>
      </c>
      <c r="N42" s="653">
        <v>1008</v>
      </c>
      <c r="O42" s="653">
        <v>27216</v>
      </c>
      <c r="P42" s="666">
        <v>1.0161290322580645</v>
      </c>
      <c r="Q42" s="654">
        <v>27</v>
      </c>
    </row>
    <row r="43" spans="1:17" ht="14.4" customHeight="1" x14ac:dyDescent="0.3">
      <c r="A43" s="649" t="s">
        <v>6314</v>
      </c>
      <c r="B43" s="650" t="s">
        <v>6315</v>
      </c>
      <c r="C43" s="650" t="s">
        <v>5252</v>
      </c>
      <c r="D43" s="650" t="s">
        <v>6318</v>
      </c>
      <c r="E43" s="650" t="s">
        <v>6319</v>
      </c>
      <c r="F43" s="653">
        <v>10</v>
      </c>
      <c r="G43" s="653">
        <v>540</v>
      </c>
      <c r="H43" s="653">
        <v>1</v>
      </c>
      <c r="I43" s="653">
        <v>54</v>
      </c>
      <c r="J43" s="653">
        <v>14</v>
      </c>
      <c r="K43" s="653">
        <v>756</v>
      </c>
      <c r="L43" s="653">
        <v>1.4</v>
      </c>
      <c r="M43" s="653">
        <v>54</v>
      </c>
      <c r="N43" s="653">
        <v>12</v>
      </c>
      <c r="O43" s="653">
        <v>648</v>
      </c>
      <c r="P43" s="666">
        <v>1.2</v>
      </c>
      <c r="Q43" s="654">
        <v>54</v>
      </c>
    </row>
    <row r="44" spans="1:17" ht="14.4" customHeight="1" x14ac:dyDescent="0.3">
      <c r="A44" s="649" t="s">
        <v>6314</v>
      </c>
      <c r="B44" s="650" t="s">
        <v>6315</v>
      </c>
      <c r="C44" s="650" t="s">
        <v>5252</v>
      </c>
      <c r="D44" s="650" t="s">
        <v>6320</v>
      </c>
      <c r="E44" s="650" t="s">
        <v>6321</v>
      </c>
      <c r="F44" s="653">
        <v>942</v>
      </c>
      <c r="G44" s="653">
        <v>22608</v>
      </c>
      <c r="H44" s="653">
        <v>1</v>
      </c>
      <c r="I44" s="653">
        <v>24</v>
      </c>
      <c r="J44" s="653">
        <v>786</v>
      </c>
      <c r="K44" s="653">
        <v>18864</v>
      </c>
      <c r="L44" s="653">
        <v>0.83439490445859876</v>
      </c>
      <c r="M44" s="653">
        <v>24</v>
      </c>
      <c r="N44" s="653">
        <v>974</v>
      </c>
      <c r="O44" s="653">
        <v>23376</v>
      </c>
      <c r="P44" s="666">
        <v>1.0339702760084926</v>
      </c>
      <c r="Q44" s="654">
        <v>24</v>
      </c>
    </row>
    <row r="45" spans="1:17" ht="14.4" customHeight="1" x14ac:dyDescent="0.3">
      <c r="A45" s="649" t="s">
        <v>6314</v>
      </c>
      <c r="B45" s="650" t="s">
        <v>6315</v>
      </c>
      <c r="C45" s="650" t="s">
        <v>5252</v>
      </c>
      <c r="D45" s="650" t="s">
        <v>6322</v>
      </c>
      <c r="E45" s="650" t="s">
        <v>6323</v>
      </c>
      <c r="F45" s="653">
        <v>2000</v>
      </c>
      <c r="G45" s="653">
        <v>54000</v>
      </c>
      <c r="H45" s="653">
        <v>1</v>
      </c>
      <c r="I45" s="653">
        <v>27</v>
      </c>
      <c r="J45" s="653">
        <v>1732</v>
      </c>
      <c r="K45" s="653">
        <v>46764</v>
      </c>
      <c r="L45" s="653">
        <v>0.86599999999999999</v>
      </c>
      <c r="M45" s="653">
        <v>27</v>
      </c>
      <c r="N45" s="653">
        <v>1984</v>
      </c>
      <c r="O45" s="653">
        <v>53568</v>
      </c>
      <c r="P45" s="666">
        <v>0.99199999999999999</v>
      </c>
      <c r="Q45" s="654">
        <v>27</v>
      </c>
    </row>
    <row r="46" spans="1:17" ht="14.4" customHeight="1" x14ac:dyDescent="0.3">
      <c r="A46" s="649" t="s">
        <v>6314</v>
      </c>
      <c r="B46" s="650" t="s">
        <v>6315</v>
      </c>
      <c r="C46" s="650" t="s">
        <v>5252</v>
      </c>
      <c r="D46" s="650" t="s">
        <v>5713</v>
      </c>
      <c r="E46" s="650" t="s">
        <v>5714</v>
      </c>
      <c r="F46" s="653">
        <v>5</v>
      </c>
      <c r="G46" s="653">
        <v>280</v>
      </c>
      <c r="H46" s="653">
        <v>1</v>
      </c>
      <c r="I46" s="653">
        <v>56</v>
      </c>
      <c r="J46" s="653">
        <v>12</v>
      </c>
      <c r="K46" s="653">
        <v>672</v>
      </c>
      <c r="L46" s="653">
        <v>2.4</v>
      </c>
      <c r="M46" s="653">
        <v>56</v>
      </c>
      <c r="N46" s="653"/>
      <c r="O46" s="653"/>
      <c r="P46" s="666"/>
      <c r="Q46" s="654"/>
    </row>
    <row r="47" spans="1:17" ht="14.4" customHeight="1" x14ac:dyDescent="0.3">
      <c r="A47" s="649" t="s">
        <v>6314</v>
      </c>
      <c r="B47" s="650" t="s">
        <v>6315</v>
      </c>
      <c r="C47" s="650" t="s">
        <v>5252</v>
      </c>
      <c r="D47" s="650" t="s">
        <v>6324</v>
      </c>
      <c r="E47" s="650" t="s">
        <v>6325</v>
      </c>
      <c r="F47" s="653">
        <v>158</v>
      </c>
      <c r="G47" s="653">
        <v>4266</v>
      </c>
      <c r="H47" s="653">
        <v>1</v>
      </c>
      <c r="I47" s="653">
        <v>27</v>
      </c>
      <c r="J47" s="653">
        <v>91</v>
      </c>
      <c r="K47" s="653">
        <v>2457</v>
      </c>
      <c r="L47" s="653">
        <v>0.57594936708860756</v>
      </c>
      <c r="M47" s="653">
        <v>27</v>
      </c>
      <c r="N47" s="653">
        <v>144</v>
      </c>
      <c r="O47" s="653">
        <v>3888</v>
      </c>
      <c r="P47" s="666">
        <v>0.91139240506329111</v>
      </c>
      <c r="Q47" s="654">
        <v>27</v>
      </c>
    </row>
    <row r="48" spans="1:17" ht="14.4" customHeight="1" x14ac:dyDescent="0.3">
      <c r="A48" s="649" t="s">
        <v>6314</v>
      </c>
      <c r="B48" s="650" t="s">
        <v>6315</v>
      </c>
      <c r="C48" s="650" t="s">
        <v>5252</v>
      </c>
      <c r="D48" s="650" t="s">
        <v>6326</v>
      </c>
      <c r="E48" s="650" t="s">
        <v>6327</v>
      </c>
      <c r="F48" s="653">
        <v>496</v>
      </c>
      <c r="G48" s="653">
        <v>10912</v>
      </c>
      <c r="H48" s="653">
        <v>1</v>
      </c>
      <c r="I48" s="653">
        <v>22</v>
      </c>
      <c r="J48" s="653">
        <v>397</v>
      </c>
      <c r="K48" s="653">
        <v>8734</v>
      </c>
      <c r="L48" s="653">
        <v>0.80040322580645162</v>
      </c>
      <c r="M48" s="653">
        <v>22</v>
      </c>
      <c r="N48" s="653">
        <v>415</v>
      </c>
      <c r="O48" s="653">
        <v>9130</v>
      </c>
      <c r="P48" s="666">
        <v>0.83669354838709675</v>
      </c>
      <c r="Q48" s="654">
        <v>22</v>
      </c>
    </row>
    <row r="49" spans="1:17" ht="14.4" customHeight="1" x14ac:dyDescent="0.3">
      <c r="A49" s="649" t="s">
        <v>6314</v>
      </c>
      <c r="B49" s="650" t="s">
        <v>6315</v>
      </c>
      <c r="C49" s="650" t="s">
        <v>5252</v>
      </c>
      <c r="D49" s="650" t="s">
        <v>6328</v>
      </c>
      <c r="E49" s="650" t="s">
        <v>6329</v>
      </c>
      <c r="F49" s="653">
        <v>3</v>
      </c>
      <c r="G49" s="653">
        <v>204</v>
      </c>
      <c r="H49" s="653">
        <v>1</v>
      </c>
      <c r="I49" s="653">
        <v>68</v>
      </c>
      <c r="J49" s="653">
        <v>5</v>
      </c>
      <c r="K49" s="653">
        <v>340</v>
      </c>
      <c r="L49" s="653">
        <v>1.6666666666666667</v>
      </c>
      <c r="M49" s="653">
        <v>68</v>
      </c>
      <c r="N49" s="653">
        <v>8</v>
      </c>
      <c r="O49" s="653">
        <v>544</v>
      </c>
      <c r="P49" s="666">
        <v>2.6666666666666665</v>
      </c>
      <c r="Q49" s="654">
        <v>68</v>
      </c>
    </row>
    <row r="50" spans="1:17" ht="14.4" customHeight="1" x14ac:dyDescent="0.3">
      <c r="A50" s="649" t="s">
        <v>6314</v>
      </c>
      <c r="B50" s="650" t="s">
        <v>6315</v>
      </c>
      <c r="C50" s="650" t="s">
        <v>5252</v>
      </c>
      <c r="D50" s="650" t="s">
        <v>6330</v>
      </c>
      <c r="E50" s="650" t="s">
        <v>6331</v>
      </c>
      <c r="F50" s="653">
        <v>1238</v>
      </c>
      <c r="G50" s="653">
        <v>76756</v>
      </c>
      <c r="H50" s="653">
        <v>1</v>
      </c>
      <c r="I50" s="653">
        <v>62</v>
      </c>
      <c r="J50" s="653">
        <v>960</v>
      </c>
      <c r="K50" s="653">
        <v>59520</v>
      </c>
      <c r="L50" s="653">
        <v>0.7754442649434572</v>
      </c>
      <c r="M50" s="653">
        <v>62</v>
      </c>
      <c r="N50" s="653">
        <v>1184</v>
      </c>
      <c r="O50" s="653">
        <v>73408</v>
      </c>
      <c r="P50" s="666">
        <v>0.95638126009693059</v>
      </c>
      <c r="Q50" s="654">
        <v>62</v>
      </c>
    </row>
    <row r="51" spans="1:17" ht="14.4" customHeight="1" x14ac:dyDescent="0.3">
      <c r="A51" s="649" t="s">
        <v>6314</v>
      </c>
      <c r="B51" s="650" t="s">
        <v>6315</v>
      </c>
      <c r="C51" s="650" t="s">
        <v>5252</v>
      </c>
      <c r="D51" s="650" t="s">
        <v>5715</v>
      </c>
      <c r="E51" s="650" t="s">
        <v>5716</v>
      </c>
      <c r="F51" s="653">
        <v>5</v>
      </c>
      <c r="G51" s="653">
        <v>305</v>
      </c>
      <c r="H51" s="653">
        <v>1</v>
      </c>
      <c r="I51" s="653">
        <v>61</v>
      </c>
      <c r="J51" s="653">
        <v>6</v>
      </c>
      <c r="K51" s="653">
        <v>366</v>
      </c>
      <c r="L51" s="653">
        <v>1.2</v>
      </c>
      <c r="M51" s="653">
        <v>61</v>
      </c>
      <c r="N51" s="653">
        <v>3</v>
      </c>
      <c r="O51" s="653">
        <v>185</v>
      </c>
      <c r="P51" s="666">
        <v>0.60655737704918034</v>
      </c>
      <c r="Q51" s="654">
        <v>61.666666666666664</v>
      </c>
    </row>
    <row r="52" spans="1:17" ht="14.4" customHeight="1" x14ac:dyDescent="0.3">
      <c r="A52" s="649" t="s">
        <v>6314</v>
      </c>
      <c r="B52" s="650" t="s">
        <v>6315</v>
      </c>
      <c r="C52" s="650" t="s">
        <v>5252</v>
      </c>
      <c r="D52" s="650" t="s">
        <v>6332</v>
      </c>
      <c r="E52" s="650" t="s">
        <v>6333</v>
      </c>
      <c r="F52" s="653">
        <v>1</v>
      </c>
      <c r="G52" s="653">
        <v>394</v>
      </c>
      <c r="H52" s="653">
        <v>1</v>
      </c>
      <c r="I52" s="653">
        <v>394</v>
      </c>
      <c r="J52" s="653"/>
      <c r="K52" s="653"/>
      <c r="L52" s="653"/>
      <c r="M52" s="653"/>
      <c r="N52" s="653"/>
      <c r="O52" s="653"/>
      <c r="P52" s="666"/>
      <c r="Q52" s="654"/>
    </row>
    <row r="53" spans="1:17" ht="14.4" customHeight="1" x14ac:dyDescent="0.3">
      <c r="A53" s="649" t="s">
        <v>6314</v>
      </c>
      <c r="B53" s="650" t="s">
        <v>6315</v>
      </c>
      <c r="C53" s="650" t="s">
        <v>5252</v>
      </c>
      <c r="D53" s="650" t="s">
        <v>6334</v>
      </c>
      <c r="E53" s="650" t="s">
        <v>6335</v>
      </c>
      <c r="F53" s="653">
        <v>304</v>
      </c>
      <c r="G53" s="653">
        <v>300048</v>
      </c>
      <c r="H53" s="653">
        <v>1</v>
      </c>
      <c r="I53" s="653">
        <v>987</v>
      </c>
      <c r="J53" s="653">
        <v>173</v>
      </c>
      <c r="K53" s="653">
        <v>170751</v>
      </c>
      <c r="L53" s="653">
        <v>0.56907894736842102</v>
      </c>
      <c r="M53" s="653">
        <v>987</v>
      </c>
      <c r="N53" s="653">
        <v>225</v>
      </c>
      <c r="O53" s="653">
        <v>222075</v>
      </c>
      <c r="P53" s="666">
        <v>0.74013157894736847</v>
      </c>
      <c r="Q53" s="654">
        <v>987</v>
      </c>
    </row>
    <row r="54" spans="1:17" ht="14.4" customHeight="1" x14ac:dyDescent="0.3">
      <c r="A54" s="649" t="s">
        <v>6314</v>
      </c>
      <c r="B54" s="650" t="s">
        <v>6315</v>
      </c>
      <c r="C54" s="650" t="s">
        <v>5252</v>
      </c>
      <c r="D54" s="650" t="s">
        <v>6336</v>
      </c>
      <c r="E54" s="650" t="s">
        <v>6337</v>
      </c>
      <c r="F54" s="653"/>
      <c r="G54" s="653"/>
      <c r="H54" s="653"/>
      <c r="I54" s="653"/>
      <c r="J54" s="653">
        <v>1</v>
      </c>
      <c r="K54" s="653">
        <v>63</v>
      </c>
      <c r="L54" s="653"/>
      <c r="M54" s="653">
        <v>63</v>
      </c>
      <c r="N54" s="653">
        <v>1</v>
      </c>
      <c r="O54" s="653">
        <v>63</v>
      </c>
      <c r="P54" s="666"/>
      <c r="Q54" s="654">
        <v>63</v>
      </c>
    </row>
    <row r="55" spans="1:17" ht="14.4" customHeight="1" x14ac:dyDescent="0.3">
      <c r="A55" s="649" t="s">
        <v>6314</v>
      </c>
      <c r="B55" s="650" t="s">
        <v>6315</v>
      </c>
      <c r="C55" s="650" t="s">
        <v>5252</v>
      </c>
      <c r="D55" s="650" t="s">
        <v>6338</v>
      </c>
      <c r="E55" s="650" t="s">
        <v>6339</v>
      </c>
      <c r="F55" s="653">
        <v>13</v>
      </c>
      <c r="G55" s="653">
        <v>221</v>
      </c>
      <c r="H55" s="653">
        <v>1</v>
      </c>
      <c r="I55" s="653">
        <v>17</v>
      </c>
      <c r="J55" s="653">
        <v>19</v>
      </c>
      <c r="K55" s="653">
        <v>323</v>
      </c>
      <c r="L55" s="653">
        <v>1.4615384615384615</v>
      </c>
      <c r="M55" s="653">
        <v>17</v>
      </c>
      <c r="N55" s="653"/>
      <c r="O55" s="653"/>
      <c r="P55" s="666"/>
      <c r="Q55" s="654"/>
    </row>
    <row r="56" spans="1:17" ht="14.4" customHeight="1" x14ac:dyDescent="0.3">
      <c r="A56" s="649" t="s">
        <v>6314</v>
      </c>
      <c r="B56" s="650" t="s">
        <v>6315</v>
      </c>
      <c r="C56" s="650" t="s">
        <v>5252</v>
      </c>
      <c r="D56" s="650" t="s">
        <v>6340</v>
      </c>
      <c r="E56" s="650" t="s">
        <v>6341</v>
      </c>
      <c r="F56" s="653"/>
      <c r="G56" s="653"/>
      <c r="H56" s="653"/>
      <c r="I56" s="653"/>
      <c r="J56" s="653">
        <v>1</v>
      </c>
      <c r="K56" s="653">
        <v>63</v>
      </c>
      <c r="L56" s="653"/>
      <c r="M56" s="653">
        <v>63</v>
      </c>
      <c r="N56" s="653">
        <v>1</v>
      </c>
      <c r="O56" s="653">
        <v>64</v>
      </c>
      <c r="P56" s="666"/>
      <c r="Q56" s="654">
        <v>64</v>
      </c>
    </row>
    <row r="57" spans="1:17" ht="14.4" customHeight="1" x14ac:dyDescent="0.3">
      <c r="A57" s="649" t="s">
        <v>6314</v>
      </c>
      <c r="B57" s="650" t="s">
        <v>6315</v>
      </c>
      <c r="C57" s="650" t="s">
        <v>5252</v>
      </c>
      <c r="D57" s="650" t="s">
        <v>6342</v>
      </c>
      <c r="E57" s="650" t="s">
        <v>6343</v>
      </c>
      <c r="F57" s="653">
        <v>4</v>
      </c>
      <c r="G57" s="653">
        <v>188</v>
      </c>
      <c r="H57" s="653">
        <v>1</v>
      </c>
      <c r="I57" s="653">
        <v>47</v>
      </c>
      <c r="J57" s="653">
        <v>2</v>
      </c>
      <c r="K57" s="653">
        <v>94</v>
      </c>
      <c r="L57" s="653">
        <v>0.5</v>
      </c>
      <c r="M57" s="653">
        <v>47</v>
      </c>
      <c r="N57" s="653"/>
      <c r="O57" s="653"/>
      <c r="P57" s="666"/>
      <c r="Q57" s="654"/>
    </row>
    <row r="58" spans="1:17" ht="14.4" customHeight="1" x14ac:dyDescent="0.3">
      <c r="A58" s="649" t="s">
        <v>6314</v>
      </c>
      <c r="B58" s="650" t="s">
        <v>6315</v>
      </c>
      <c r="C58" s="650" t="s">
        <v>5252</v>
      </c>
      <c r="D58" s="650" t="s">
        <v>6344</v>
      </c>
      <c r="E58" s="650" t="s">
        <v>6345</v>
      </c>
      <c r="F58" s="653">
        <v>377</v>
      </c>
      <c r="G58" s="653">
        <v>22620</v>
      </c>
      <c r="H58" s="653">
        <v>1</v>
      </c>
      <c r="I58" s="653">
        <v>60</v>
      </c>
      <c r="J58" s="653">
        <v>315</v>
      </c>
      <c r="K58" s="653">
        <v>18900</v>
      </c>
      <c r="L58" s="653">
        <v>0.83554376657824936</v>
      </c>
      <c r="M58" s="653">
        <v>60</v>
      </c>
      <c r="N58" s="653">
        <v>396</v>
      </c>
      <c r="O58" s="653">
        <v>23760</v>
      </c>
      <c r="P58" s="666">
        <v>1.0503978779840848</v>
      </c>
      <c r="Q58" s="654">
        <v>60</v>
      </c>
    </row>
    <row r="59" spans="1:17" ht="14.4" customHeight="1" x14ac:dyDescent="0.3">
      <c r="A59" s="649" t="s">
        <v>6314</v>
      </c>
      <c r="B59" s="650" t="s">
        <v>6315</v>
      </c>
      <c r="C59" s="650" t="s">
        <v>5252</v>
      </c>
      <c r="D59" s="650" t="s">
        <v>6346</v>
      </c>
      <c r="E59" s="650" t="s">
        <v>6347</v>
      </c>
      <c r="F59" s="653">
        <v>1</v>
      </c>
      <c r="G59" s="653">
        <v>19</v>
      </c>
      <c r="H59" s="653">
        <v>1</v>
      </c>
      <c r="I59" s="653">
        <v>19</v>
      </c>
      <c r="J59" s="653">
        <v>5</v>
      </c>
      <c r="K59" s="653">
        <v>95</v>
      </c>
      <c r="L59" s="653">
        <v>5</v>
      </c>
      <c r="M59" s="653">
        <v>19</v>
      </c>
      <c r="N59" s="653">
        <v>3</v>
      </c>
      <c r="O59" s="653">
        <v>57</v>
      </c>
      <c r="P59" s="666">
        <v>3</v>
      </c>
      <c r="Q59" s="654">
        <v>19</v>
      </c>
    </row>
    <row r="60" spans="1:17" ht="14.4" customHeight="1" x14ac:dyDescent="0.3">
      <c r="A60" s="649" t="s">
        <v>6314</v>
      </c>
      <c r="B60" s="650" t="s">
        <v>6315</v>
      </c>
      <c r="C60" s="650" t="s">
        <v>5252</v>
      </c>
      <c r="D60" s="650" t="s">
        <v>6348</v>
      </c>
      <c r="E60" s="650" t="s">
        <v>6349</v>
      </c>
      <c r="F60" s="653"/>
      <c r="G60" s="653"/>
      <c r="H60" s="653"/>
      <c r="I60" s="653"/>
      <c r="J60" s="653">
        <v>1</v>
      </c>
      <c r="K60" s="653">
        <v>312</v>
      </c>
      <c r="L60" s="653"/>
      <c r="M60" s="653">
        <v>312</v>
      </c>
      <c r="N60" s="653"/>
      <c r="O60" s="653"/>
      <c r="P60" s="666"/>
      <c r="Q60" s="654"/>
    </row>
    <row r="61" spans="1:17" ht="14.4" customHeight="1" x14ac:dyDescent="0.3">
      <c r="A61" s="649" t="s">
        <v>6314</v>
      </c>
      <c r="B61" s="650" t="s">
        <v>6315</v>
      </c>
      <c r="C61" s="650" t="s">
        <v>5252</v>
      </c>
      <c r="D61" s="650" t="s">
        <v>6350</v>
      </c>
      <c r="E61" s="650" t="s">
        <v>6351</v>
      </c>
      <c r="F61" s="653">
        <v>14</v>
      </c>
      <c r="G61" s="653">
        <v>11900</v>
      </c>
      <c r="H61" s="653">
        <v>1</v>
      </c>
      <c r="I61" s="653">
        <v>850</v>
      </c>
      <c r="J61" s="653">
        <v>6</v>
      </c>
      <c r="K61" s="653">
        <v>5106</v>
      </c>
      <c r="L61" s="653">
        <v>0.42907563025210083</v>
      </c>
      <c r="M61" s="653">
        <v>851</v>
      </c>
      <c r="N61" s="653">
        <v>9</v>
      </c>
      <c r="O61" s="653">
        <v>7665</v>
      </c>
      <c r="P61" s="666">
        <v>0.64411764705882357</v>
      </c>
      <c r="Q61" s="654">
        <v>851.66666666666663</v>
      </c>
    </row>
    <row r="62" spans="1:17" ht="14.4" customHeight="1" x14ac:dyDescent="0.3">
      <c r="A62" s="649" t="s">
        <v>6314</v>
      </c>
      <c r="B62" s="650" t="s">
        <v>6315</v>
      </c>
      <c r="C62" s="650" t="s">
        <v>5252</v>
      </c>
      <c r="D62" s="650" t="s">
        <v>6352</v>
      </c>
      <c r="E62" s="650" t="s">
        <v>6353</v>
      </c>
      <c r="F62" s="653"/>
      <c r="G62" s="653"/>
      <c r="H62" s="653"/>
      <c r="I62" s="653"/>
      <c r="J62" s="653"/>
      <c r="K62" s="653"/>
      <c r="L62" s="653"/>
      <c r="M62" s="653"/>
      <c r="N62" s="653">
        <v>2</v>
      </c>
      <c r="O62" s="653">
        <v>474</v>
      </c>
      <c r="P62" s="666"/>
      <c r="Q62" s="654">
        <v>237</v>
      </c>
    </row>
    <row r="63" spans="1:17" ht="14.4" customHeight="1" x14ac:dyDescent="0.3">
      <c r="A63" s="649" t="s">
        <v>6314</v>
      </c>
      <c r="B63" s="650" t="s">
        <v>6315</v>
      </c>
      <c r="C63" s="650" t="s">
        <v>5252</v>
      </c>
      <c r="D63" s="650" t="s">
        <v>6354</v>
      </c>
      <c r="E63" s="650" t="s">
        <v>6355</v>
      </c>
      <c r="F63" s="653"/>
      <c r="G63" s="653"/>
      <c r="H63" s="653"/>
      <c r="I63" s="653"/>
      <c r="J63" s="653">
        <v>1</v>
      </c>
      <c r="K63" s="653">
        <v>349</v>
      </c>
      <c r="L63" s="653"/>
      <c r="M63" s="653">
        <v>349</v>
      </c>
      <c r="N63" s="653"/>
      <c r="O63" s="653"/>
      <c r="P63" s="666"/>
      <c r="Q63" s="654"/>
    </row>
    <row r="64" spans="1:17" ht="14.4" customHeight="1" x14ac:dyDescent="0.3">
      <c r="A64" s="649" t="s">
        <v>6314</v>
      </c>
      <c r="B64" s="650" t="s">
        <v>6315</v>
      </c>
      <c r="C64" s="650" t="s">
        <v>5252</v>
      </c>
      <c r="D64" s="650" t="s">
        <v>6356</v>
      </c>
      <c r="E64" s="650" t="s">
        <v>6357</v>
      </c>
      <c r="F64" s="653"/>
      <c r="G64" s="653"/>
      <c r="H64" s="653"/>
      <c r="I64" s="653"/>
      <c r="J64" s="653"/>
      <c r="K64" s="653"/>
      <c r="L64" s="653"/>
      <c r="M64" s="653"/>
      <c r="N64" s="653">
        <v>1</v>
      </c>
      <c r="O64" s="653">
        <v>1210</v>
      </c>
      <c r="P64" s="666"/>
      <c r="Q64" s="654">
        <v>1210</v>
      </c>
    </row>
    <row r="65" spans="1:17" ht="14.4" customHeight="1" x14ac:dyDescent="0.3">
      <c r="A65" s="649" t="s">
        <v>6314</v>
      </c>
      <c r="B65" s="650" t="s">
        <v>6315</v>
      </c>
      <c r="C65" s="650" t="s">
        <v>5252</v>
      </c>
      <c r="D65" s="650" t="s">
        <v>6358</v>
      </c>
      <c r="E65" s="650" t="s">
        <v>6359</v>
      </c>
      <c r="F65" s="653">
        <v>29</v>
      </c>
      <c r="G65" s="653">
        <v>22678</v>
      </c>
      <c r="H65" s="653">
        <v>1</v>
      </c>
      <c r="I65" s="653">
        <v>782</v>
      </c>
      <c r="J65" s="653">
        <v>26</v>
      </c>
      <c r="K65" s="653">
        <v>20358</v>
      </c>
      <c r="L65" s="653">
        <v>0.89769820971867009</v>
      </c>
      <c r="M65" s="653">
        <v>783</v>
      </c>
      <c r="N65" s="653">
        <v>13</v>
      </c>
      <c r="O65" s="653">
        <v>10187</v>
      </c>
      <c r="P65" s="666">
        <v>0.44920186965340858</v>
      </c>
      <c r="Q65" s="654">
        <v>783.61538461538464</v>
      </c>
    </row>
    <row r="66" spans="1:17" ht="14.4" customHeight="1" x14ac:dyDescent="0.3">
      <c r="A66" s="649" t="s">
        <v>6314</v>
      </c>
      <c r="B66" s="650" t="s">
        <v>6315</v>
      </c>
      <c r="C66" s="650" t="s">
        <v>5252</v>
      </c>
      <c r="D66" s="650" t="s">
        <v>6360</v>
      </c>
      <c r="E66" s="650" t="s">
        <v>6361</v>
      </c>
      <c r="F66" s="653"/>
      <c r="G66" s="653"/>
      <c r="H66" s="653"/>
      <c r="I66" s="653"/>
      <c r="J66" s="653">
        <v>5</v>
      </c>
      <c r="K66" s="653">
        <v>930</v>
      </c>
      <c r="L66" s="653"/>
      <c r="M66" s="653">
        <v>186</v>
      </c>
      <c r="N66" s="653"/>
      <c r="O66" s="653"/>
      <c r="P66" s="666"/>
      <c r="Q66" s="654"/>
    </row>
    <row r="67" spans="1:17" ht="14.4" customHeight="1" x14ac:dyDescent="0.3">
      <c r="A67" s="649" t="s">
        <v>6314</v>
      </c>
      <c r="B67" s="650" t="s">
        <v>6315</v>
      </c>
      <c r="C67" s="650" t="s">
        <v>5252</v>
      </c>
      <c r="D67" s="650" t="s">
        <v>6362</v>
      </c>
      <c r="E67" s="650" t="s">
        <v>6363</v>
      </c>
      <c r="F67" s="653">
        <v>1</v>
      </c>
      <c r="G67" s="653">
        <v>226</v>
      </c>
      <c r="H67" s="653">
        <v>1</v>
      </c>
      <c r="I67" s="653">
        <v>226</v>
      </c>
      <c r="J67" s="653">
        <v>3</v>
      </c>
      <c r="K67" s="653">
        <v>681</v>
      </c>
      <c r="L67" s="653">
        <v>3.0132743362831858</v>
      </c>
      <c r="M67" s="653">
        <v>227</v>
      </c>
      <c r="N67" s="653">
        <v>2</v>
      </c>
      <c r="O67" s="653">
        <v>456</v>
      </c>
      <c r="P67" s="666">
        <v>2.0176991150442478</v>
      </c>
      <c r="Q67" s="654">
        <v>228</v>
      </c>
    </row>
    <row r="68" spans="1:17" ht="14.4" customHeight="1" x14ac:dyDescent="0.3">
      <c r="A68" s="649" t="s">
        <v>6314</v>
      </c>
      <c r="B68" s="650" t="s">
        <v>6315</v>
      </c>
      <c r="C68" s="650" t="s">
        <v>5252</v>
      </c>
      <c r="D68" s="650" t="s">
        <v>6364</v>
      </c>
      <c r="E68" s="650" t="s">
        <v>6365</v>
      </c>
      <c r="F68" s="653"/>
      <c r="G68" s="653"/>
      <c r="H68" s="653"/>
      <c r="I68" s="653"/>
      <c r="J68" s="653">
        <v>1</v>
      </c>
      <c r="K68" s="653">
        <v>560</v>
      </c>
      <c r="L68" s="653"/>
      <c r="M68" s="653">
        <v>560</v>
      </c>
      <c r="N68" s="653"/>
      <c r="O68" s="653"/>
      <c r="P68" s="666"/>
      <c r="Q68" s="654"/>
    </row>
    <row r="69" spans="1:17" ht="14.4" customHeight="1" x14ac:dyDescent="0.3">
      <c r="A69" s="649" t="s">
        <v>6314</v>
      </c>
      <c r="B69" s="650" t="s">
        <v>6315</v>
      </c>
      <c r="C69" s="650" t="s">
        <v>5252</v>
      </c>
      <c r="D69" s="650" t="s">
        <v>6366</v>
      </c>
      <c r="E69" s="650" t="s">
        <v>6367</v>
      </c>
      <c r="F69" s="653"/>
      <c r="G69" s="653"/>
      <c r="H69" s="653"/>
      <c r="I69" s="653"/>
      <c r="J69" s="653">
        <v>2</v>
      </c>
      <c r="K69" s="653">
        <v>340</v>
      </c>
      <c r="L69" s="653"/>
      <c r="M69" s="653">
        <v>170</v>
      </c>
      <c r="N69" s="653"/>
      <c r="O69" s="653"/>
      <c r="P69" s="666"/>
      <c r="Q69" s="654"/>
    </row>
    <row r="70" spans="1:17" ht="14.4" customHeight="1" x14ac:dyDescent="0.3">
      <c r="A70" s="649" t="s">
        <v>6314</v>
      </c>
      <c r="B70" s="650" t="s">
        <v>6315</v>
      </c>
      <c r="C70" s="650" t="s">
        <v>5252</v>
      </c>
      <c r="D70" s="650" t="s">
        <v>6368</v>
      </c>
      <c r="E70" s="650" t="s">
        <v>6369</v>
      </c>
      <c r="F70" s="653"/>
      <c r="G70" s="653"/>
      <c r="H70" s="653"/>
      <c r="I70" s="653"/>
      <c r="J70" s="653">
        <v>1</v>
      </c>
      <c r="K70" s="653">
        <v>198</v>
      </c>
      <c r="L70" s="653"/>
      <c r="M70" s="653">
        <v>198</v>
      </c>
      <c r="N70" s="653"/>
      <c r="O70" s="653"/>
      <c r="P70" s="666"/>
      <c r="Q70" s="654"/>
    </row>
    <row r="71" spans="1:17" ht="14.4" customHeight="1" x14ac:dyDescent="0.3">
      <c r="A71" s="649" t="s">
        <v>6314</v>
      </c>
      <c r="B71" s="650" t="s">
        <v>6315</v>
      </c>
      <c r="C71" s="650" t="s">
        <v>5252</v>
      </c>
      <c r="D71" s="650" t="s">
        <v>6370</v>
      </c>
      <c r="E71" s="650" t="s">
        <v>6371</v>
      </c>
      <c r="F71" s="653">
        <v>3</v>
      </c>
      <c r="G71" s="653">
        <v>390</v>
      </c>
      <c r="H71" s="653">
        <v>1</v>
      </c>
      <c r="I71" s="653">
        <v>130</v>
      </c>
      <c r="J71" s="653">
        <v>1</v>
      </c>
      <c r="K71" s="653">
        <v>131</v>
      </c>
      <c r="L71" s="653">
        <v>0.33589743589743587</v>
      </c>
      <c r="M71" s="653">
        <v>131</v>
      </c>
      <c r="N71" s="653"/>
      <c r="O71" s="653"/>
      <c r="P71" s="666"/>
      <c r="Q71" s="654"/>
    </row>
    <row r="72" spans="1:17" ht="14.4" customHeight="1" x14ac:dyDescent="0.3">
      <c r="A72" s="649" t="s">
        <v>6314</v>
      </c>
      <c r="B72" s="650" t="s">
        <v>6315</v>
      </c>
      <c r="C72" s="650" t="s">
        <v>5252</v>
      </c>
      <c r="D72" s="650" t="s">
        <v>6372</v>
      </c>
      <c r="E72" s="650" t="s">
        <v>6373</v>
      </c>
      <c r="F72" s="653"/>
      <c r="G72" s="653"/>
      <c r="H72" s="653"/>
      <c r="I72" s="653"/>
      <c r="J72" s="653">
        <v>1</v>
      </c>
      <c r="K72" s="653">
        <v>412</v>
      </c>
      <c r="L72" s="653"/>
      <c r="M72" s="653">
        <v>412</v>
      </c>
      <c r="N72" s="653"/>
      <c r="O72" s="653"/>
      <c r="P72" s="666"/>
      <c r="Q72" s="654"/>
    </row>
    <row r="73" spans="1:17" ht="14.4" customHeight="1" x14ac:dyDescent="0.3">
      <c r="A73" s="649" t="s">
        <v>6314</v>
      </c>
      <c r="B73" s="650" t="s">
        <v>6315</v>
      </c>
      <c r="C73" s="650" t="s">
        <v>5252</v>
      </c>
      <c r="D73" s="650" t="s">
        <v>6374</v>
      </c>
      <c r="E73" s="650" t="s">
        <v>6375</v>
      </c>
      <c r="F73" s="653"/>
      <c r="G73" s="653"/>
      <c r="H73" s="653"/>
      <c r="I73" s="653"/>
      <c r="J73" s="653">
        <v>2</v>
      </c>
      <c r="K73" s="653">
        <v>788</v>
      </c>
      <c r="L73" s="653"/>
      <c r="M73" s="653">
        <v>394</v>
      </c>
      <c r="N73" s="653"/>
      <c r="O73" s="653"/>
      <c r="P73" s="666"/>
      <c r="Q73" s="654"/>
    </row>
    <row r="74" spans="1:17" ht="14.4" customHeight="1" x14ac:dyDescent="0.3">
      <c r="A74" s="649" t="s">
        <v>6314</v>
      </c>
      <c r="B74" s="650" t="s">
        <v>6315</v>
      </c>
      <c r="C74" s="650" t="s">
        <v>5252</v>
      </c>
      <c r="D74" s="650" t="s">
        <v>5807</v>
      </c>
      <c r="E74" s="650" t="s">
        <v>5808</v>
      </c>
      <c r="F74" s="653">
        <v>501</v>
      </c>
      <c r="G74" s="653">
        <v>14529</v>
      </c>
      <c r="H74" s="653">
        <v>1</v>
      </c>
      <c r="I74" s="653">
        <v>29</v>
      </c>
      <c r="J74" s="653">
        <v>402</v>
      </c>
      <c r="K74" s="653">
        <v>11658</v>
      </c>
      <c r="L74" s="653">
        <v>0.80239520958083832</v>
      </c>
      <c r="M74" s="653">
        <v>29</v>
      </c>
      <c r="N74" s="653">
        <v>415</v>
      </c>
      <c r="O74" s="653">
        <v>12285</v>
      </c>
      <c r="P74" s="666">
        <v>0.84555027875283917</v>
      </c>
      <c r="Q74" s="654">
        <v>29.602409638554217</v>
      </c>
    </row>
    <row r="75" spans="1:17" ht="14.4" customHeight="1" x14ac:dyDescent="0.3">
      <c r="A75" s="649" t="s">
        <v>6314</v>
      </c>
      <c r="B75" s="650" t="s">
        <v>6315</v>
      </c>
      <c r="C75" s="650" t="s">
        <v>5252</v>
      </c>
      <c r="D75" s="650" t="s">
        <v>6376</v>
      </c>
      <c r="E75" s="650" t="s">
        <v>6377</v>
      </c>
      <c r="F75" s="653">
        <v>377</v>
      </c>
      <c r="G75" s="653">
        <v>18850</v>
      </c>
      <c r="H75" s="653">
        <v>1</v>
      </c>
      <c r="I75" s="653">
        <v>50</v>
      </c>
      <c r="J75" s="653">
        <v>316</v>
      </c>
      <c r="K75" s="653">
        <v>15800</v>
      </c>
      <c r="L75" s="653">
        <v>0.8381962864721485</v>
      </c>
      <c r="M75" s="653">
        <v>50</v>
      </c>
      <c r="N75" s="653">
        <v>396</v>
      </c>
      <c r="O75" s="653">
        <v>19800</v>
      </c>
      <c r="P75" s="666">
        <v>1.0503978779840848</v>
      </c>
      <c r="Q75" s="654">
        <v>50</v>
      </c>
    </row>
    <row r="76" spans="1:17" ht="14.4" customHeight="1" x14ac:dyDescent="0.3">
      <c r="A76" s="649" t="s">
        <v>6314</v>
      </c>
      <c r="B76" s="650" t="s">
        <v>6315</v>
      </c>
      <c r="C76" s="650" t="s">
        <v>5252</v>
      </c>
      <c r="D76" s="650" t="s">
        <v>6378</v>
      </c>
      <c r="E76" s="650" t="s">
        <v>6379</v>
      </c>
      <c r="F76" s="653">
        <v>1024</v>
      </c>
      <c r="G76" s="653">
        <v>12288</v>
      </c>
      <c r="H76" s="653">
        <v>1</v>
      </c>
      <c r="I76" s="653">
        <v>12</v>
      </c>
      <c r="J76" s="653">
        <v>722</v>
      </c>
      <c r="K76" s="653">
        <v>8664</v>
      </c>
      <c r="L76" s="653">
        <v>0.705078125</v>
      </c>
      <c r="M76" s="653">
        <v>12</v>
      </c>
      <c r="N76" s="653">
        <v>861</v>
      </c>
      <c r="O76" s="653">
        <v>10332</v>
      </c>
      <c r="P76" s="666">
        <v>0.8408203125</v>
      </c>
      <c r="Q76" s="654">
        <v>12</v>
      </c>
    </row>
    <row r="77" spans="1:17" ht="14.4" customHeight="1" x14ac:dyDescent="0.3">
      <c r="A77" s="649" t="s">
        <v>6314</v>
      </c>
      <c r="B77" s="650" t="s">
        <v>6315</v>
      </c>
      <c r="C77" s="650" t="s">
        <v>5252</v>
      </c>
      <c r="D77" s="650" t="s">
        <v>6380</v>
      </c>
      <c r="E77" s="650" t="s">
        <v>6381</v>
      </c>
      <c r="F77" s="653">
        <v>17</v>
      </c>
      <c r="G77" s="653">
        <v>3060</v>
      </c>
      <c r="H77" s="653">
        <v>1</v>
      </c>
      <c r="I77" s="653">
        <v>180</v>
      </c>
      <c r="J77" s="653">
        <v>21</v>
      </c>
      <c r="K77" s="653">
        <v>3801</v>
      </c>
      <c r="L77" s="653">
        <v>1.2421568627450981</v>
      </c>
      <c r="M77" s="653">
        <v>181</v>
      </c>
      <c r="N77" s="653">
        <v>13</v>
      </c>
      <c r="O77" s="653">
        <v>2362</v>
      </c>
      <c r="P77" s="666">
        <v>0.77189542483660134</v>
      </c>
      <c r="Q77" s="654">
        <v>181.69230769230768</v>
      </c>
    </row>
    <row r="78" spans="1:17" ht="14.4" customHeight="1" x14ac:dyDescent="0.3">
      <c r="A78" s="649" t="s">
        <v>6314</v>
      </c>
      <c r="B78" s="650" t="s">
        <v>6315</v>
      </c>
      <c r="C78" s="650" t="s">
        <v>5252</v>
      </c>
      <c r="D78" s="650" t="s">
        <v>5811</v>
      </c>
      <c r="E78" s="650" t="s">
        <v>5812</v>
      </c>
      <c r="F78" s="653">
        <v>5</v>
      </c>
      <c r="G78" s="653">
        <v>355</v>
      </c>
      <c r="H78" s="653">
        <v>1</v>
      </c>
      <c r="I78" s="653">
        <v>71</v>
      </c>
      <c r="J78" s="653">
        <v>12</v>
      </c>
      <c r="K78" s="653">
        <v>852</v>
      </c>
      <c r="L78" s="653">
        <v>2.4</v>
      </c>
      <c r="M78" s="653">
        <v>71</v>
      </c>
      <c r="N78" s="653"/>
      <c r="O78" s="653"/>
      <c r="P78" s="666"/>
      <c r="Q78" s="654"/>
    </row>
    <row r="79" spans="1:17" ht="14.4" customHeight="1" x14ac:dyDescent="0.3">
      <c r="A79" s="649" t="s">
        <v>6314</v>
      </c>
      <c r="B79" s="650" t="s">
        <v>6315</v>
      </c>
      <c r="C79" s="650" t="s">
        <v>5252</v>
      </c>
      <c r="D79" s="650" t="s">
        <v>6382</v>
      </c>
      <c r="E79" s="650" t="s">
        <v>6383</v>
      </c>
      <c r="F79" s="653">
        <v>16</v>
      </c>
      <c r="G79" s="653">
        <v>2896</v>
      </c>
      <c r="H79" s="653">
        <v>1</v>
      </c>
      <c r="I79" s="653">
        <v>181</v>
      </c>
      <c r="J79" s="653">
        <v>11</v>
      </c>
      <c r="K79" s="653">
        <v>2002</v>
      </c>
      <c r="L79" s="653">
        <v>0.69129834254143652</v>
      </c>
      <c r="M79" s="653">
        <v>182</v>
      </c>
      <c r="N79" s="653">
        <v>12</v>
      </c>
      <c r="O79" s="653">
        <v>2193</v>
      </c>
      <c r="P79" s="666">
        <v>0.75725138121546964</v>
      </c>
      <c r="Q79" s="654">
        <v>182.75</v>
      </c>
    </row>
    <row r="80" spans="1:17" ht="14.4" customHeight="1" x14ac:dyDescent="0.3">
      <c r="A80" s="649" t="s">
        <v>6314</v>
      </c>
      <c r="B80" s="650" t="s">
        <v>6315</v>
      </c>
      <c r="C80" s="650" t="s">
        <v>5252</v>
      </c>
      <c r="D80" s="650" t="s">
        <v>6384</v>
      </c>
      <c r="E80" s="650" t="s">
        <v>6385</v>
      </c>
      <c r="F80" s="653">
        <v>2759</v>
      </c>
      <c r="G80" s="653">
        <v>405573</v>
      </c>
      <c r="H80" s="653">
        <v>1</v>
      </c>
      <c r="I80" s="653">
        <v>147</v>
      </c>
      <c r="J80" s="653">
        <v>2336</v>
      </c>
      <c r="K80" s="653">
        <v>343392</v>
      </c>
      <c r="L80" s="653">
        <v>0.84668358100761143</v>
      </c>
      <c r="M80" s="653">
        <v>147</v>
      </c>
      <c r="N80" s="653">
        <v>2713</v>
      </c>
      <c r="O80" s="653">
        <v>400394</v>
      </c>
      <c r="P80" s="666">
        <v>0.98723041228089636</v>
      </c>
      <c r="Q80" s="654">
        <v>147.5834869148544</v>
      </c>
    </row>
    <row r="81" spans="1:17" ht="14.4" customHeight="1" x14ac:dyDescent="0.3">
      <c r="A81" s="649" t="s">
        <v>6314</v>
      </c>
      <c r="B81" s="650" t="s">
        <v>6315</v>
      </c>
      <c r="C81" s="650" t="s">
        <v>5252</v>
      </c>
      <c r="D81" s="650" t="s">
        <v>5813</v>
      </c>
      <c r="E81" s="650" t="s">
        <v>5814</v>
      </c>
      <c r="F81" s="653">
        <v>502</v>
      </c>
      <c r="G81" s="653">
        <v>14558</v>
      </c>
      <c r="H81" s="653">
        <v>1</v>
      </c>
      <c r="I81" s="653">
        <v>29</v>
      </c>
      <c r="J81" s="653">
        <v>405</v>
      </c>
      <c r="K81" s="653">
        <v>11745</v>
      </c>
      <c r="L81" s="653">
        <v>0.80677290836653381</v>
      </c>
      <c r="M81" s="653">
        <v>29</v>
      </c>
      <c r="N81" s="653">
        <v>418</v>
      </c>
      <c r="O81" s="653">
        <v>12374</v>
      </c>
      <c r="P81" s="666">
        <v>0.84997939277373269</v>
      </c>
      <c r="Q81" s="654">
        <v>29.602870813397129</v>
      </c>
    </row>
    <row r="82" spans="1:17" ht="14.4" customHeight="1" x14ac:dyDescent="0.3">
      <c r="A82" s="649" t="s">
        <v>6314</v>
      </c>
      <c r="B82" s="650" t="s">
        <v>6315</v>
      </c>
      <c r="C82" s="650" t="s">
        <v>5252</v>
      </c>
      <c r="D82" s="650" t="s">
        <v>6386</v>
      </c>
      <c r="E82" s="650" t="s">
        <v>6387</v>
      </c>
      <c r="F82" s="653">
        <v>163</v>
      </c>
      <c r="G82" s="653">
        <v>5053</v>
      </c>
      <c r="H82" s="653">
        <v>1</v>
      </c>
      <c r="I82" s="653">
        <v>31</v>
      </c>
      <c r="J82" s="653">
        <v>109</v>
      </c>
      <c r="K82" s="653">
        <v>3379</v>
      </c>
      <c r="L82" s="653">
        <v>0.66871165644171782</v>
      </c>
      <c r="M82" s="653">
        <v>31</v>
      </c>
      <c r="N82" s="653">
        <v>163</v>
      </c>
      <c r="O82" s="653">
        <v>5053</v>
      </c>
      <c r="P82" s="666">
        <v>1</v>
      </c>
      <c r="Q82" s="654">
        <v>31</v>
      </c>
    </row>
    <row r="83" spans="1:17" ht="14.4" customHeight="1" x14ac:dyDescent="0.3">
      <c r="A83" s="649" t="s">
        <v>6314</v>
      </c>
      <c r="B83" s="650" t="s">
        <v>6315</v>
      </c>
      <c r="C83" s="650" t="s">
        <v>5252</v>
      </c>
      <c r="D83" s="650" t="s">
        <v>6388</v>
      </c>
      <c r="E83" s="650" t="s">
        <v>6389</v>
      </c>
      <c r="F83" s="653">
        <v>992</v>
      </c>
      <c r="G83" s="653">
        <v>26784</v>
      </c>
      <c r="H83" s="653">
        <v>1</v>
      </c>
      <c r="I83" s="653">
        <v>27</v>
      </c>
      <c r="J83" s="653">
        <v>800</v>
      </c>
      <c r="K83" s="653">
        <v>21600</v>
      </c>
      <c r="L83" s="653">
        <v>0.80645161290322576</v>
      </c>
      <c r="M83" s="653">
        <v>27</v>
      </c>
      <c r="N83" s="653">
        <v>1005</v>
      </c>
      <c r="O83" s="653">
        <v>27135</v>
      </c>
      <c r="P83" s="666">
        <v>1.0131048387096775</v>
      </c>
      <c r="Q83" s="654">
        <v>27</v>
      </c>
    </row>
    <row r="84" spans="1:17" ht="14.4" customHeight="1" x14ac:dyDescent="0.3">
      <c r="A84" s="649" t="s">
        <v>6314</v>
      </c>
      <c r="B84" s="650" t="s">
        <v>6315</v>
      </c>
      <c r="C84" s="650" t="s">
        <v>5252</v>
      </c>
      <c r="D84" s="650" t="s">
        <v>6390</v>
      </c>
      <c r="E84" s="650" t="s">
        <v>6391</v>
      </c>
      <c r="F84" s="653">
        <v>1</v>
      </c>
      <c r="G84" s="653">
        <v>253</v>
      </c>
      <c r="H84" s="653">
        <v>1</v>
      </c>
      <c r="I84" s="653">
        <v>253</v>
      </c>
      <c r="J84" s="653"/>
      <c r="K84" s="653"/>
      <c r="L84" s="653"/>
      <c r="M84" s="653"/>
      <c r="N84" s="653"/>
      <c r="O84" s="653"/>
      <c r="P84" s="666"/>
      <c r="Q84" s="654"/>
    </row>
    <row r="85" spans="1:17" ht="14.4" customHeight="1" x14ac:dyDescent="0.3">
      <c r="A85" s="649" t="s">
        <v>6314</v>
      </c>
      <c r="B85" s="650" t="s">
        <v>6315</v>
      </c>
      <c r="C85" s="650" t="s">
        <v>5252</v>
      </c>
      <c r="D85" s="650" t="s">
        <v>6392</v>
      </c>
      <c r="E85" s="650" t="s">
        <v>6393</v>
      </c>
      <c r="F85" s="653"/>
      <c r="G85" s="653"/>
      <c r="H85" s="653"/>
      <c r="I85" s="653"/>
      <c r="J85" s="653">
        <v>1</v>
      </c>
      <c r="K85" s="653">
        <v>161</v>
      </c>
      <c r="L85" s="653"/>
      <c r="M85" s="653">
        <v>161</v>
      </c>
      <c r="N85" s="653"/>
      <c r="O85" s="653"/>
      <c r="P85" s="666"/>
      <c r="Q85" s="654"/>
    </row>
    <row r="86" spans="1:17" ht="14.4" customHeight="1" x14ac:dyDescent="0.3">
      <c r="A86" s="649" t="s">
        <v>6314</v>
      </c>
      <c r="B86" s="650" t="s">
        <v>6315</v>
      </c>
      <c r="C86" s="650" t="s">
        <v>5252</v>
      </c>
      <c r="D86" s="650" t="s">
        <v>6394</v>
      </c>
      <c r="E86" s="650" t="s">
        <v>6395</v>
      </c>
      <c r="F86" s="653">
        <v>3</v>
      </c>
      <c r="G86" s="653">
        <v>66</v>
      </c>
      <c r="H86" s="653">
        <v>1</v>
      </c>
      <c r="I86" s="653">
        <v>22</v>
      </c>
      <c r="J86" s="653">
        <v>2</v>
      </c>
      <c r="K86" s="653">
        <v>44</v>
      </c>
      <c r="L86" s="653">
        <v>0.66666666666666663</v>
      </c>
      <c r="M86" s="653">
        <v>22</v>
      </c>
      <c r="N86" s="653"/>
      <c r="O86" s="653"/>
      <c r="P86" s="666"/>
      <c r="Q86" s="654"/>
    </row>
    <row r="87" spans="1:17" ht="14.4" customHeight="1" x14ac:dyDescent="0.3">
      <c r="A87" s="649" t="s">
        <v>6314</v>
      </c>
      <c r="B87" s="650" t="s">
        <v>6315</v>
      </c>
      <c r="C87" s="650" t="s">
        <v>5252</v>
      </c>
      <c r="D87" s="650" t="s">
        <v>6396</v>
      </c>
      <c r="E87" s="650" t="s">
        <v>6397</v>
      </c>
      <c r="F87" s="653"/>
      <c r="G87" s="653"/>
      <c r="H87" s="653"/>
      <c r="I87" s="653"/>
      <c r="J87" s="653">
        <v>1</v>
      </c>
      <c r="K87" s="653">
        <v>854</v>
      </c>
      <c r="L87" s="653"/>
      <c r="M87" s="653">
        <v>854</v>
      </c>
      <c r="N87" s="653"/>
      <c r="O87" s="653"/>
      <c r="P87" s="666"/>
      <c r="Q87" s="654"/>
    </row>
    <row r="88" spans="1:17" ht="14.4" customHeight="1" x14ac:dyDescent="0.3">
      <c r="A88" s="649" t="s">
        <v>6314</v>
      </c>
      <c r="B88" s="650" t="s">
        <v>6315</v>
      </c>
      <c r="C88" s="650" t="s">
        <v>5252</v>
      </c>
      <c r="D88" s="650" t="s">
        <v>6398</v>
      </c>
      <c r="E88" s="650" t="s">
        <v>6399</v>
      </c>
      <c r="F88" s="653">
        <v>1996</v>
      </c>
      <c r="G88" s="653">
        <v>49900</v>
      </c>
      <c r="H88" s="653">
        <v>1</v>
      </c>
      <c r="I88" s="653">
        <v>25</v>
      </c>
      <c r="J88" s="653">
        <v>1728</v>
      </c>
      <c r="K88" s="653">
        <v>43200</v>
      </c>
      <c r="L88" s="653">
        <v>0.86573146292585168</v>
      </c>
      <c r="M88" s="653">
        <v>25</v>
      </c>
      <c r="N88" s="653">
        <v>1982</v>
      </c>
      <c r="O88" s="653">
        <v>49550</v>
      </c>
      <c r="P88" s="666">
        <v>0.99298597194388782</v>
      </c>
      <c r="Q88" s="654">
        <v>25</v>
      </c>
    </row>
    <row r="89" spans="1:17" ht="14.4" customHeight="1" x14ac:dyDescent="0.3">
      <c r="A89" s="649" t="s">
        <v>6314</v>
      </c>
      <c r="B89" s="650" t="s">
        <v>6315</v>
      </c>
      <c r="C89" s="650" t="s">
        <v>5252</v>
      </c>
      <c r="D89" s="650" t="s">
        <v>6400</v>
      </c>
      <c r="E89" s="650" t="s">
        <v>6401</v>
      </c>
      <c r="F89" s="653">
        <v>4</v>
      </c>
      <c r="G89" s="653">
        <v>132</v>
      </c>
      <c r="H89" s="653">
        <v>1</v>
      </c>
      <c r="I89" s="653">
        <v>33</v>
      </c>
      <c r="J89" s="653">
        <v>3</v>
      </c>
      <c r="K89" s="653">
        <v>99</v>
      </c>
      <c r="L89" s="653">
        <v>0.75</v>
      </c>
      <c r="M89" s="653">
        <v>33</v>
      </c>
      <c r="N89" s="653">
        <v>4</v>
      </c>
      <c r="O89" s="653">
        <v>132</v>
      </c>
      <c r="P89" s="666">
        <v>1</v>
      </c>
      <c r="Q89" s="654">
        <v>33</v>
      </c>
    </row>
    <row r="90" spans="1:17" ht="14.4" customHeight="1" x14ac:dyDescent="0.3">
      <c r="A90" s="649" t="s">
        <v>6314</v>
      </c>
      <c r="B90" s="650" t="s">
        <v>6315</v>
      </c>
      <c r="C90" s="650" t="s">
        <v>5252</v>
      </c>
      <c r="D90" s="650" t="s">
        <v>6402</v>
      </c>
      <c r="E90" s="650" t="s">
        <v>6403</v>
      </c>
      <c r="F90" s="653">
        <v>10</v>
      </c>
      <c r="G90" s="653">
        <v>300</v>
      </c>
      <c r="H90" s="653">
        <v>1</v>
      </c>
      <c r="I90" s="653">
        <v>30</v>
      </c>
      <c r="J90" s="653">
        <v>8</v>
      </c>
      <c r="K90" s="653">
        <v>240</v>
      </c>
      <c r="L90" s="653">
        <v>0.8</v>
      </c>
      <c r="M90" s="653">
        <v>30</v>
      </c>
      <c r="N90" s="653">
        <v>2</v>
      </c>
      <c r="O90" s="653">
        <v>60</v>
      </c>
      <c r="P90" s="666">
        <v>0.2</v>
      </c>
      <c r="Q90" s="654">
        <v>30</v>
      </c>
    </row>
    <row r="91" spans="1:17" ht="14.4" customHeight="1" x14ac:dyDescent="0.3">
      <c r="A91" s="649" t="s">
        <v>6314</v>
      </c>
      <c r="B91" s="650" t="s">
        <v>6315</v>
      </c>
      <c r="C91" s="650" t="s">
        <v>5252</v>
      </c>
      <c r="D91" s="650" t="s">
        <v>6404</v>
      </c>
      <c r="E91" s="650" t="s">
        <v>6405</v>
      </c>
      <c r="F91" s="653">
        <v>14</v>
      </c>
      <c r="G91" s="653">
        <v>2856</v>
      </c>
      <c r="H91" s="653">
        <v>1</v>
      </c>
      <c r="I91" s="653">
        <v>204</v>
      </c>
      <c r="J91" s="653">
        <v>3</v>
      </c>
      <c r="K91" s="653">
        <v>612</v>
      </c>
      <c r="L91" s="653">
        <v>0.21428571428571427</v>
      </c>
      <c r="M91" s="653">
        <v>204</v>
      </c>
      <c r="N91" s="653">
        <v>13</v>
      </c>
      <c r="O91" s="653">
        <v>2652</v>
      </c>
      <c r="P91" s="666">
        <v>0.9285714285714286</v>
      </c>
      <c r="Q91" s="654">
        <v>204</v>
      </c>
    </row>
    <row r="92" spans="1:17" ht="14.4" customHeight="1" x14ac:dyDescent="0.3">
      <c r="A92" s="649" t="s">
        <v>6314</v>
      </c>
      <c r="B92" s="650" t="s">
        <v>6315</v>
      </c>
      <c r="C92" s="650" t="s">
        <v>5252</v>
      </c>
      <c r="D92" s="650" t="s">
        <v>6406</v>
      </c>
      <c r="E92" s="650" t="s">
        <v>6407</v>
      </c>
      <c r="F92" s="653">
        <v>8</v>
      </c>
      <c r="G92" s="653">
        <v>208</v>
      </c>
      <c r="H92" s="653">
        <v>1</v>
      </c>
      <c r="I92" s="653">
        <v>26</v>
      </c>
      <c r="J92" s="653">
        <v>33</v>
      </c>
      <c r="K92" s="653">
        <v>858</v>
      </c>
      <c r="L92" s="653">
        <v>4.125</v>
      </c>
      <c r="M92" s="653">
        <v>26</v>
      </c>
      <c r="N92" s="653">
        <v>32</v>
      </c>
      <c r="O92" s="653">
        <v>832</v>
      </c>
      <c r="P92" s="666">
        <v>4</v>
      </c>
      <c r="Q92" s="654">
        <v>26</v>
      </c>
    </row>
    <row r="93" spans="1:17" ht="14.4" customHeight="1" x14ac:dyDescent="0.3">
      <c r="A93" s="649" t="s">
        <v>6314</v>
      </c>
      <c r="B93" s="650" t="s">
        <v>6315</v>
      </c>
      <c r="C93" s="650" t="s">
        <v>5252</v>
      </c>
      <c r="D93" s="650" t="s">
        <v>6408</v>
      </c>
      <c r="E93" s="650" t="s">
        <v>6409</v>
      </c>
      <c r="F93" s="653">
        <v>11</v>
      </c>
      <c r="G93" s="653">
        <v>924</v>
      </c>
      <c r="H93" s="653">
        <v>1</v>
      </c>
      <c r="I93" s="653">
        <v>84</v>
      </c>
      <c r="J93" s="653">
        <v>8</v>
      </c>
      <c r="K93" s="653">
        <v>672</v>
      </c>
      <c r="L93" s="653">
        <v>0.72727272727272729</v>
      </c>
      <c r="M93" s="653">
        <v>84</v>
      </c>
      <c r="N93" s="653">
        <v>15</v>
      </c>
      <c r="O93" s="653">
        <v>1260</v>
      </c>
      <c r="P93" s="666">
        <v>1.3636363636363635</v>
      </c>
      <c r="Q93" s="654">
        <v>84</v>
      </c>
    </row>
    <row r="94" spans="1:17" ht="14.4" customHeight="1" x14ac:dyDescent="0.3">
      <c r="A94" s="649" t="s">
        <v>6314</v>
      </c>
      <c r="B94" s="650" t="s">
        <v>6315</v>
      </c>
      <c r="C94" s="650" t="s">
        <v>5252</v>
      </c>
      <c r="D94" s="650" t="s">
        <v>6410</v>
      </c>
      <c r="E94" s="650" t="s">
        <v>6411</v>
      </c>
      <c r="F94" s="653">
        <v>22</v>
      </c>
      <c r="G94" s="653">
        <v>3806</v>
      </c>
      <c r="H94" s="653">
        <v>1</v>
      </c>
      <c r="I94" s="653">
        <v>173</v>
      </c>
      <c r="J94" s="653">
        <v>24</v>
      </c>
      <c r="K94" s="653">
        <v>4176</v>
      </c>
      <c r="L94" s="653">
        <v>1.0972149238045192</v>
      </c>
      <c r="M94" s="653">
        <v>174</v>
      </c>
      <c r="N94" s="653">
        <v>20</v>
      </c>
      <c r="O94" s="653">
        <v>3494</v>
      </c>
      <c r="P94" s="666">
        <v>0.91802417235943246</v>
      </c>
      <c r="Q94" s="654">
        <v>174.7</v>
      </c>
    </row>
    <row r="95" spans="1:17" ht="14.4" customHeight="1" x14ac:dyDescent="0.3">
      <c r="A95" s="649" t="s">
        <v>6314</v>
      </c>
      <c r="B95" s="650" t="s">
        <v>6315</v>
      </c>
      <c r="C95" s="650" t="s">
        <v>5252</v>
      </c>
      <c r="D95" s="650" t="s">
        <v>6412</v>
      </c>
      <c r="E95" s="650" t="s">
        <v>6413</v>
      </c>
      <c r="F95" s="653">
        <v>1</v>
      </c>
      <c r="G95" s="653">
        <v>250</v>
      </c>
      <c r="H95" s="653">
        <v>1</v>
      </c>
      <c r="I95" s="653">
        <v>250</v>
      </c>
      <c r="J95" s="653">
        <v>3</v>
      </c>
      <c r="K95" s="653">
        <v>750</v>
      </c>
      <c r="L95" s="653">
        <v>3</v>
      </c>
      <c r="M95" s="653">
        <v>250</v>
      </c>
      <c r="N95" s="653">
        <v>1</v>
      </c>
      <c r="O95" s="653">
        <v>250</v>
      </c>
      <c r="P95" s="666">
        <v>1</v>
      </c>
      <c r="Q95" s="654">
        <v>250</v>
      </c>
    </row>
    <row r="96" spans="1:17" ht="14.4" customHeight="1" x14ac:dyDescent="0.3">
      <c r="A96" s="649" t="s">
        <v>6314</v>
      </c>
      <c r="B96" s="650" t="s">
        <v>6315</v>
      </c>
      <c r="C96" s="650" t="s">
        <v>5252</v>
      </c>
      <c r="D96" s="650" t="s">
        <v>6414</v>
      </c>
      <c r="E96" s="650" t="s">
        <v>6415</v>
      </c>
      <c r="F96" s="653">
        <v>566</v>
      </c>
      <c r="G96" s="653">
        <v>8490</v>
      </c>
      <c r="H96" s="653">
        <v>1</v>
      </c>
      <c r="I96" s="653">
        <v>15</v>
      </c>
      <c r="J96" s="653">
        <v>399</v>
      </c>
      <c r="K96" s="653">
        <v>5985</v>
      </c>
      <c r="L96" s="653">
        <v>0.70494699646643111</v>
      </c>
      <c r="M96" s="653">
        <v>15</v>
      </c>
      <c r="N96" s="653">
        <v>472</v>
      </c>
      <c r="O96" s="653">
        <v>7080</v>
      </c>
      <c r="P96" s="666">
        <v>0.83392226148409898</v>
      </c>
      <c r="Q96" s="654">
        <v>15</v>
      </c>
    </row>
    <row r="97" spans="1:17" ht="14.4" customHeight="1" x14ac:dyDescent="0.3">
      <c r="A97" s="649" t="s">
        <v>6314</v>
      </c>
      <c r="B97" s="650" t="s">
        <v>6315</v>
      </c>
      <c r="C97" s="650" t="s">
        <v>5252</v>
      </c>
      <c r="D97" s="650" t="s">
        <v>6416</v>
      </c>
      <c r="E97" s="650" t="s">
        <v>6417</v>
      </c>
      <c r="F97" s="653">
        <v>823</v>
      </c>
      <c r="G97" s="653">
        <v>18929</v>
      </c>
      <c r="H97" s="653">
        <v>1</v>
      </c>
      <c r="I97" s="653">
        <v>23</v>
      </c>
      <c r="J97" s="653">
        <v>533</v>
      </c>
      <c r="K97" s="653">
        <v>12259</v>
      </c>
      <c r="L97" s="653">
        <v>0.64763061968408264</v>
      </c>
      <c r="M97" s="653">
        <v>23</v>
      </c>
      <c r="N97" s="653">
        <v>658</v>
      </c>
      <c r="O97" s="653">
        <v>15134</v>
      </c>
      <c r="P97" s="666">
        <v>0.7995139732685298</v>
      </c>
      <c r="Q97" s="654">
        <v>23</v>
      </c>
    </row>
    <row r="98" spans="1:17" ht="14.4" customHeight="1" x14ac:dyDescent="0.3">
      <c r="A98" s="649" t="s">
        <v>6314</v>
      </c>
      <c r="B98" s="650" t="s">
        <v>6315</v>
      </c>
      <c r="C98" s="650" t="s">
        <v>5252</v>
      </c>
      <c r="D98" s="650" t="s">
        <v>6418</v>
      </c>
      <c r="E98" s="650" t="s">
        <v>6419</v>
      </c>
      <c r="F98" s="653">
        <v>1</v>
      </c>
      <c r="G98" s="653">
        <v>249</v>
      </c>
      <c r="H98" s="653">
        <v>1</v>
      </c>
      <c r="I98" s="653">
        <v>249</v>
      </c>
      <c r="J98" s="653">
        <v>3</v>
      </c>
      <c r="K98" s="653">
        <v>747</v>
      </c>
      <c r="L98" s="653">
        <v>3</v>
      </c>
      <c r="M98" s="653">
        <v>249</v>
      </c>
      <c r="N98" s="653">
        <v>1</v>
      </c>
      <c r="O98" s="653">
        <v>249</v>
      </c>
      <c r="P98" s="666">
        <v>1</v>
      </c>
      <c r="Q98" s="654">
        <v>249</v>
      </c>
    </row>
    <row r="99" spans="1:17" ht="14.4" customHeight="1" x14ac:dyDescent="0.3">
      <c r="A99" s="649" t="s">
        <v>6314</v>
      </c>
      <c r="B99" s="650" t="s">
        <v>6315</v>
      </c>
      <c r="C99" s="650" t="s">
        <v>5252</v>
      </c>
      <c r="D99" s="650" t="s">
        <v>6420</v>
      </c>
      <c r="E99" s="650" t="s">
        <v>6421</v>
      </c>
      <c r="F99" s="653">
        <v>4</v>
      </c>
      <c r="G99" s="653">
        <v>148</v>
      </c>
      <c r="H99" s="653">
        <v>1</v>
      </c>
      <c r="I99" s="653">
        <v>37</v>
      </c>
      <c r="J99" s="653">
        <v>4</v>
      </c>
      <c r="K99" s="653">
        <v>148</v>
      </c>
      <c r="L99" s="653">
        <v>1</v>
      </c>
      <c r="M99" s="653">
        <v>37</v>
      </c>
      <c r="N99" s="653"/>
      <c r="O99" s="653"/>
      <c r="P99" s="666"/>
      <c r="Q99" s="654"/>
    </row>
    <row r="100" spans="1:17" ht="14.4" customHeight="1" x14ac:dyDescent="0.3">
      <c r="A100" s="649" t="s">
        <v>6314</v>
      </c>
      <c r="B100" s="650" t="s">
        <v>6315</v>
      </c>
      <c r="C100" s="650" t="s">
        <v>5252</v>
      </c>
      <c r="D100" s="650" t="s">
        <v>5819</v>
      </c>
      <c r="E100" s="650" t="s">
        <v>5820</v>
      </c>
      <c r="F100" s="653">
        <v>202</v>
      </c>
      <c r="G100" s="653">
        <v>4646</v>
      </c>
      <c r="H100" s="653">
        <v>1</v>
      </c>
      <c r="I100" s="653">
        <v>23</v>
      </c>
      <c r="J100" s="653">
        <v>209</v>
      </c>
      <c r="K100" s="653">
        <v>4807</v>
      </c>
      <c r="L100" s="653">
        <v>1.0346534653465347</v>
      </c>
      <c r="M100" s="653">
        <v>23</v>
      </c>
      <c r="N100" s="653">
        <v>329</v>
      </c>
      <c r="O100" s="653">
        <v>7567</v>
      </c>
      <c r="P100" s="666">
        <v>1.6287128712871286</v>
      </c>
      <c r="Q100" s="654">
        <v>23</v>
      </c>
    </row>
    <row r="101" spans="1:17" ht="14.4" customHeight="1" x14ac:dyDescent="0.3">
      <c r="A101" s="649" t="s">
        <v>6314</v>
      </c>
      <c r="B101" s="650" t="s">
        <v>6315</v>
      </c>
      <c r="C101" s="650" t="s">
        <v>5252</v>
      </c>
      <c r="D101" s="650" t="s">
        <v>6422</v>
      </c>
      <c r="E101" s="650" t="s">
        <v>6423</v>
      </c>
      <c r="F101" s="653">
        <v>2</v>
      </c>
      <c r="G101" s="653">
        <v>662</v>
      </c>
      <c r="H101" s="653">
        <v>1</v>
      </c>
      <c r="I101" s="653">
        <v>331</v>
      </c>
      <c r="J101" s="653"/>
      <c r="K101" s="653"/>
      <c r="L101" s="653"/>
      <c r="M101" s="653"/>
      <c r="N101" s="653"/>
      <c r="O101" s="653"/>
      <c r="P101" s="666"/>
      <c r="Q101" s="654"/>
    </row>
    <row r="102" spans="1:17" ht="14.4" customHeight="1" x14ac:dyDescent="0.3">
      <c r="A102" s="649" t="s">
        <v>6314</v>
      </c>
      <c r="B102" s="650" t="s">
        <v>6315</v>
      </c>
      <c r="C102" s="650" t="s">
        <v>5252</v>
      </c>
      <c r="D102" s="650" t="s">
        <v>6424</v>
      </c>
      <c r="E102" s="650" t="s">
        <v>6425</v>
      </c>
      <c r="F102" s="653">
        <v>1</v>
      </c>
      <c r="G102" s="653">
        <v>277</v>
      </c>
      <c r="H102" s="653">
        <v>1</v>
      </c>
      <c r="I102" s="653">
        <v>277</v>
      </c>
      <c r="J102" s="653"/>
      <c r="K102" s="653"/>
      <c r="L102" s="653"/>
      <c r="M102" s="653"/>
      <c r="N102" s="653"/>
      <c r="O102" s="653"/>
      <c r="P102" s="666"/>
      <c r="Q102" s="654"/>
    </row>
    <row r="103" spans="1:17" ht="14.4" customHeight="1" x14ac:dyDescent="0.3">
      <c r="A103" s="649" t="s">
        <v>6314</v>
      </c>
      <c r="B103" s="650" t="s">
        <v>6315</v>
      </c>
      <c r="C103" s="650" t="s">
        <v>5252</v>
      </c>
      <c r="D103" s="650" t="s">
        <v>6426</v>
      </c>
      <c r="E103" s="650" t="s">
        <v>6427</v>
      </c>
      <c r="F103" s="653">
        <v>512</v>
      </c>
      <c r="G103" s="653">
        <v>14848</v>
      </c>
      <c r="H103" s="653">
        <v>1</v>
      </c>
      <c r="I103" s="653">
        <v>29</v>
      </c>
      <c r="J103" s="653">
        <v>390</v>
      </c>
      <c r="K103" s="653">
        <v>11310</v>
      </c>
      <c r="L103" s="653">
        <v>0.76171875</v>
      </c>
      <c r="M103" s="653">
        <v>29</v>
      </c>
      <c r="N103" s="653">
        <v>402</v>
      </c>
      <c r="O103" s="653">
        <v>11658</v>
      </c>
      <c r="P103" s="666">
        <v>0.78515625</v>
      </c>
      <c r="Q103" s="654">
        <v>29</v>
      </c>
    </row>
    <row r="104" spans="1:17" ht="14.4" customHeight="1" x14ac:dyDescent="0.3">
      <c r="A104" s="649" t="s">
        <v>6314</v>
      </c>
      <c r="B104" s="650" t="s">
        <v>6315</v>
      </c>
      <c r="C104" s="650" t="s">
        <v>5252</v>
      </c>
      <c r="D104" s="650" t="s">
        <v>6428</v>
      </c>
      <c r="E104" s="650" t="s">
        <v>6429</v>
      </c>
      <c r="F104" s="653">
        <v>1</v>
      </c>
      <c r="G104" s="653">
        <v>176</v>
      </c>
      <c r="H104" s="653">
        <v>1</v>
      </c>
      <c r="I104" s="653">
        <v>176</v>
      </c>
      <c r="J104" s="653"/>
      <c r="K104" s="653"/>
      <c r="L104" s="653"/>
      <c r="M104" s="653"/>
      <c r="N104" s="653">
        <v>1</v>
      </c>
      <c r="O104" s="653">
        <v>177</v>
      </c>
      <c r="P104" s="666">
        <v>1.0056818181818181</v>
      </c>
      <c r="Q104" s="654">
        <v>177</v>
      </c>
    </row>
    <row r="105" spans="1:17" ht="14.4" customHeight="1" x14ac:dyDescent="0.3">
      <c r="A105" s="649" t="s">
        <v>6314</v>
      </c>
      <c r="B105" s="650" t="s">
        <v>6315</v>
      </c>
      <c r="C105" s="650" t="s">
        <v>5252</v>
      </c>
      <c r="D105" s="650" t="s">
        <v>6430</v>
      </c>
      <c r="E105" s="650" t="s">
        <v>6431</v>
      </c>
      <c r="F105" s="653"/>
      <c r="G105" s="653"/>
      <c r="H105" s="653"/>
      <c r="I105" s="653"/>
      <c r="J105" s="653">
        <v>4</v>
      </c>
      <c r="K105" s="653">
        <v>60</v>
      </c>
      <c r="L105" s="653"/>
      <c r="M105" s="653">
        <v>15</v>
      </c>
      <c r="N105" s="653">
        <v>2</v>
      </c>
      <c r="O105" s="653">
        <v>30</v>
      </c>
      <c r="P105" s="666"/>
      <c r="Q105" s="654">
        <v>15</v>
      </c>
    </row>
    <row r="106" spans="1:17" ht="14.4" customHeight="1" x14ac:dyDescent="0.3">
      <c r="A106" s="649" t="s">
        <v>6314</v>
      </c>
      <c r="B106" s="650" t="s">
        <v>6315</v>
      </c>
      <c r="C106" s="650" t="s">
        <v>5252</v>
      </c>
      <c r="D106" s="650" t="s">
        <v>6432</v>
      </c>
      <c r="E106" s="650" t="s">
        <v>6433</v>
      </c>
      <c r="F106" s="653">
        <v>1112</v>
      </c>
      <c r="G106" s="653">
        <v>21128</v>
      </c>
      <c r="H106" s="653">
        <v>1</v>
      </c>
      <c r="I106" s="653">
        <v>19</v>
      </c>
      <c r="J106" s="653">
        <v>888</v>
      </c>
      <c r="K106" s="653">
        <v>16872</v>
      </c>
      <c r="L106" s="653">
        <v>0.79856115107913672</v>
      </c>
      <c r="M106" s="653">
        <v>19</v>
      </c>
      <c r="N106" s="653">
        <v>1093</v>
      </c>
      <c r="O106" s="653">
        <v>20767</v>
      </c>
      <c r="P106" s="666">
        <v>0.9829136690647482</v>
      </c>
      <c r="Q106" s="654">
        <v>19</v>
      </c>
    </row>
    <row r="107" spans="1:17" ht="14.4" customHeight="1" x14ac:dyDescent="0.3">
      <c r="A107" s="649" t="s">
        <v>6314</v>
      </c>
      <c r="B107" s="650" t="s">
        <v>6315</v>
      </c>
      <c r="C107" s="650" t="s">
        <v>5252</v>
      </c>
      <c r="D107" s="650" t="s">
        <v>6434</v>
      </c>
      <c r="E107" s="650" t="s">
        <v>6435</v>
      </c>
      <c r="F107" s="653">
        <v>3476</v>
      </c>
      <c r="G107" s="653">
        <v>69520</v>
      </c>
      <c r="H107" s="653">
        <v>1</v>
      </c>
      <c r="I107" s="653">
        <v>20</v>
      </c>
      <c r="J107" s="653">
        <v>2909</v>
      </c>
      <c r="K107" s="653">
        <v>58180</v>
      </c>
      <c r="L107" s="653">
        <v>0.83688147295742232</v>
      </c>
      <c r="M107" s="653">
        <v>20</v>
      </c>
      <c r="N107" s="653">
        <v>3431</v>
      </c>
      <c r="O107" s="653">
        <v>68620</v>
      </c>
      <c r="P107" s="666">
        <v>0.98705408515535098</v>
      </c>
      <c r="Q107" s="654">
        <v>20</v>
      </c>
    </row>
    <row r="108" spans="1:17" ht="14.4" customHeight="1" x14ac:dyDescent="0.3">
      <c r="A108" s="649" t="s">
        <v>6314</v>
      </c>
      <c r="B108" s="650" t="s">
        <v>6315</v>
      </c>
      <c r="C108" s="650" t="s">
        <v>5252</v>
      </c>
      <c r="D108" s="650" t="s">
        <v>6436</v>
      </c>
      <c r="E108" s="650" t="s">
        <v>6437</v>
      </c>
      <c r="F108" s="653"/>
      <c r="G108" s="653"/>
      <c r="H108" s="653"/>
      <c r="I108" s="653"/>
      <c r="J108" s="653">
        <v>1</v>
      </c>
      <c r="K108" s="653">
        <v>161</v>
      </c>
      <c r="L108" s="653"/>
      <c r="M108" s="653">
        <v>161</v>
      </c>
      <c r="N108" s="653"/>
      <c r="O108" s="653"/>
      <c r="P108" s="666"/>
      <c r="Q108" s="654"/>
    </row>
    <row r="109" spans="1:17" ht="14.4" customHeight="1" x14ac:dyDescent="0.3">
      <c r="A109" s="649" t="s">
        <v>6314</v>
      </c>
      <c r="B109" s="650" t="s">
        <v>6315</v>
      </c>
      <c r="C109" s="650" t="s">
        <v>5252</v>
      </c>
      <c r="D109" s="650" t="s">
        <v>6438</v>
      </c>
      <c r="E109" s="650" t="s">
        <v>6439</v>
      </c>
      <c r="F109" s="653">
        <v>4</v>
      </c>
      <c r="G109" s="653">
        <v>336</v>
      </c>
      <c r="H109" s="653">
        <v>1</v>
      </c>
      <c r="I109" s="653">
        <v>84</v>
      </c>
      <c r="J109" s="653">
        <v>5</v>
      </c>
      <c r="K109" s="653">
        <v>420</v>
      </c>
      <c r="L109" s="653">
        <v>1.25</v>
      </c>
      <c r="M109" s="653">
        <v>84</v>
      </c>
      <c r="N109" s="653"/>
      <c r="O109" s="653"/>
      <c r="P109" s="666"/>
      <c r="Q109" s="654"/>
    </row>
    <row r="110" spans="1:17" ht="14.4" customHeight="1" x14ac:dyDescent="0.3">
      <c r="A110" s="649" t="s">
        <v>6314</v>
      </c>
      <c r="B110" s="650" t="s">
        <v>6315</v>
      </c>
      <c r="C110" s="650" t="s">
        <v>5252</v>
      </c>
      <c r="D110" s="650" t="s">
        <v>6440</v>
      </c>
      <c r="E110" s="650" t="s">
        <v>6441</v>
      </c>
      <c r="F110" s="653">
        <v>1</v>
      </c>
      <c r="G110" s="653">
        <v>262</v>
      </c>
      <c r="H110" s="653">
        <v>1</v>
      </c>
      <c r="I110" s="653">
        <v>262</v>
      </c>
      <c r="J110" s="653">
        <v>1</v>
      </c>
      <c r="K110" s="653">
        <v>263</v>
      </c>
      <c r="L110" s="653">
        <v>1.0038167938931297</v>
      </c>
      <c r="M110" s="653">
        <v>263</v>
      </c>
      <c r="N110" s="653"/>
      <c r="O110" s="653"/>
      <c r="P110" s="666"/>
      <c r="Q110" s="654"/>
    </row>
    <row r="111" spans="1:17" ht="14.4" customHeight="1" x14ac:dyDescent="0.3">
      <c r="A111" s="649" t="s">
        <v>6314</v>
      </c>
      <c r="B111" s="650" t="s">
        <v>6315</v>
      </c>
      <c r="C111" s="650" t="s">
        <v>5252</v>
      </c>
      <c r="D111" s="650" t="s">
        <v>6442</v>
      </c>
      <c r="E111" s="650" t="s">
        <v>6443</v>
      </c>
      <c r="F111" s="653">
        <v>1</v>
      </c>
      <c r="G111" s="653">
        <v>78</v>
      </c>
      <c r="H111" s="653">
        <v>1</v>
      </c>
      <c r="I111" s="653">
        <v>78</v>
      </c>
      <c r="J111" s="653">
        <v>2</v>
      </c>
      <c r="K111" s="653">
        <v>156</v>
      </c>
      <c r="L111" s="653">
        <v>2</v>
      </c>
      <c r="M111" s="653">
        <v>78</v>
      </c>
      <c r="N111" s="653">
        <v>2</v>
      </c>
      <c r="O111" s="653">
        <v>156</v>
      </c>
      <c r="P111" s="666">
        <v>2</v>
      </c>
      <c r="Q111" s="654">
        <v>78</v>
      </c>
    </row>
    <row r="112" spans="1:17" ht="14.4" customHeight="1" x14ac:dyDescent="0.3">
      <c r="A112" s="649" t="s">
        <v>6314</v>
      </c>
      <c r="B112" s="650" t="s">
        <v>6315</v>
      </c>
      <c r="C112" s="650" t="s">
        <v>5252</v>
      </c>
      <c r="D112" s="650" t="s">
        <v>6444</v>
      </c>
      <c r="E112" s="650" t="s">
        <v>6445</v>
      </c>
      <c r="F112" s="653">
        <v>1</v>
      </c>
      <c r="G112" s="653">
        <v>21</v>
      </c>
      <c r="H112" s="653">
        <v>1</v>
      </c>
      <c r="I112" s="653">
        <v>21</v>
      </c>
      <c r="J112" s="653"/>
      <c r="K112" s="653"/>
      <c r="L112" s="653"/>
      <c r="M112" s="653"/>
      <c r="N112" s="653"/>
      <c r="O112" s="653"/>
      <c r="P112" s="666"/>
      <c r="Q112" s="654"/>
    </row>
    <row r="113" spans="1:17" ht="14.4" customHeight="1" x14ac:dyDescent="0.3">
      <c r="A113" s="649" t="s">
        <v>6314</v>
      </c>
      <c r="B113" s="650" t="s">
        <v>6315</v>
      </c>
      <c r="C113" s="650" t="s">
        <v>5252</v>
      </c>
      <c r="D113" s="650" t="s">
        <v>6446</v>
      </c>
      <c r="E113" s="650" t="s">
        <v>6447</v>
      </c>
      <c r="F113" s="653">
        <v>1016</v>
      </c>
      <c r="G113" s="653">
        <v>22352</v>
      </c>
      <c r="H113" s="653">
        <v>1</v>
      </c>
      <c r="I113" s="653">
        <v>22</v>
      </c>
      <c r="J113" s="653">
        <v>173</v>
      </c>
      <c r="K113" s="653">
        <v>3806</v>
      </c>
      <c r="L113" s="653">
        <v>0.17027559055118111</v>
      </c>
      <c r="M113" s="653">
        <v>22</v>
      </c>
      <c r="N113" s="653">
        <v>198</v>
      </c>
      <c r="O113" s="653">
        <v>4356</v>
      </c>
      <c r="P113" s="666">
        <v>0.19488188976377951</v>
      </c>
      <c r="Q113" s="654">
        <v>22</v>
      </c>
    </row>
    <row r="114" spans="1:17" ht="14.4" customHeight="1" x14ac:dyDescent="0.3">
      <c r="A114" s="649" t="s">
        <v>6314</v>
      </c>
      <c r="B114" s="650" t="s">
        <v>6315</v>
      </c>
      <c r="C114" s="650" t="s">
        <v>5252</v>
      </c>
      <c r="D114" s="650" t="s">
        <v>6448</v>
      </c>
      <c r="E114" s="650" t="s">
        <v>6449</v>
      </c>
      <c r="F114" s="653"/>
      <c r="G114" s="653"/>
      <c r="H114" s="653"/>
      <c r="I114" s="653"/>
      <c r="J114" s="653"/>
      <c r="K114" s="653"/>
      <c r="L114" s="653"/>
      <c r="M114" s="653"/>
      <c r="N114" s="653">
        <v>1</v>
      </c>
      <c r="O114" s="653">
        <v>569</v>
      </c>
      <c r="P114" s="666"/>
      <c r="Q114" s="654">
        <v>569</v>
      </c>
    </row>
    <row r="115" spans="1:17" ht="14.4" customHeight="1" x14ac:dyDescent="0.3">
      <c r="A115" s="649" t="s">
        <v>6314</v>
      </c>
      <c r="B115" s="650" t="s">
        <v>6315</v>
      </c>
      <c r="C115" s="650" t="s">
        <v>5252</v>
      </c>
      <c r="D115" s="650" t="s">
        <v>6450</v>
      </c>
      <c r="E115" s="650" t="s">
        <v>6451</v>
      </c>
      <c r="F115" s="653"/>
      <c r="G115" s="653"/>
      <c r="H115" s="653"/>
      <c r="I115" s="653"/>
      <c r="J115" s="653"/>
      <c r="K115" s="653"/>
      <c r="L115" s="653"/>
      <c r="M115" s="653"/>
      <c r="N115" s="653">
        <v>4</v>
      </c>
      <c r="O115" s="653">
        <v>682</v>
      </c>
      <c r="P115" s="666"/>
      <c r="Q115" s="654">
        <v>170.5</v>
      </c>
    </row>
    <row r="116" spans="1:17" ht="14.4" customHeight="1" x14ac:dyDescent="0.3">
      <c r="A116" s="649" t="s">
        <v>6314</v>
      </c>
      <c r="B116" s="650" t="s">
        <v>6315</v>
      </c>
      <c r="C116" s="650" t="s">
        <v>5252</v>
      </c>
      <c r="D116" s="650" t="s">
        <v>6452</v>
      </c>
      <c r="E116" s="650" t="s">
        <v>6453</v>
      </c>
      <c r="F116" s="653">
        <v>4</v>
      </c>
      <c r="G116" s="653">
        <v>1980</v>
      </c>
      <c r="H116" s="653">
        <v>1</v>
      </c>
      <c r="I116" s="653">
        <v>495</v>
      </c>
      <c r="J116" s="653"/>
      <c r="K116" s="653"/>
      <c r="L116" s="653"/>
      <c r="M116" s="653"/>
      <c r="N116" s="653"/>
      <c r="O116" s="653"/>
      <c r="P116" s="666"/>
      <c r="Q116" s="654"/>
    </row>
    <row r="117" spans="1:17" ht="14.4" customHeight="1" x14ac:dyDescent="0.3">
      <c r="A117" s="649" t="s">
        <v>6314</v>
      </c>
      <c r="B117" s="650" t="s">
        <v>6315</v>
      </c>
      <c r="C117" s="650" t="s">
        <v>5252</v>
      </c>
      <c r="D117" s="650" t="s">
        <v>6454</v>
      </c>
      <c r="E117" s="650" t="s">
        <v>6455</v>
      </c>
      <c r="F117" s="653"/>
      <c r="G117" s="653"/>
      <c r="H117" s="653"/>
      <c r="I117" s="653"/>
      <c r="J117" s="653">
        <v>1</v>
      </c>
      <c r="K117" s="653">
        <v>166</v>
      </c>
      <c r="L117" s="653"/>
      <c r="M117" s="653">
        <v>166</v>
      </c>
      <c r="N117" s="653"/>
      <c r="O117" s="653"/>
      <c r="P117" s="666"/>
      <c r="Q117" s="654"/>
    </row>
    <row r="118" spans="1:17" ht="14.4" customHeight="1" x14ac:dyDescent="0.3">
      <c r="A118" s="649" t="s">
        <v>6314</v>
      </c>
      <c r="B118" s="650" t="s">
        <v>6315</v>
      </c>
      <c r="C118" s="650" t="s">
        <v>5252</v>
      </c>
      <c r="D118" s="650" t="s">
        <v>6456</v>
      </c>
      <c r="E118" s="650" t="s">
        <v>6457</v>
      </c>
      <c r="F118" s="653"/>
      <c r="G118" s="653"/>
      <c r="H118" s="653"/>
      <c r="I118" s="653"/>
      <c r="J118" s="653">
        <v>1</v>
      </c>
      <c r="K118" s="653">
        <v>310</v>
      </c>
      <c r="L118" s="653"/>
      <c r="M118" s="653">
        <v>310</v>
      </c>
      <c r="N118" s="653"/>
      <c r="O118" s="653"/>
      <c r="P118" s="666"/>
      <c r="Q118" s="654"/>
    </row>
    <row r="119" spans="1:17" ht="14.4" customHeight="1" x14ac:dyDescent="0.3">
      <c r="A119" s="649" t="s">
        <v>6314</v>
      </c>
      <c r="B119" s="650" t="s">
        <v>6315</v>
      </c>
      <c r="C119" s="650" t="s">
        <v>5252</v>
      </c>
      <c r="D119" s="650" t="s">
        <v>6458</v>
      </c>
      <c r="E119" s="650" t="s">
        <v>6459</v>
      </c>
      <c r="F119" s="653">
        <v>1</v>
      </c>
      <c r="G119" s="653">
        <v>23</v>
      </c>
      <c r="H119" s="653">
        <v>1</v>
      </c>
      <c r="I119" s="653">
        <v>23</v>
      </c>
      <c r="J119" s="653">
        <v>14</v>
      </c>
      <c r="K119" s="653">
        <v>322</v>
      </c>
      <c r="L119" s="653">
        <v>14</v>
      </c>
      <c r="M119" s="653">
        <v>23</v>
      </c>
      <c r="N119" s="653">
        <v>7</v>
      </c>
      <c r="O119" s="653">
        <v>161</v>
      </c>
      <c r="P119" s="666">
        <v>7</v>
      </c>
      <c r="Q119" s="654">
        <v>23</v>
      </c>
    </row>
    <row r="120" spans="1:17" ht="14.4" customHeight="1" x14ac:dyDescent="0.3">
      <c r="A120" s="649" t="s">
        <v>6314</v>
      </c>
      <c r="B120" s="650" t="s">
        <v>6315</v>
      </c>
      <c r="C120" s="650" t="s">
        <v>5252</v>
      </c>
      <c r="D120" s="650" t="s">
        <v>6460</v>
      </c>
      <c r="E120" s="650" t="s">
        <v>6461</v>
      </c>
      <c r="F120" s="653">
        <v>3</v>
      </c>
      <c r="G120" s="653">
        <v>51</v>
      </c>
      <c r="H120" s="653">
        <v>1</v>
      </c>
      <c r="I120" s="653">
        <v>17</v>
      </c>
      <c r="J120" s="653"/>
      <c r="K120" s="653"/>
      <c r="L120" s="653"/>
      <c r="M120" s="653"/>
      <c r="N120" s="653">
        <v>3</v>
      </c>
      <c r="O120" s="653">
        <v>51</v>
      </c>
      <c r="P120" s="666">
        <v>1</v>
      </c>
      <c r="Q120" s="654">
        <v>17</v>
      </c>
    </row>
    <row r="121" spans="1:17" ht="14.4" customHeight="1" x14ac:dyDescent="0.3">
      <c r="A121" s="649" t="s">
        <v>6314</v>
      </c>
      <c r="B121" s="650" t="s">
        <v>6315</v>
      </c>
      <c r="C121" s="650" t="s">
        <v>5252</v>
      </c>
      <c r="D121" s="650" t="s">
        <v>6462</v>
      </c>
      <c r="E121" s="650" t="s">
        <v>6463</v>
      </c>
      <c r="F121" s="653">
        <v>2</v>
      </c>
      <c r="G121" s="653">
        <v>260</v>
      </c>
      <c r="H121" s="653">
        <v>1</v>
      </c>
      <c r="I121" s="653">
        <v>130</v>
      </c>
      <c r="J121" s="653"/>
      <c r="K121" s="653"/>
      <c r="L121" s="653"/>
      <c r="M121" s="653"/>
      <c r="N121" s="653"/>
      <c r="O121" s="653"/>
      <c r="P121" s="666"/>
      <c r="Q121" s="654"/>
    </row>
    <row r="122" spans="1:17" ht="14.4" customHeight="1" x14ac:dyDescent="0.3">
      <c r="A122" s="649" t="s">
        <v>6314</v>
      </c>
      <c r="B122" s="650" t="s">
        <v>6315</v>
      </c>
      <c r="C122" s="650" t="s">
        <v>5252</v>
      </c>
      <c r="D122" s="650" t="s">
        <v>6464</v>
      </c>
      <c r="E122" s="650" t="s">
        <v>6465</v>
      </c>
      <c r="F122" s="653">
        <v>235</v>
      </c>
      <c r="G122" s="653">
        <v>68385</v>
      </c>
      <c r="H122" s="653">
        <v>1</v>
      </c>
      <c r="I122" s="653">
        <v>291</v>
      </c>
      <c r="J122" s="653">
        <v>245</v>
      </c>
      <c r="K122" s="653">
        <v>71295</v>
      </c>
      <c r="L122" s="653">
        <v>1.0425531914893618</v>
      </c>
      <c r="M122" s="653">
        <v>291</v>
      </c>
      <c r="N122" s="653">
        <v>187</v>
      </c>
      <c r="O122" s="653">
        <v>54516</v>
      </c>
      <c r="P122" s="666">
        <v>0.79719236674709371</v>
      </c>
      <c r="Q122" s="654">
        <v>291.52941176470586</v>
      </c>
    </row>
    <row r="123" spans="1:17" ht="14.4" customHeight="1" x14ac:dyDescent="0.3">
      <c r="A123" s="649" t="s">
        <v>6314</v>
      </c>
      <c r="B123" s="650" t="s">
        <v>6315</v>
      </c>
      <c r="C123" s="650" t="s">
        <v>5252</v>
      </c>
      <c r="D123" s="650" t="s">
        <v>6466</v>
      </c>
      <c r="E123" s="650" t="s">
        <v>6467</v>
      </c>
      <c r="F123" s="653">
        <v>1236</v>
      </c>
      <c r="G123" s="653">
        <v>55620</v>
      </c>
      <c r="H123" s="653">
        <v>1</v>
      </c>
      <c r="I123" s="653">
        <v>45</v>
      </c>
      <c r="J123" s="653">
        <v>953</v>
      </c>
      <c r="K123" s="653">
        <v>42885</v>
      </c>
      <c r="L123" s="653">
        <v>0.77103559870550165</v>
      </c>
      <c r="M123" s="653">
        <v>45</v>
      </c>
      <c r="N123" s="653">
        <v>1184</v>
      </c>
      <c r="O123" s="653">
        <v>53280</v>
      </c>
      <c r="P123" s="666">
        <v>0.95792880258899671</v>
      </c>
      <c r="Q123" s="654">
        <v>45</v>
      </c>
    </row>
    <row r="124" spans="1:17" ht="14.4" customHeight="1" x14ac:dyDescent="0.3">
      <c r="A124" s="649" t="s">
        <v>6314</v>
      </c>
      <c r="B124" s="650" t="s">
        <v>6315</v>
      </c>
      <c r="C124" s="650" t="s">
        <v>5252</v>
      </c>
      <c r="D124" s="650" t="s">
        <v>6468</v>
      </c>
      <c r="E124" s="650" t="s">
        <v>6469</v>
      </c>
      <c r="F124" s="653"/>
      <c r="G124" s="653"/>
      <c r="H124" s="653"/>
      <c r="I124" s="653"/>
      <c r="J124" s="653"/>
      <c r="K124" s="653"/>
      <c r="L124" s="653"/>
      <c r="M124" s="653"/>
      <c r="N124" s="653">
        <v>2</v>
      </c>
      <c r="O124" s="653">
        <v>2180</v>
      </c>
      <c r="P124" s="666"/>
      <c r="Q124" s="654">
        <v>1090</v>
      </c>
    </row>
    <row r="125" spans="1:17" ht="14.4" customHeight="1" x14ac:dyDescent="0.3">
      <c r="A125" s="649" t="s">
        <v>6314</v>
      </c>
      <c r="B125" s="650" t="s">
        <v>6315</v>
      </c>
      <c r="C125" s="650" t="s">
        <v>5252</v>
      </c>
      <c r="D125" s="650" t="s">
        <v>6470</v>
      </c>
      <c r="E125" s="650" t="s">
        <v>6471</v>
      </c>
      <c r="F125" s="653"/>
      <c r="G125" s="653"/>
      <c r="H125" s="653"/>
      <c r="I125" s="653"/>
      <c r="J125" s="653"/>
      <c r="K125" s="653"/>
      <c r="L125" s="653"/>
      <c r="M125" s="653"/>
      <c r="N125" s="653">
        <v>1</v>
      </c>
      <c r="O125" s="653">
        <v>24</v>
      </c>
      <c r="P125" s="666"/>
      <c r="Q125" s="654">
        <v>24</v>
      </c>
    </row>
    <row r="126" spans="1:17" ht="14.4" customHeight="1" x14ac:dyDescent="0.3">
      <c r="A126" s="649" t="s">
        <v>6314</v>
      </c>
      <c r="B126" s="650" t="s">
        <v>6315</v>
      </c>
      <c r="C126" s="650" t="s">
        <v>5252</v>
      </c>
      <c r="D126" s="650" t="s">
        <v>6472</v>
      </c>
      <c r="E126" s="650" t="s">
        <v>6473</v>
      </c>
      <c r="F126" s="653"/>
      <c r="G126" s="653"/>
      <c r="H126" s="653"/>
      <c r="I126" s="653"/>
      <c r="J126" s="653"/>
      <c r="K126" s="653"/>
      <c r="L126" s="653"/>
      <c r="M126" s="653"/>
      <c r="N126" s="653">
        <v>1</v>
      </c>
      <c r="O126" s="653">
        <v>101</v>
      </c>
      <c r="P126" s="666"/>
      <c r="Q126" s="654">
        <v>101</v>
      </c>
    </row>
    <row r="127" spans="1:17" ht="14.4" customHeight="1" x14ac:dyDescent="0.3">
      <c r="A127" s="649" t="s">
        <v>6314</v>
      </c>
      <c r="B127" s="650" t="s">
        <v>6315</v>
      </c>
      <c r="C127" s="650" t="s">
        <v>5252</v>
      </c>
      <c r="D127" s="650" t="s">
        <v>6474</v>
      </c>
      <c r="E127" s="650" t="s">
        <v>6475</v>
      </c>
      <c r="F127" s="653"/>
      <c r="G127" s="653"/>
      <c r="H127" s="653"/>
      <c r="I127" s="653"/>
      <c r="J127" s="653"/>
      <c r="K127" s="653"/>
      <c r="L127" s="653"/>
      <c r="M127" s="653"/>
      <c r="N127" s="653">
        <v>3</v>
      </c>
      <c r="O127" s="653">
        <v>78</v>
      </c>
      <c r="P127" s="666"/>
      <c r="Q127" s="654">
        <v>26</v>
      </c>
    </row>
    <row r="128" spans="1:17" ht="14.4" customHeight="1" x14ac:dyDescent="0.3">
      <c r="A128" s="649" t="s">
        <v>6314</v>
      </c>
      <c r="B128" s="650" t="s">
        <v>6315</v>
      </c>
      <c r="C128" s="650" t="s">
        <v>5252</v>
      </c>
      <c r="D128" s="650" t="s">
        <v>6476</v>
      </c>
      <c r="E128" s="650" t="s">
        <v>6477</v>
      </c>
      <c r="F128" s="653"/>
      <c r="G128" s="653"/>
      <c r="H128" s="653"/>
      <c r="I128" s="653"/>
      <c r="J128" s="653"/>
      <c r="K128" s="653"/>
      <c r="L128" s="653"/>
      <c r="M128" s="653"/>
      <c r="N128" s="653">
        <v>1</v>
      </c>
      <c r="O128" s="653">
        <v>562</v>
      </c>
      <c r="P128" s="666"/>
      <c r="Q128" s="654">
        <v>562</v>
      </c>
    </row>
    <row r="129" spans="1:17" ht="14.4" customHeight="1" x14ac:dyDescent="0.3">
      <c r="A129" s="649" t="s">
        <v>6314</v>
      </c>
      <c r="B129" s="650" t="s">
        <v>6315</v>
      </c>
      <c r="C129" s="650" t="s">
        <v>5252</v>
      </c>
      <c r="D129" s="650" t="s">
        <v>6478</v>
      </c>
      <c r="E129" s="650" t="s">
        <v>6479</v>
      </c>
      <c r="F129" s="653"/>
      <c r="G129" s="653"/>
      <c r="H129" s="653"/>
      <c r="I129" s="653"/>
      <c r="J129" s="653"/>
      <c r="K129" s="653"/>
      <c r="L129" s="653"/>
      <c r="M129" s="653"/>
      <c r="N129" s="653">
        <v>5</v>
      </c>
      <c r="O129" s="653">
        <v>1759</v>
      </c>
      <c r="P129" s="666"/>
      <c r="Q129" s="654">
        <v>351.8</v>
      </c>
    </row>
    <row r="130" spans="1:17" ht="14.4" customHeight="1" x14ac:dyDescent="0.3">
      <c r="A130" s="649" t="s">
        <v>6314</v>
      </c>
      <c r="B130" s="650" t="s">
        <v>6480</v>
      </c>
      <c r="C130" s="650" t="s">
        <v>5252</v>
      </c>
      <c r="D130" s="650" t="s">
        <v>6481</v>
      </c>
      <c r="E130" s="650" t="s">
        <v>6482</v>
      </c>
      <c r="F130" s="653">
        <v>2</v>
      </c>
      <c r="G130" s="653">
        <v>2070</v>
      </c>
      <c r="H130" s="653">
        <v>1</v>
      </c>
      <c r="I130" s="653">
        <v>1035</v>
      </c>
      <c r="J130" s="653"/>
      <c r="K130" s="653"/>
      <c r="L130" s="653"/>
      <c r="M130" s="653"/>
      <c r="N130" s="653"/>
      <c r="O130" s="653"/>
      <c r="P130" s="666"/>
      <c r="Q130" s="654"/>
    </row>
    <row r="131" spans="1:17" ht="14.4" customHeight="1" x14ac:dyDescent="0.3">
      <c r="A131" s="649" t="s">
        <v>6314</v>
      </c>
      <c r="B131" s="650" t="s">
        <v>6480</v>
      </c>
      <c r="C131" s="650" t="s">
        <v>5252</v>
      </c>
      <c r="D131" s="650" t="s">
        <v>6275</v>
      </c>
      <c r="E131" s="650" t="s">
        <v>6276</v>
      </c>
      <c r="F131" s="653">
        <v>24</v>
      </c>
      <c r="G131" s="653">
        <v>29664</v>
      </c>
      <c r="H131" s="653">
        <v>1</v>
      </c>
      <c r="I131" s="653">
        <v>1236</v>
      </c>
      <c r="J131" s="653"/>
      <c r="K131" s="653"/>
      <c r="L131" s="653"/>
      <c r="M131" s="653"/>
      <c r="N131" s="653"/>
      <c r="O131" s="653"/>
      <c r="P131" s="666"/>
      <c r="Q131" s="654"/>
    </row>
    <row r="132" spans="1:17" ht="14.4" customHeight="1" x14ac:dyDescent="0.3">
      <c r="A132" s="649" t="s">
        <v>6314</v>
      </c>
      <c r="B132" s="650" t="s">
        <v>6480</v>
      </c>
      <c r="C132" s="650" t="s">
        <v>5252</v>
      </c>
      <c r="D132" s="650" t="s">
        <v>6483</v>
      </c>
      <c r="E132" s="650" t="s">
        <v>6484</v>
      </c>
      <c r="F132" s="653">
        <v>75</v>
      </c>
      <c r="G132" s="653">
        <v>166575</v>
      </c>
      <c r="H132" s="653">
        <v>1</v>
      </c>
      <c r="I132" s="653">
        <v>2221</v>
      </c>
      <c r="J132" s="653"/>
      <c r="K132" s="653"/>
      <c r="L132" s="653"/>
      <c r="M132" s="653"/>
      <c r="N132" s="653"/>
      <c r="O132" s="653"/>
      <c r="P132" s="666"/>
      <c r="Q132" s="654"/>
    </row>
    <row r="133" spans="1:17" ht="14.4" customHeight="1" x14ac:dyDescent="0.3">
      <c r="A133" s="649" t="s">
        <v>6314</v>
      </c>
      <c r="B133" s="650" t="s">
        <v>6480</v>
      </c>
      <c r="C133" s="650" t="s">
        <v>5252</v>
      </c>
      <c r="D133" s="650" t="s">
        <v>6485</v>
      </c>
      <c r="E133" s="650" t="s">
        <v>6486</v>
      </c>
      <c r="F133" s="653">
        <v>75</v>
      </c>
      <c r="G133" s="653">
        <v>12750</v>
      </c>
      <c r="H133" s="653">
        <v>1</v>
      </c>
      <c r="I133" s="653">
        <v>170</v>
      </c>
      <c r="J133" s="653"/>
      <c r="K133" s="653"/>
      <c r="L133" s="653"/>
      <c r="M133" s="653"/>
      <c r="N133" s="653"/>
      <c r="O133" s="653"/>
      <c r="P133" s="666"/>
      <c r="Q133" s="654"/>
    </row>
    <row r="134" spans="1:17" ht="14.4" customHeight="1" x14ac:dyDescent="0.3">
      <c r="A134" s="649" t="s">
        <v>6487</v>
      </c>
      <c r="B134" s="650" t="s">
        <v>6488</v>
      </c>
      <c r="C134" s="650" t="s">
        <v>5424</v>
      </c>
      <c r="D134" s="650" t="s">
        <v>6489</v>
      </c>
      <c r="E134" s="650" t="s">
        <v>6490</v>
      </c>
      <c r="F134" s="653">
        <v>0.5</v>
      </c>
      <c r="G134" s="653">
        <v>991.44</v>
      </c>
      <c r="H134" s="653">
        <v>1</v>
      </c>
      <c r="I134" s="653">
        <v>1982.88</v>
      </c>
      <c r="J134" s="653"/>
      <c r="K134" s="653"/>
      <c r="L134" s="653"/>
      <c r="M134" s="653"/>
      <c r="N134" s="653"/>
      <c r="O134" s="653"/>
      <c r="P134" s="666"/>
      <c r="Q134" s="654"/>
    </row>
    <row r="135" spans="1:17" ht="14.4" customHeight="1" x14ac:dyDescent="0.3">
      <c r="A135" s="649" t="s">
        <v>6487</v>
      </c>
      <c r="B135" s="650" t="s">
        <v>6488</v>
      </c>
      <c r="C135" s="650" t="s">
        <v>5424</v>
      </c>
      <c r="D135" s="650" t="s">
        <v>6491</v>
      </c>
      <c r="E135" s="650" t="s">
        <v>6492</v>
      </c>
      <c r="F135" s="653"/>
      <c r="G135" s="653"/>
      <c r="H135" s="653"/>
      <c r="I135" s="653"/>
      <c r="J135" s="653">
        <v>0.67</v>
      </c>
      <c r="K135" s="653">
        <v>1789.87</v>
      </c>
      <c r="L135" s="653"/>
      <c r="M135" s="653">
        <v>2671.4477611940297</v>
      </c>
      <c r="N135" s="653"/>
      <c r="O135" s="653"/>
      <c r="P135" s="666"/>
      <c r="Q135" s="654"/>
    </row>
    <row r="136" spans="1:17" ht="14.4" customHeight="1" x14ac:dyDescent="0.3">
      <c r="A136" s="649" t="s">
        <v>6487</v>
      </c>
      <c r="B136" s="650" t="s">
        <v>6488</v>
      </c>
      <c r="C136" s="650" t="s">
        <v>5424</v>
      </c>
      <c r="D136" s="650" t="s">
        <v>6493</v>
      </c>
      <c r="E136" s="650" t="s">
        <v>6492</v>
      </c>
      <c r="F136" s="653"/>
      <c r="G136" s="653"/>
      <c r="H136" s="653"/>
      <c r="I136" s="653"/>
      <c r="J136" s="653"/>
      <c r="K136" s="653"/>
      <c r="L136" s="653"/>
      <c r="M136" s="653"/>
      <c r="N136" s="653">
        <v>0.2</v>
      </c>
      <c r="O136" s="653">
        <v>1335.72</v>
      </c>
      <c r="P136" s="666"/>
      <c r="Q136" s="654">
        <v>6678.5999999999995</v>
      </c>
    </row>
    <row r="137" spans="1:17" ht="14.4" customHeight="1" x14ac:dyDescent="0.3">
      <c r="A137" s="649" t="s">
        <v>6487</v>
      </c>
      <c r="B137" s="650" t="s">
        <v>6488</v>
      </c>
      <c r="C137" s="650" t="s">
        <v>5424</v>
      </c>
      <c r="D137" s="650" t="s">
        <v>6494</v>
      </c>
      <c r="E137" s="650" t="s">
        <v>6495</v>
      </c>
      <c r="F137" s="653">
        <v>4.3</v>
      </c>
      <c r="G137" s="653">
        <v>6208.73</v>
      </c>
      <c r="H137" s="653">
        <v>1</v>
      </c>
      <c r="I137" s="653">
        <v>1443.8906976744186</v>
      </c>
      <c r="J137" s="653">
        <v>2.5</v>
      </c>
      <c r="K137" s="653">
        <v>2451.06</v>
      </c>
      <c r="L137" s="653">
        <v>0.39477638744155408</v>
      </c>
      <c r="M137" s="653">
        <v>980.42399999999998</v>
      </c>
      <c r="N137" s="653">
        <v>11.500000000000002</v>
      </c>
      <c r="O137" s="653">
        <v>11373.789999999999</v>
      </c>
      <c r="P137" s="666">
        <v>1.8319028207056838</v>
      </c>
      <c r="Q137" s="654">
        <v>989.02521739130407</v>
      </c>
    </row>
    <row r="138" spans="1:17" ht="14.4" customHeight="1" x14ac:dyDescent="0.3">
      <c r="A138" s="649" t="s">
        <v>6487</v>
      </c>
      <c r="B138" s="650" t="s">
        <v>6488</v>
      </c>
      <c r="C138" s="650" t="s">
        <v>5424</v>
      </c>
      <c r="D138" s="650" t="s">
        <v>6496</v>
      </c>
      <c r="E138" s="650" t="s">
        <v>6497</v>
      </c>
      <c r="F138" s="653">
        <v>0.29000000000000004</v>
      </c>
      <c r="G138" s="653">
        <v>3740.9700000000003</v>
      </c>
      <c r="H138" s="653">
        <v>1</v>
      </c>
      <c r="I138" s="653">
        <v>12899.896551724138</v>
      </c>
      <c r="J138" s="653">
        <v>0.92</v>
      </c>
      <c r="K138" s="653">
        <v>10022.89</v>
      </c>
      <c r="L138" s="653">
        <v>2.6792222338056706</v>
      </c>
      <c r="M138" s="653">
        <v>10894.445652173912</v>
      </c>
      <c r="N138" s="653">
        <v>0.35</v>
      </c>
      <c r="O138" s="653">
        <v>3618.08</v>
      </c>
      <c r="P138" s="666">
        <v>0.96715023108979747</v>
      </c>
      <c r="Q138" s="654">
        <v>10337.371428571429</v>
      </c>
    </row>
    <row r="139" spans="1:17" ht="14.4" customHeight="1" x14ac:dyDescent="0.3">
      <c r="A139" s="649" t="s">
        <v>6487</v>
      </c>
      <c r="B139" s="650" t="s">
        <v>6488</v>
      </c>
      <c r="C139" s="650" t="s">
        <v>5424</v>
      </c>
      <c r="D139" s="650" t="s">
        <v>6498</v>
      </c>
      <c r="E139" s="650" t="s">
        <v>6499</v>
      </c>
      <c r="F139" s="653"/>
      <c r="G139" s="653"/>
      <c r="H139" s="653"/>
      <c r="I139" s="653"/>
      <c r="J139" s="653">
        <v>0.2</v>
      </c>
      <c r="K139" s="653">
        <v>1092.1600000000001</v>
      </c>
      <c r="L139" s="653"/>
      <c r="M139" s="653">
        <v>5460.8</v>
      </c>
      <c r="N139" s="653"/>
      <c r="O139" s="653"/>
      <c r="P139" s="666"/>
      <c r="Q139" s="654"/>
    </row>
    <row r="140" spans="1:17" ht="14.4" customHeight="1" x14ac:dyDescent="0.3">
      <c r="A140" s="649" t="s">
        <v>6487</v>
      </c>
      <c r="B140" s="650" t="s">
        <v>6488</v>
      </c>
      <c r="C140" s="650" t="s">
        <v>5424</v>
      </c>
      <c r="D140" s="650" t="s">
        <v>6500</v>
      </c>
      <c r="E140" s="650" t="s">
        <v>6499</v>
      </c>
      <c r="F140" s="653">
        <v>0.65</v>
      </c>
      <c r="G140" s="653">
        <v>7037.2899999999991</v>
      </c>
      <c r="H140" s="653">
        <v>1</v>
      </c>
      <c r="I140" s="653">
        <v>10826.599999999999</v>
      </c>
      <c r="J140" s="653">
        <v>0.36000000000000004</v>
      </c>
      <c r="K140" s="653">
        <v>3911.8199999999997</v>
      </c>
      <c r="L140" s="653">
        <v>0.55587022845441925</v>
      </c>
      <c r="M140" s="653">
        <v>10866.166666666664</v>
      </c>
      <c r="N140" s="653">
        <v>0.8600000000000001</v>
      </c>
      <c r="O140" s="653">
        <v>9392.5300000000007</v>
      </c>
      <c r="P140" s="666">
        <v>1.3346799691358466</v>
      </c>
      <c r="Q140" s="654">
        <v>10921.546511627907</v>
      </c>
    </row>
    <row r="141" spans="1:17" ht="14.4" customHeight="1" x14ac:dyDescent="0.3">
      <c r="A141" s="649" t="s">
        <v>6487</v>
      </c>
      <c r="B141" s="650" t="s">
        <v>6488</v>
      </c>
      <c r="C141" s="650" t="s">
        <v>5424</v>
      </c>
      <c r="D141" s="650" t="s">
        <v>5461</v>
      </c>
      <c r="E141" s="650" t="s">
        <v>5462</v>
      </c>
      <c r="F141" s="653"/>
      <c r="G141" s="653"/>
      <c r="H141" s="653"/>
      <c r="I141" s="653"/>
      <c r="J141" s="653">
        <v>0.1</v>
      </c>
      <c r="K141" s="653">
        <v>195.61</v>
      </c>
      <c r="L141" s="653"/>
      <c r="M141" s="653">
        <v>1956.1000000000001</v>
      </c>
      <c r="N141" s="653">
        <v>0.1</v>
      </c>
      <c r="O141" s="653">
        <v>195.61</v>
      </c>
      <c r="P141" s="666"/>
      <c r="Q141" s="654">
        <v>1956.1000000000001</v>
      </c>
    </row>
    <row r="142" spans="1:17" ht="14.4" customHeight="1" x14ac:dyDescent="0.3">
      <c r="A142" s="649" t="s">
        <v>6487</v>
      </c>
      <c r="B142" s="650" t="s">
        <v>6488</v>
      </c>
      <c r="C142" s="650" t="s">
        <v>5424</v>
      </c>
      <c r="D142" s="650" t="s">
        <v>6501</v>
      </c>
      <c r="E142" s="650" t="s">
        <v>6499</v>
      </c>
      <c r="F142" s="653"/>
      <c r="G142" s="653"/>
      <c r="H142" s="653"/>
      <c r="I142" s="653"/>
      <c r="J142" s="653"/>
      <c r="K142" s="653"/>
      <c r="L142" s="653"/>
      <c r="M142" s="653"/>
      <c r="N142" s="653">
        <v>1.4500000000000002</v>
      </c>
      <c r="O142" s="653">
        <v>3167.25</v>
      </c>
      <c r="P142" s="666"/>
      <c r="Q142" s="654">
        <v>2184.3103448275861</v>
      </c>
    </row>
    <row r="143" spans="1:17" ht="14.4" customHeight="1" x14ac:dyDescent="0.3">
      <c r="A143" s="649" t="s">
        <v>6487</v>
      </c>
      <c r="B143" s="650" t="s">
        <v>6488</v>
      </c>
      <c r="C143" s="650" t="s">
        <v>5424</v>
      </c>
      <c r="D143" s="650" t="s">
        <v>6502</v>
      </c>
      <c r="E143" s="650" t="s">
        <v>6503</v>
      </c>
      <c r="F143" s="653">
        <v>0.15</v>
      </c>
      <c r="G143" s="653">
        <v>56.4</v>
      </c>
      <c r="H143" s="653">
        <v>1</v>
      </c>
      <c r="I143" s="653">
        <v>376</v>
      </c>
      <c r="J143" s="653"/>
      <c r="K143" s="653"/>
      <c r="L143" s="653"/>
      <c r="M143" s="653"/>
      <c r="N143" s="653">
        <v>0.15</v>
      </c>
      <c r="O143" s="653">
        <v>56.9</v>
      </c>
      <c r="P143" s="666">
        <v>1.0088652482269505</v>
      </c>
      <c r="Q143" s="654">
        <v>379.33333333333331</v>
      </c>
    </row>
    <row r="144" spans="1:17" ht="14.4" customHeight="1" x14ac:dyDescent="0.3">
      <c r="A144" s="649" t="s">
        <v>6487</v>
      </c>
      <c r="B144" s="650" t="s">
        <v>6488</v>
      </c>
      <c r="C144" s="650" t="s">
        <v>5505</v>
      </c>
      <c r="D144" s="650" t="s">
        <v>6504</v>
      </c>
      <c r="E144" s="650" t="s">
        <v>6505</v>
      </c>
      <c r="F144" s="653">
        <v>1</v>
      </c>
      <c r="G144" s="653">
        <v>972.32</v>
      </c>
      <c r="H144" s="653">
        <v>1</v>
      </c>
      <c r="I144" s="653">
        <v>972.32</v>
      </c>
      <c r="J144" s="653"/>
      <c r="K144" s="653"/>
      <c r="L144" s="653"/>
      <c r="M144" s="653"/>
      <c r="N144" s="653">
        <v>1</v>
      </c>
      <c r="O144" s="653">
        <v>972.32</v>
      </c>
      <c r="P144" s="666">
        <v>1</v>
      </c>
      <c r="Q144" s="654">
        <v>972.32</v>
      </c>
    </row>
    <row r="145" spans="1:17" ht="14.4" customHeight="1" x14ac:dyDescent="0.3">
      <c r="A145" s="649" t="s">
        <v>6487</v>
      </c>
      <c r="B145" s="650" t="s">
        <v>6488</v>
      </c>
      <c r="C145" s="650" t="s">
        <v>5505</v>
      </c>
      <c r="D145" s="650" t="s">
        <v>6506</v>
      </c>
      <c r="E145" s="650" t="s">
        <v>6505</v>
      </c>
      <c r="F145" s="653"/>
      <c r="G145" s="653"/>
      <c r="H145" s="653"/>
      <c r="I145" s="653"/>
      <c r="J145" s="653">
        <v>3</v>
      </c>
      <c r="K145" s="653">
        <v>5121.93</v>
      </c>
      <c r="L145" s="653"/>
      <c r="M145" s="653">
        <v>1707.3100000000002</v>
      </c>
      <c r="N145" s="653">
        <v>2</v>
      </c>
      <c r="O145" s="653">
        <v>3414.62</v>
      </c>
      <c r="P145" s="666"/>
      <c r="Q145" s="654">
        <v>1707.31</v>
      </c>
    </row>
    <row r="146" spans="1:17" ht="14.4" customHeight="1" x14ac:dyDescent="0.3">
      <c r="A146" s="649" t="s">
        <v>6487</v>
      </c>
      <c r="B146" s="650" t="s">
        <v>6488</v>
      </c>
      <c r="C146" s="650" t="s">
        <v>5505</v>
      </c>
      <c r="D146" s="650" t="s">
        <v>6507</v>
      </c>
      <c r="E146" s="650" t="s">
        <v>6505</v>
      </c>
      <c r="F146" s="653"/>
      <c r="G146" s="653"/>
      <c r="H146" s="653"/>
      <c r="I146" s="653"/>
      <c r="J146" s="653">
        <v>2</v>
      </c>
      <c r="K146" s="653">
        <v>4132.6000000000004</v>
      </c>
      <c r="L146" s="653"/>
      <c r="M146" s="653">
        <v>2066.3000000000002</v>
      </c>
      <c r="N146" s="653"/>
      <c r="O146" s="653"/>
      <c r="P146" s="666"/>
      <c r="Q146" s="654"/>
    </row>
    <row r="147" spans="1:17" ht="14.4" customHeight="1" x14ac:dyDescent="0.3">
      <c r="A147" s="649" t="s">
        <v>6487</v>
      </c>
      <c r="B147" s="650" t="s">
        <v>6488</v>
      </c>
      <c r="C147" s="650" t="s">
        <v>5505</v>
      </c>
      <c r="D147" s="650" t="s">
        <v>6508</v>
      </c>
      <c r="E147" s="650" t="s">
        <v>6509</v>
      </c>
      <c r="F147" s="653">
        <v>1</v>
      </c>
      <c r="G147" s="653">
        <v>1932.09</v>
      </c>
      <c r="H147" s="653">
        <v>1</v>
      </c>
      <c r="I147" s="653">
        <v>1932.09</v>
      </c>
      <c r="J147" s="653"/>
      <c r="K147" s="653"/>
      <c r="L147" s="653"/>
      <c r="M147" s="653"/>
      <c r="N147" s="653"/>
      <c r="O147" s="653"/>
      <c r="P147" s="666"/>
      <c r="Q147" s="654"/>
    </row>
    <row r="148" spans="1:17" ht="14.4" customHeight="1" x14ac:dyDescent="0.3">
      <c r="A148" s="649" t="s">
        <v>6487</v>
      </c>
      <c r="B148" s="650" t="s">
        <v>6488</v>
      </c>
      <c r="C148" s="650" t="s">
        <v>5505</v>
      </c>
      <c r="D148" s="650" t="s">
        <v>6510</v>
      </c>
      <c r="E148" s="650" t="s">
        <v>6511</v>
      </c>
      <c r="F148" s="653"/>
      <c r="G148" s="653"/>
      <c r="H148" s="653"/>
      <c r="I148" s="653"/>
      <c r="J148" s="653">
        <v>5</v>
      </c>
      <c r="K148" s="653">
        <v>5138.8</v>
      </c>
      <c r="L148" s="653"/>
      <c r="M148" s="653">
        <v>1027.76</v>
      </c>
      <c r="N148" s="653">
        <v>1</v>
      </c>
      <c r="O148" s="653">
        <v>1027.76</v>
      </c>
      <c r="P148" s="666"/>
      <c r="Q148" s="654">
        <v>1027.76</v>
      </c>
    </row>
    <row r="149" spans="1:17" ht="14.4" customHeight="1" x14ac:dyDescent="0.3">
      <c r="A149" s="649" t="s">
        <v>6487</v>
      </c>
      <c r="B149" s="650" t="s">
        <v>6488</v>
      </c>
      <c r="C149" s="650" t="s">
        <v>5505</v>
      </c>
      <c r="D149" s="650" t="s">
        <v>6512</v>
      </c>
      <c r="E149" s="650" t="s">
        <v>6511</v>
      </c>
      <c r="F149" s="653"/>
      <c r="G149" s="653"/>
      <c r="H149" s="653"/>
      <c r="I149" s="653"/>
      <c r="J149" s="653">
        <v>3</v>
      </c>
      <c r="K149" s="653">
        <v>6425.5499999999993</v>
      </c>
      <c r="L149" s="653"/>
      <c r="M149" s="653">
        <v>2141.85</v>
      </c>
      <c r="N149" s="653"/>
      <c r="O149" s="653"/>
      <c r="P149" s="666"/>
      <c r="Q149" s="654"/>
    </row>
    <row r="150" spans="1:17" ht="14.4" customHeight="1" x14ac:dyDescent="0.3">
      <c r="A150" s="649" t="s">
        <v>6487</v>
      </c>
      <c r="B150" s="650" t="s">
        <v>6488</v>
      </c>
      <c r="C150" s="650" t="s">
        <v>5505</v>
      </c>
      <c r="D150" s="650" t="s">
        <v>6513</v>
      </c>
      <c r="E150" s="650" t="s">
        <v>6514</v>
      </c>
      <c r="F150" s="653"/>
      <c r="G150" s="653"/>
      <c r="H150" s="653"/>
      <c r="I150" s="653"/>
      <c r="J150" s="653">
        <v>1</v>
      </c>
      <c r="K150" s="653">
        <v>166546.75</v>
      </c>
      <c r="L150" s="653"/>
      <c r="M150" s="653">
        <v>166546.75</v>
      </c>
      <c r="N150" s="653">
        <v>1</v>
      </c>
      <c r="O150" s="653">
        <v>166546.75</v>
      </c>
      <c r="P150" s="666"/>
      <c r="Q150" s="654">
        <v>166546.75</v>
      </c>
    </row>
    <row r="151" spans="1:17" ht="14.4" customHeight="1" x14ac:dyDescent="0.3">
      <c r="A151" s="649" t="s">
        <v>6487</v>
      </c>
      <c r="B151" s="650" t="s">
        <v>6488</v>
      </c>
      <c r="C151" s="650" t="s">
        <v>5505</v>
      </c>
      <c r="D151" s="650" t="s">
        <v>6515</v>
      </c>
      <c r="E151" s="650" t="s">
        <v>6516</v>
      </c>
      <c r="F151" s="653"/>
      <c r="G151" s="653"/>
      <c r="H151" s="653"/>
      <c r="I151" s="653"/>
      <c r="J151" s="653">
        <v>1</v>
      </c>
      <c r="K151" s="653">
        <v>12705.82</v>
      </c>
      <c r="L151" s="653"/>
      <c r="M151" s="653">
        <v>12705.82</v>
      </c>
      <c r="N151" s="653"/>
      <c r="O151" s="653"/>
      <c r="P151" s="666"/>
      <c r="Q151" s="654"/>
    </row>
    <row r="152" spans="1:17" ht="14.4" customHeight="1" x14ac:dyDescent="0.3">
      <c r="A152" s="649" t="s">
        <v>6487</v>
      </c>
      <c r="B152" s="650" t="s">
        <v>6488</v>
      </c>
      <c r="C152" s="650" t="s">
        <v>5505</v>
      </c>
      <c r="D152" s="650" t="s">
        <v>6517</v>
      </c>
      <c r="E152" s="650" t="s">
        <v>6518</v>
      </c>
      <c r="F152" s="653"/>
      <c r="G152" s="653"/>
      <c r="H152" s="653"/>
      <c r="I152" s="653"/>
      <c r="J152" s="653">
        <v>1</v>
      </c>
      <c r="K152" s="653">
        <v>19196.8</v>
      </c>
      <c r="L152" s="653"/>
      <c r="M152" s="653">
        <v>19196.8</v>
      </c>
      <c r="N152" s="653"/>
      <c r="O152" s="653"/>
      <c r="P152" s="666"/>
      <c r="Q152" s="654"/>
    </row>
    <row r="153" spans="1:17" ht="14.4" customHeight="1" x14ac:dyDescent="0.3">
      <c r="A153" s="649" t="s">
        <v>6487</v>
      </c>
      <c r="B153" s="650" t="s">
        <v>6488</v>
      </c>
      <c r="C153" s="650" t="s">
        <v>5505</v>
      </c>
      <c r="D153" s="650" t="s">
        <v>6519</v>
      </c>
      <c r="E153" s="650" t="s">
        <v>6520</v>
      </c>
      <c r="F153" s="653"/>
      <c r="G153" s="653"/>
      <c r="H153" s="653"/>
      <c r="I153" s="653"/>
      <c r="J153" s="653">
        <v>2</v>
      </c>
      <c r="K153" s="653">
        <v>2005.6</v>
      </c>
      <c r="L153" s="653"/>
      <c r="M153" s="653">
        <v>1002.8</v>
      </c>
      <c r="N153" s="653">
        <v>1</v>
      </c>
      <c r="O153" s="653">
        <v>1002.8</v>
      </c>
      <c r="P153" s="666"/>
      <c r="Q153" s="654">
        <v>1002.8</v>
      </c>
    </row>
    <row r="154" spans="1:17" ht="14.4" customHeight="1" x14ac:dyDescent="0.3">
      <c r="A154" s="649" t="s">
        <v>6487</v>
      </c>
      <c r="B154" s="650" t="s">
        <v>6488</v>
      </c>
      <c r="C154" s="650" t="s">
        <v>5505</v>
      </c>
      <c r="D154" s="650" t="s">
        <v>6521</v>
      </c>
      <c r="E154" s="650" t="s">
        <v>6522</v>
      </c>
      <c r="F154" s="653"/>
      <c r="G154" s="653"/>
      <c r="H154" s="653"/>
      <c r="I154" s="653"/>
      <c r="J154" s="653">
        <v>1</v>
      </c>
      <c r="K154" s="653">
        <v>9370.39</v>
      </c>
      <c r="L154" s="653"/>
      <c r="M154" s="653">
        <v>9370.39</v>
      </c>
      <c r="N154" s="653"/>
      <c r="O154" s="653"/>
      <c r="P154" s="666"/>
      <c r="Q154" s="654"/>
    </row>
    <row r="155" spans="1:17" ht="14.4" customHeight="1" x14ac:dyDescent="0.3">
      <c r="A155" s="649" t="s">
        <v>6487</v>
      </c>
      <c r="B155" s="650" t="s">
        <v>6488</v>
      </c>
      <c r="C155" s="650" t="s">
        <v>5505</v>
      </c>
      <c r="D155" s="650" t="s">
        <v>6523</v>
      </c>
      <c r="E155" s="650" t="s">
        <v>6524</v>
      </c>
      <c r="F155" s="653"/>
      <c r="G155" s="653"/>
      <c r="H155" s="653"/>
      <c r="I155" s="653"/>
      <c r="J155" s="653">
        <v>2</v>
      </c>
      <c r="K155" s="653">
        <v>1594</v>
      </c>
      <c r="L155" s="653"/>
      <c r="M155" s="653">
        <v>797</v>
      </c>
      <c r="N155" s="653"/>
      <c r="O155" s="653"/>
      <c r="P155" s="666"/>
      <c r="Q155" s="654"/>
    </row>
    <row r="156" spans="1:17" ht="14.4" customHeight="1" x14ac:dyDescent="0.3">
      <c r="A156" s="649" t="s">
        <v>6487</v>
      </c>
      <c r="B156" s="650" t="s">
        <v>6488</v>
      </c>
      <c r="C156" s="650" t="s">
        <v>5505</v>
      </c>
      <c r="D156" s="650" t="s">
        <v>6525</v>
      </c>
      <c r="E156" s="650" t="s">
        <v>6526</v>
      </c>
      <c r="F156" s="653">
        <v>1</v>
      </c>
      <c r="G156" s="653">
        <v>5259.23</v>
      </c>
      <c r="H156" s="653">
        <v>1</v>
      </c>
      <c r="I156" s="653">
        <v>5259.23</v>
      </c>
      <c r="J156" s="653"/>
      <c r="K156" s="653"/>
      <c r="L156" s="653"/>
      <c r="M156" s="653"/>
      <c r="N156" s="653">
        <v>1</v>
      </c>
      <c r="O156" s="653">
        <v>5259.23</v>
      </c>
      <c r="P156" s="666">
        <v>1</v>
      </c>
      <c r="Q156" s="654">
        <v>5259.23</v>
      </c>
    </row>
    <row r="157" spans="1:17" ht="14.4" customHeight="1" x14ac:dyDescent="0.3">
      <c r="A157" s="649" t="s">
        <v>6487</v>
      </c>
      <c r="B157" s="650" t="s">
        <v>6488</v>
      </c>
      <c r="C157" s="650" t="s">
        <v>5505</v>
      </c>
      <c r="D157" s="650" t="s">
        <v>6527</v>
      </c>
      <c r="E157" s="650" t="s">
        <v>6528</v>
      </c>
      <c r="F157" s="653"/>
      <c r="G157" s="653"/>
      <c r="H157" s="653"/>
      <c r="I157" s="653"/>
      <c r="J157" s="653">
        <v>2</v>
      </c>
      <c r="K157" s="653">
        <v>2994.88</v>
      </c>
      <c r="L157" s="653"/>
      <c r="M157" s="653">
        <v>1497.44</v>
      </c>
      <c r="N157" s="653">
        <v>1</v>
      </c>
      <c r="O157" s="653">
        <v>1497.44</v>
      </c>
      <c r="P157" s="666"/>
      <c r="Q157" s="654">
        <v>1497.44</v>
      </c>
    </row>
    <row r="158" spans="1:17" ht="14.4" customHeight="1" x14ac:dyDescent="0.3">
      <c r="A158" s="649" t="s">
        <v>6487</v>
      </c>
      <c r="B158" s="650" t="s">
        <v>6488</v>
      </c>
      <c r="C158" s="650" t="s">
        <v>5505</v>
      </c>
      <c r="D158" s="650" t="s">
        <v>6529</v>
      </c>
      <c r="E158" s="650" t="s">
        <v>6530</v>
      </c>
      <c r="F158" s="653"/>
      <c r="G158" s="653"/>
      <c r="H158" s="653"/>
      <c r="I158" s="653"/>
      <c r="J158" s="653">
        <v>2</v>
      </c>
      <c r="K158" s="653">
        <v>69800</v>
      </c>
      <c r="L158" s="653"/>
      <c r="M158" s="653">
        <v>34900</v>
      </c>
      <c r="N158" s="653"/>
      <c r="O158" s="653"/>
      <c r="P158" s="666"/>
      <c r="Q158" s="654"/>
    </row>
    <row r="159" spans="1:17" ht="14.4" customHeight="1" x14ac:dyDescent="0.3">
      <c r="A159" s="649" t="s">
        <v>6487</v>
      </c>
      <c r="B159" s="650" t="s">
        <v>6488</v>
      </c>
      <c r="C159" s="650" t="s">
        <v>5505</v>
      </c>
      <c r="D159" s="650" t="s">
        <v>6531</v>
      </c>
      <c r="E159" s="650" t="s">
        <v>6532</v>
      </c>
      <c r="F159" s="653"/>
      <c r="G159" s="653"/>
      <c r="H159" s="653"/>
      <c r="I159" s="653"/>
      <c r="J159" s="653">
        <v>1</v>
      </c>
      <c r="K159" s="653">
        <v>605.65</v>
      </c>
      <c r="L159" s="653"/>
      <c r="M159" s="653">
        <v>605.65</v>
      </c>
      <c r="N159" s="653"/>
      <c r="O159" s="653"/>
      <c r="P159" s="666"/>
      <c r="Q159" s="654"/>
    </row>
    <row r="160" spans="1:17" ht="14.4" customHeight="1" x14ac:dyDescent="0.3">
      <c r="A160" s="649" t="s">
        <v>6487</v>
      </c>
      <c r="B160" s="650" t="s">
        <v>6488</v>
      </c>
      <c r="C160" s="650" t="s">
        <v>5505</v>
      </c>
      <c r="D160" s="650" t="s">
        <v>6533</v>
      </c>
      <c r="E160" s="650" t="s">
        <v>6534</v>
      </c>
      <c r="F160" s="653"/>
      <c r="G160" s="653"/>
      <c r="H160" s="653"/>
      <c r="I160" s="653"/>
      <c r="J160" s="653">
        <v>2</v>
      </c>
      <c r="K160" s="653">
        <v>1662.32</v>
      </c>
      <c r="L160" s="653"/>
      <c r="M160" s="653">
        <v>831.16</v>
      </c>
      <c r="N160" s="653">
        <v>1</v>
      </c>
      <c r="O160" s="653">
        <v>831.16</v>
      </c>
      <c r="P160" s="666"/>
      <c r="Q160" s="654">
        <v>831.16</v>
      </c>
    </row>
    <row r="161" spans="1:17" ht="14.4" customHeight="1" x14ac:dyDescent="0.3">
      <c r="A161" s="649" t="s">
        <v>6487</v>
      </c>
      <c r="B161" s="650" t="s">
        <v>6488</v>
      </c>
      <c r="C161" s="650" t="s">
        <v>5505</v>
      </c>
      <c r="D161" s="650" t="s">
        <v>6535</v>
      </c>
      <c r="E161" s="650" t="s">
        <v>6534</v>
      </c>
      <c r="F161" s="653">
        <v>1</v>
      </c>
      <c r="G161" s="653">
        <v>888.06</v>
      </c>
      <c r="H161" s="653">
        <v>1</v>
      </c>
      <c r="I161" s="653">
        <v>888.06</v>
      </c>
      <c r="J161" s="653"/>
      <c r="K161" s="653"/>
      <c r="L161" s="653"/>
      <c r="M161" s="653"/>
      <c r="N161" s="653">
        <v>1</v>
      </c>
      <c r="O161" s="653">
        <v>888.06</v>
      </c>
      <c r="P161" s="666">
        <v>1</v>
      </c>
      <c r="Q161" s="654">
        <v>888.06</v>
      </c>
    </row>
    <row r="162" spans="1:17" ht="14.4" customHeight="1" x14ac:dyDescent="0.3">
      <c r="A162" s="649" t="s">
        <v>6487</v>
      </c>
      <c r="B162" s="650" t="s">
        <v>6488</v>
      </c>
      <c r="C162" s="650" t="s">
        <v>5505</v>
      </c>
      <c r="D162" s="650" t="s">
        <v>6536</v>
      </c>
      <c r="E162" s="650" t="s">
        <v>6537</v>
      </c>
      <c r="F162" s="653">
        <v>1</v>
      </c>
      <c r="G162" s="653">
        <v>888.06</v>
      </c>
      <c r="H162" s="653">
        <v>1</v>
      </c>
      <c r="I162" s="653">
        <v>888.06</v>
      </c>
      <c r="J162" s="653">
        <v>4</v>
      </c>
      <c r="K162" s="653">
        <v>3552.24</v>
      </c>
      <c r="L162" s="653">
        <v>4</v>
      </c>
      <c r="M162" s="653">
        <v>888.06</v>
      </c>
      <c r="N162" s="653">
        <v>2</v>
      </c>
      <c r="O162" s="653">
        <v>1776.12</v>
      </c>
      <c r="P162" s="666">
        <v>2</v>
      </c>
      <c r="Q162" s="654">
        <v>888.06</v>
      </c>
    </row>
    <row r="163" spans="1:17" ht="14.4" customHeight="1" x14ac:dyDescent="0.3">
      <c r="A163" s="649" t="s">
        <v>6487</v>
      </c>
      <c r="B163" s="650" t="s">
        <v>6488</v>
      </c>
      <c r="C163" s="650" t="s">
        <v>5505</v>
      </c>
      <c r="D163" s="650" t="s">
        <v>6538</v>
      </c>
      <c r="E163" s="650" t="s">
        <v>6539</v>
      </c>
      <c r="F163" s="653">
        <v>5</v>
      </c>
      <c r="G163" s="653">
        <v>19494</v>
      </c>
      <c r="H163" s="653">
        <v>1</v>
      </c>
      <c r="I163" s="653">
        <v>3898.8</v>
      </c>
      <c r="J163" s="653"/>
      <c r="K163" s="653"/>
      <c r="L163" s="653"/>
      <c r="M163" s="653"/>
      <c r="N163" s="653"/>
      <c r="O163" s="653"/>
      <c r="P163" s="666"/>
      <c r="Q163" s="654"/>
    </row>
    <row r="164" spans="1:17" ht="14.4" customHeight="1" x14ac:dyDescent="0.3">
      <c r="A164" s="649" t="s">
        <v>6487</v>
      </c>
      <c r="B164" s="650" t="s">
        <v>6488</v>
      </c>
      <c r="C164" s="650" t="s">
        <v>5505</v>
      </c>
      <c r="D164" s="650" t="s">
        <v>6540</v>
      </c>
      <c r="E164" s="650" t="s">
        <v>6541</v>
      </c>
      <c r="F164" s="653"/>
      <c r="G164" s="653"/>
      <c r="H164" s="653"/>
      <c r="I164" s="653"/>
      <c r="J164" s="653">
        <v>2</v>
      </c>
      <c r="K164" s="653">
        <v>2945.76</v>
      </c>
      <c r="L164" s="653"/>
      <c r="M164" s="653">
        <v>1472.88</v>
      </c>
      <c r="N164" s="653"/>
      <c r="O164" s="653"/>
      <c r="P164" s="666"/>
      <c r="Q164" s="654"/>
    </row>
    <row r="165" spans="1:17" ht="14.4" customHeight="1" x14ac:dyDescent="0.3">
      <c r="A165" s="649" t="s">
        <v>6487</v>
      </c>
      <c r="B165" s="650" t="s">
        <v>6488</v>
      </c>
      <c r="C165" s="650" t="s">
        <v>5505</v>
      </c>
      <c r="D165" s="650" t="s">
        <v>6542</v>
      </c>
      <c r="E165" s="650" t="s">
        <v>6543</v>
      </c>
      <c r="F165" s="653"/>
      <c r="G165" s="653"/>
      <c r="H165" s="653"/>
      <c r="I165" s="653"/>
      <c r="J165" s="653"/>
      <c r="K165" s="653"/>
      <c r="L165" s="653"/>
      <c r="M165" s="653"/>
      <c r="N165" s="653">
        <v>1</v>
      </c>
      <c r="O165" s="653">
        <v>1312.14</v>
      </c>
      <c r="P165" s="666"/>
      <c r="Q165" s="654">
        <v>1312.14</v>
      </c>
    </row>
    <row r="166" spans="1:17" ht="14.4" customHeight="1" x14ac:dyDescent="0.3">
      <c r="A166" s="649" t="s">
        <v>6487</v>
      </c>
      <c r="B166" s="650" t="s">
        <v>6488</v>
      </c>
      <c r="C166" s="650" t="s">
        <v>5505</v>
      </c>
      <c r="D166" s="650" t="s">
        <v>6544</v>
      </c>
      <c r="E166" s="650" t="s">
        <v>6545</v>
      </c>
      <c r="F166" s="653"/>
      <c r="G166" s="653"/>
      <c r="H166" s="653"/>
      <c r="I166" s="653"/>
      <c r="J166" s="653"/>
      <c r="K166" s="653"/>
      <c r="L166" s="653"/>
      <c r="M166" s="653"/>
      <c r="N166" s="653">
        <v>2</v>
      </c>
      <c r="O166" s="653">
        <v>7289.16</v>
      </c>
      <c r="P166" s="666"/>
      <c r="Q166" s="654">
        <v>3644.58</v>
      </c>
    </row>
    <row r="167" spans="1:17" ht="14.4" customHeight="1" x14ac:dyDescent="0.3">
      <c r="A167" s="649" t="s">
        <v>6487</v>
      </c>
      <c r="B167" s="650" t="s">
        <v>6488</v>
      </c>
      <c r="C167" s="650" t="s">
        <v>5505</v>
      </c>
      <c r="D167" s="650" t="s">
        <v>6546</v>
      </c>
      <c r="E167" s="650" t="s">
        <v>6547</v>
      </c>
      <c r="F167" s="653"/>
      <c r="G167" s="653"/>
      <c r="H167" s="653"/>
      <c r="I167" s="653"/>
      <c r="J167" s="653">
        <v>1</v>
      </c>
      <c r="K167" s="653">
        <v>34453.9</v>
      </c>
      <c r="L167" s="653"/>
      <c r="M167" s="653">
        <v>34453.9</v>
      </c>
      <c r="N167" s="653"/>
      <c r="O167" s="653"/>
      <c r="P167" s="666"/>
      <c r="Q167" s="654"/>
    </row>
    <row r="168" spans="1:17" ht="14.4" customHeight="1" x14ac:dyDescent="0.3">
      <c r="A168" s="649" t="s">
        <v>6487</v>
      </c>
      <c r="B168" s="650" t="s">
        <v>6488</v>
      </c>
      <c r="C168" s="650" t="s">
        <v>5505</v>
      </c>
      <c r="D168" s="650" t="s">
        <v>6548</v>
      </c>
      <c r="E168" s="650" t="s">
        <v>6549</v>
      </c>
      <c r="F168" s="653"/>
      <c r="G168" s="653"/>
      <c r="H168" s="653"/>
      <c r="I168" s="653"/>
      <c r="J168" s="653">
        <v>2</v>
      </c>
      <c r="K168" s="653">
        <v>2611.64</v>
      </c>
      <c r="L168" s="653"/>
      <c r="M168" s="653">
        <v>1305.82</v>
      </c>
      <c r="N168" s="653"/>
      <c r="O168" s="653"/>
      <c r="P168" s="666"/>
      <c r="Q168" s="654"/>
    </row>
    <row r="169" spans="1:17" ht="14.4" customHeight="1" x14ac:dyDescent="0.3">
      <c r="A169" s="649" t="s">
        <v>6487</v>
      </c>
      <c r="B169" s="650" t="s">
        <v>6488</v>
      </c>
      <c r="C169" s="650" t="s">
        <v>5505</v>
      </c>
      <c r="D169" s="650" t="s">
        <v>6550</v>
      </c>
      <c r="E169" s="650" t="s">
        <v>6551</v>
      </c>
      <c r="F169" s="653">
        <v>1</v>
      </c>
      <c r="G169" s="653">
        <v>359.1</v>
      </c>
      <c r="H169" s="653">
        <v>1</v>
      </c>
      <c r="I169" s="653">
        <v>359.1</v>
      </c>
      <c r="J169" s="653">
        <v>4</v>
      </c>
      <c r="K169" s="653">
        <v>1436.4</v>
      </c>
      <c r="L169" s="653">
        <v>4</v>
      </c>
      <c r="M169" s="653">
        <v>359.1</v>
      </c>
      <c r="N169" s="653">
        <v>2</v>
      </c>
      <c r="O169" s="653">
        <v>718.2</v>
      </c>
      <c r="P169" s="666">
        <v>2</v>
      </c>
      <c r="Q169" s="654">
        <v>359.1</v>
      </c>
    </row>
    <row r="170" spans="1:17" ht="14.4" customHeight="1" x14ac:dyDescent="0.3">
      <c r="A170" s="649" t="s">
        <v>6487</v>
      </c>
      <c r="B170" s="650" t="s">
        <v>6488</v>
      </c>
      <c r="C170" s="650" t="s">
        <v>5505</v>
      </c>
      <c r="D170" s="650" t="s">
        <v>6552</v>
      </c>
      <c r="E170" s="650" t="s">
        <v>6553</v>
      </c>
      <c r="F170" s="653">
        <v>1</v>
      </c>
      <c r="G170" s="653">
        <v>16831.689999999999</v>
      </c>
      <c r="H170" s="653">
        <v>1</v>
      </c>
      <c r="I170" s="653">
        <v>16831.689999999999</v>
      </c>
      <c r="J170" s="653"/>
      <c r="K170" s="653"/>
      <c r="L170" s="653"/>
      <c r="M170" s="653"/>
      <c r="N170" s="653">
        <v>1</v>
      </c>
      <c r="O170" s="653">
        <v>16831.689999999999</v>
      </c>
      <c r="P170" s="666">
        <v>1</v>
      </c>
      <c r="Q170" s="654">
        <v>16831.689999999999</v>
      </c>
    </row>
    <row r="171" spans="1:17" ht="14.4" customHeight="1" x14ac:dyDescent="0.3">
      <c r="A171" s="649" t="s">
        <v>6487</v>
      </c>
      <c r="B171" s="650" t="s">
        <v>6488</v>
      </c>
      <c r="C171" s="650" t="s">
        <v>5505</v>
      </c>
      <c r="D171" s="650" t="s">
        <v>6554</v>
      </c>
      <c r="E171" s="650" t="s">
        <v>6555</v>
      </c>
      <c r="F171" s="653">
        <v>1</v>
      </c>
      <c r="G171" s="653">
        <v>6587.13</v>
      </c>
      <c r="H171" s="653">
        <v>1</v>
      </c>
      <c r="I171" s="653">
        <v>6587.13</v>
      </c>
      <c r="J171" s="653">
        <v>3</v>
      </c>
      <c r="K171" s="653">
        <v>19761.39</v>
      </c>
      <c r="L171" s="653">
        <v>3</v>
      </c>
      <c r="M171" s="653">
        <v>6587.13</v>
      </c>
      <c r="N171" s="653">
        <v>1</v>
      </c>
      <c r="O171" s="653">
        <v>6587.13</v>
      </c>
      <c r="P171" s="666">
        <v>1</v>
      </c>
      <c r="Q171" s="654">
        <v>6587.13</v>
      </c>
    </row>
    <row r="172" spans="1:17" ht="14.4" customHeight="1" x14ac:dyDescent="0.3">
      <c r="A172" s="649" t="s">
        <v>6487</v>
      </c>
      <c r="B172" s="650" t="s">
        <v>6488</v>
      </c>
      <c r="C172" s="650" t="s">
        <v>5505</v>
      </c>
      <c r="D172" s="650" t="s">
        <v>6556</v>
      </c>
      <c r="E172" s="650" t="s">
        <v>6557</v>
      </c>
      <c r="F172" s="653"/>
      <c r="G172" s="653"/>
      <c r="H172" s="653"/>
      <c r="I172" s="653"/>
      <c r="J172" s="653"/>
      <c r="K172" s="653"/>
      <c r="L172" s="653"/>
      <c r="M172" s="653"/>
      <c r="N172" s="653">
        <v>1</v>
      </c>
      <c r="O172" s="653">
        <v>26449.24</v>
      </c>
      <c r="P172" s="666"/>
      <c r="Q172" s="654">
        <v>26449.24</v>
      </c>
    </row>
    <row r="173" spans="1:17" ht="14.4" customHeight="1" x14ac:dyDescent="0.3">
      <c r="A173" s="649" t="s">
        <v>6487</v>
      </c>
      <c r="B173" s="650" t="s">
        <v>6488</v>
      </c>
      <c r="C173" s="650" t="s">
        <v>5505</v>
      </c>
      <c r="D173" s="650" t="s">
        <v>6558</v>
      </c>
      <c r="E173" s="650" t="s">
        <v>6559</v>
      </c>
      <c r="F173" s="653"/>
      <c r="G173" s="653"/>
      <c r="H173" s="653"/>
      <c r="I173" s="653"/>
      <c r="J173" s="653"/>
      <c r="K173" s="653"/>
      <c r="L173" s="653"/>
      <c r="M173" s="653"/>
      <c r="N173" s="653">
        <v>1</v>
      </c>
      <c r="O173" s="653">
        <v>380.86</v>
      </c>
      <c r="P173" s="666"/>
      <c r="Q173" s="654">
        <v>380.86</v>
      </c>
    </row>
    <row r="174" spans="1:17" ht="14.4" customHeight="1" x14ac:dyDescent="0.3">
      <c r="A174" s="649" t="s">
        <v>6487</v>
      </c>
      <c r="B174" s="650" t="s">
        <v>6488</v>
      </c>
      <c r="C174" s="650" t="s">
        <v>5505</v>
      </c>
      <c r="D174" s="650" t="s">
        <v>6560</v>
      </c>
      <c r="E174" s="650" t="s">
        <v>6561</v>
      </c>
      <c r="F174" s="653"/>
      <c r="G174" s="653"/>
      <c r="H174" s="653"/>
      <c r="I174" s="653"/>
      <c r="J174" s="653">
        <v>1</v>
      </c>
      <c r="K174" s="653">
        <v>140907.10999999999</v>
      </c>
      <c r="L174" s="653"/>
      <c r="M174" s="653">
        <v>140907.10999999999</v>
      </c>
      <c r="N174" s="653"/>
      <c r="O174" s="653"/>
      <c r="P174" s="666"/>
      <c r="Q174" s="654"/>
    </row>
    <row r="175" spans="1:17" ht="14.4" customHeight="1" x14ac:dyDescent="0.3">
      <c r="A175" s="649" t="s">
        <v>6487</v>
      </c>
      <c r="B175" s="650" t="s">
        <v>6488</v>
      </c>
      <c r="C175" s="650" t="s">
        <v>5252</v>
      </c>
      <c r="D175" s="650" t="s">
        <v>6562</v>
      </c>
      <c r="E175" s="650" t="s">
        <v>6563</v>
      </c>
      <c r="F175" s="653">
        <v>3</v>
      </c>
      <c r="G175" s="653">
        <v>612</v>
      </c>
      <c r="H175" s="653">
        <v>1</v>
      </c>
      <c r="I175" s="653">
        <v>204</v>
      </c>
      <c r="J175" s="653">
        <v>5</v>
      </c>
      <c r="K175" s="653">
        <v>1025</v>
      </c>
      <c r="L175" s="653">
        <v>1.6748366013071896</v>
      </c>
      <c r="M175" s="653">
        <v>205</v>
      </c>
      <c r="N175" s="653">
        <v>3</v>
      </c>
      <c r="O175" s="653">
        <v>616</v>
      </c>
      <c r="P175" s="666">
        <v>1.0065359477124183</v>
      </c>
      <c r="Q175" s="654">
        <v>205.33333333333334</v>
      </c>
    </row>
    <row r="176" spans="1:17" ht="14.4" customHeight="1" x14ac:dyDescent="0.3">
      <c r="A176" s="649" t="s">
        <v>6487</v>
      </c>
      <c r="B176" s="650" t="s">
        <v>6488</v>
      </c>
      <c r="C176" s="650" t="s">
        <v>5252</v>
      </c>
      <c r="D176" s="650" t="s">
        <v>6564</v>
      </c>
      <c r="E176" s="650" t="s">
        <v>6565</v>
      </c>
      <c r="F176" s="653">
        <v>1</v>
      </c>
      <c r="G176" s="653">
        <v>149</v>
      </c>
      <c r="H176" s="653">
        <v>1</v>
      </c>
      <c r="I176" s="653">
        <v>149</v>
      </c>
      <c r="J176" s="653"/>
      <c r="K176" s="653"/>
      <c r="L176" s="653"/>
      <c r="M176" s="653"/>
      <c r="N176" s="653">
        <v>4</v>
      </c>
      <c r="O176" s="653">
        <v>600</v>
      </c>
      <c r="P176" s="666">
        <v>4.026845637583893</v>
      </c>
      <c r="Q176" s="654">
        <v>150</v>
      </c>
    </row>
    <row r="177" spans="1:17" ht="14.4" customHeight="1" x14ac:dyDescent="0.3">
      <c r="A177" s="649" t="s">
        <v>6487</v>
      </c>
      <c r="B177" s="650" t="s">
        <v>6488</v>
      </c>
      <c r="C177" s="650" t="s">
        <v>5252</v>
      </c>
      <c r="D177" s="650" t="s">
        <v>6566</v>
      </c>
      <c r="E177" s="650" t="s">
        <v>6567</v>
      </c>
      <c r="F177" s="653">
        <v>1</v>
      </c>
      <c r="G177" s="653">
        <v>181</v>
      </c>
      <c r="H177" s="653">
        <v>1</v>
      </c>
      <c r="I177" s="653">
        <v>181</v>
      </c>
      <c r="J177" s="653"/>
      <c r="K177" s="653"/>
      <c r="L177" s="653"/>
      <c r="M177" s="653"/>
      <c r="N177" s="653"/>
      <c r="O177" s="653"/>
      <c r="P177" s="666"/>
      <c r="Q177" s="654"/>
    </row>
    <row r="178" spans="1:17" ht="14.4" customHeight="1" x14ac:dyDescent="0.3">
      <c r="A178" s="649" t="s">
        <v>6487</v>
      </c>
      <c r="B178" s="650" t="s">
        <v>6488</v>
      </c>
      <c r="C178" s="650" t="s">
        <v>5252</v>
      </c>
      <c r="D178" s="650" t="s">
        <v>6568</v>
      </c>
      <c r="E178" s="650" t="s">
        <v>6569</v>
      </c>
      <c r="F178" s="653">
        <v>1</v>
      </c>
      <c r="G178" s="653">
        <v>124</v>
      </c>
      <c r="H178" s="653">
        <v>1</v>
      </c>
      <c r="I178" s="653">
        <v>124</v>
      </c>
      <c r="J178" s="653">
        <v>4</v>
      </c>
      <c r="K178" s="653">
        <v>496</v>
      </c>
      <c r="L178" s="653">
        <v>4</v>
      </c>
      <c r="M178" s="653">
        <v>124</v>
      </c>
      <c r="N178" s="653">
        <v>1</v>
      </c>
      <c r="O178" s="653">
        <v>125</v>
      </c>
      <c r="P178" s="666">
        <v>1.0080645161290323</v>
      </c>
      <c r="Q178" s="654">
        <v>125</v>
      </c>
    </row>
    <row r="179" spans="1:17" ht="14.4" customHeight="1" x14ac:dyDescent="0.3">
      <c r="A179" s="649" t="s">
        <v>6487</v>
      </c>
      <c r="B179" s="650" t="s">
        <v>6488</v>
      </c>
      <c r="C179" s="650" t="s">
        <v>5252</v>
      </c>
      <c r="D179" s="650" t="s">
        <v>6570</v>
      </c>
      <c r="E179" s="650" t="s">
        <v>6571</v>
      </c>
      <c r="F179" s="653">
        <v>1</v>
      </c>
      <c r="G179" s="653">
        <v>216</v>
      </c>
      <c r="H179" s="653">
        <v>1</v>
      </c>
      <c r="I179" s="653">
        <v>216</v>
      </c>
      <c r="J179" s="653">
        <v>11</v>
      </c>
      <c r="K179" s="653">
        <v>2387</v>
      </c>
      <c r="L179" s="653">
        <v>11.050925925925926</v>
      </c>
      <c r="M179" s="653">
        <v>217</v>
      </c>
      <c r="N179" s="653">
        <v>4</v>
      </c>
      <c r="O179" s="653">
        <v>872</v>
      </c>
      <c r="P179" s="666">
        <v>4.0370370370370372</v>
      </c>
      <c r="Q179" s="654">
        <v>218</v>
      </c>
    </row>
    <row r="180" spans="1:17" ht="14.4" customHeight="1" x14ac:dyDescent="0.3">
      <c r="A180" s="649" t="s">
        <v>6487</v>
      </c>
      <c r="B180" s="650" t="s">
        <v>6488</v>
      </c>
      <c r="C180" s="650" t="s">
        <v>5252</v>
      </c>
      <c r="D180" s="650" t="s">
        <v>6572</v>
      </c>
      <c r="E180" s="650" t="s">
        <v>6573</v>
      </c>
      <c r="F180" s="653">
        <v>1</v>
      </c>
      <c r="G180" s="653">
        <v>218</v>
      </c>
      <c r="H180" s="653">
        <v>1</v>
      </c>
      <c r="I180" s="653">
        <v>218</v>
      </c>
      <c r="J180" s="653">
        <v>5</v>
      </c>
      <c r="K180" s="653">
        <v>1095</v>
      </c>
      <c r="L180" s="653">
        <v>5.022935779816514</v>
      </c>
      <c r="M180" s="653">
        <v>219</v>
      </c>
      <c r="N180" s="653">
        <v>3</v>
      </c>
      <c r="O180" s="653">
        <v>659</v>
      </c>
      <c r="P180" s="666">
        <v>3.022935779816514</v>
      </c>
      <c r="Q180" s="654">
        <v>219.66666666666666</v>
      </c>
    </row>
    <row r="181" spans="1:17" ht="14.4" customHeight="1" x14ac:dyDescent="0.3">
      <c r="A181" s="649" t="s">
        <v>6487</v>
      </c>
      <c r="B181" s="650" t="s">
        <v>6488</v>
      </c>
      <c r="C181" s="650" t="s">
        <v>5252</v>
      </c>
      <c r="D181" s="650" t="s">
        <v>6239</v>
      </c>
      <c r="E181" s="650" t="s">
        <v>6240</v>
      </c>
      <c r="F181" s="653"/>
      <c r="G181" s="653"/>
      <c r="H181" s="653"/>
      <c r="I181" s="653"/>
      <c r="J181" s="653">
        <v>1</v>
      </c>
      <c r="K181" s="653">
        <v>257</v>
      </c>
      <c r="L181" s="653"/>
      <c r="M181" s="653">
        <v>257</v>
      </c>
      <c r="N181" s="653">
        <v>1</v>
      </c>
      <c r="O181" s="653">
        <v>257</v>
      </c>
      <c r="P181" s="666"/>
      <c r="Q181" s="654">
        <v>257</v>
      </c>
    </row>
    <row r="182" spans="1:17" ht="14.4" customHeight="1" x14ac:dyDescent="0.3">
      <c r="A182" s="649" t="s">
        <v>6487</v>
      </c>
      <c r="B182" s="650" t="s">
        <v>6488</v>
      </c>
      <c r="C182" s="650" t="s">
        <v>5252</v>
      </c>
      <c r="D182" s="650" t="s">
        <v>6574</v>
      </c>
      <c r="E182" s="650" t="s">
        <v>6575</v>
      </c>
      <c r="F182" s="653"/>
      <c r="G182" s="653"/>
      <c r="H182" s="653"/>
      <c r="I182" s="653"/>
      <c r="J182" s="653">
        <v>3</v>
      </c>
      <c r="K182" s="653">
        <v>978</v>
      </c>
      <c r="L182" s="653"/>
      <c r="M182" s="653">
        <v>326</v>
      </c>
      <c r="N182" s="653">
        <v>3</v>
      </c>
      <c r="O182" s="653">
        <v>984</v>
      </c>
      <c r="P182" s="666"/>
      <c r="Q182" s="654">
        <v>328</v>
      </c>
    </row>
    <row r="183" spans="1:17" ht="14.4" customHeight="1" x14ac:dyDescent="0.3">
      <c r="A183" s="649" t="s">
        <v>6487</v>
      </c>
      <c r="B183" s="650" t="s">
        <v>6488</v>
      </c>
      <c r="C183" s="650" t="s">
        <v>5252</v>
      </c>
      <c r="D183" s="650" t="s">
        <v>6576</v>
      </c>
      <c r="E183" s="650" t="s">
        <v>6577</v>
      </c>
      <c r="F183" s="653"/>
      <c r="G183" s="653"/>
      <c r="H183" s="653"/>
      <c r="I183" s="653"/>
      <c r="J183" s="653"/>
      <c r="K183" s="653"/>
      <c r="L183" s="653"/>
      <c r="M183" s="653"/>
      <c r="N183" s="653">
        <v>1</v>
      </c>
      <c r="O183" s="653">
        <v>4493</v>
      </c>
      <c r="P183" s="666"/>
      <c r="Q183" s="654">
        <v>4493</v>
      </c>
    </row>
    <row r="184" spans="1:17" ht="14.4" customHeight="1" x14ac:dyDescent="0.3">
      <c r="A184" s="649" t="s">
        <v>6487</v>
      </c>
      <c r="B184" s="650" t="s">
        <v>6488</v>
      </c>
      <c r="C184" s="650" t="s">
        <v>5252</v>
      </c>
      <c r="D184" s="650" t="s">
        <v>6578</v>
      </c>
      <c r="E184" s="650" t="s">
        <v>6579</v>
      </c>
      <c r="F184" s="653">
        <v>1</v>
      </c>
      <c r="G184" s="653">
        <v>4122</v>
      </c>
      <c r="H184" s="653">
        <v>1</v>
      </c>
      <c r="I184" s="653">
        <v>4122</v>
      </c>
      <c r="J184" s="653">
        <v>2</v>
      </c>
      <c r="K184" s="653">
        <v>8254</v>
      </c>
      <c r="L184" s="653">
        <v>2.002426006792819</v>
      </c>
      <c r="M184" s="653">
        <v>4127</v>
      </c>
      <c r="N184" s="653">
        <v>1</v>
      </c>
      <c r="O184" s="653">
        <v>4135</v>
      </c>
      <c r="P184" s="666">
        <v>1.0031538088306646</v>
      </c>
      <c r="Q184" s="654">
        <v>4135</v>
      </c>
    </row>
    <row r="185" spans="1:17" ht="14.4" customHeight="1" x14ac:dyDescent="0.3">
      <c r="A185" s="649" t="s">
        <v>6487</v>
      </c>
      <c r="B185" s="650" t="s">
        <v>6488</v>
      </c>
      <c r="C185" s="650" t="s">
        <v>5252</v>
      </c>
      <c r="D185" s="650" t="s">
        <v>6580</v>
      </c>
      <c r="E185" s="650" t="s">
        <v>6581</v>
      </c>
      <c r="F185" s="653"/>
      <c r="G185" s="653"/>
      <c r="H185" s="653"/>
      <c r="I185" s="653"/>
      <c r="J185" s="653">
        <v>2</v>
      </c>
      <c r="K185" s="653">
        <v>30098</v>
      </c>
      <c r="L185" s="653"/>
      <c r="M185" s="653">
        <v>15049</v>
      </c>
      <c r="N185" s="653">
        <v>1</v>
      </c>
      <c r="O185" s="653">
        <v>15065</v>
      </c>
      <c r="P185" s="666"/>
      <c r="Q185" s="654">
        <v>15065</v>
      </c>
    </row>
    <row r="186" spans="1:17" ht="14.4" customHeight="1" x14ac:dyDescent="0.3">
      <c r="A186" s="649" t="s">
        <v>6487</v>
      </c>
      <c r="B186" s="650" t="s">
        <v>6488</v>
      </c>
      <c r="C186" s="650" t="s">
        <v>5252</v>
      </c>
      <c r="D186" s="650" t="s">
        <v>6582</v>
      </c>
      <c r="E186" s="650" t="s">
        <v>6583</v>
      </c>
      <c r="F186" s="653">
        <v>4</v>
      </c>
      <c r="G186" s="653">
        <v>15244</v>
      </c>
      <c r="H186" s="653">
        <v>1</v>
      </c>
      <c r="I186" s="653">
        <v>3811</v>
      </c>
      <c r="J186" s="653">
        <v>10</v>
      </c>
      <c r="K186" s="653">
        <v>38150</v>
      </c>
      <c r="L186" s="653">
        <v>2.5026239832065076</v>
      </c>
      <c r="M186" s="653">
        <v>3815</v>
      </c>
      <c r="N186" s="653">
        <v>4</v>
      </c>
      <c r="O186" s="653">
        <v>15284</v>
      </c>
      <c r="P186" s="666">
        <v>1.0026239832065076</v>
      </c>
      <c r="Q186" s="654">
        <v>3821</v>
      </c>
    </row>
    <row r="187" spans="1:17" ht="14.4" customHeight="1" x14ac:dyDescent="0.3">
      <c r="A187" s="649" t="s">
        <v>6487</v>
      </c>
      <c r="B187" s="650" t="s">
        <v>6488</v>
      </c>
      <c r="C187" s="650" t="s">
        <v>5252</v>
      </c>
      <c r="D187" s="650" t="s">
        <v>6584</v>
      </c>
      <c r="E187" s="650" t="s">
        <v>6585</v>
      </c>
      <c r="F187" s="653"/>
      <c r="G187" s="653"/>
      <c r="H187" s="653"/>
      <c r="I187" s="653"/>
      <c r="J187" s="653">
        <v>3</v>
      </c>
      <c r="K187" s="653">
        <v>23505</v>
      </c>
      <c r="L187" s="653"/>
      <c r="M187" s="653">
        <v>7835</v>
      </c>
      <c r="N187" s="653"/>
      <c r="O187" s="653"/>
      <c r="P187" s="666"/>
      <c r="Q187" s="654"/>
    </row>
    <row r="188" spans="1:17" ht="14.4" customHeight="1" x14ac:dyDescent="0.3">
      <c r="A188" s="649" t="s">
        <v>6487</v>
      </c>
      <c r="B188" s="650" t="s">
        <v>6488</v>
      </c>
      <c r="C188" s="650" t="s">
        <v>5252</v>
      </c>
      <c r="D188" s="650" t="s">
        <v>6586</v>
      </c>
      <c r="E188" s="650" t="s">
        <v>6587</v>
      </c>
      <c r="F188" s="653">
        <v>1</v>
      </c>
      <c r="G188" s="653">
        <v>1276</v>
      </c>
      <c r="H188" s="653">
        <v>1</v>
      </c>
      <c r="I188" s="653">
        <v>1276</v>
      </c>
      <c r="J188" s="653">
        <v>2</v>
      </c>
      <c r="K188" s="653">
        <v>2554</v>
      </c>
      <c r="L188" s="653">
        <v>2.0015673981191222</v>
      </c>
      <c r="M188" s="653">
        <v>1277</v>
      </c>
      <c r="N188" s="653">
        <v>3</v>
      </c>
      <c r="O188" s="653">
        <v>3840</v>
      </c>
      <c r="P188" s="666">
        <v>3.0094043887147337</v>
      </c>
      <c r="Q188" s="654">
        <v>1280</v>
      </c>
    </row>
    <row r="189" spans="1:17" ht="14.4" customHeight="1" x14ac:dyDescent="0.3">
      <c r="A189" s="649" t="s">
        <v>6487</v>
      </c>
      <c r="B189" s="650" t="s">
        <v>6488</v>
      </c>
      <c r="C189" s="650" t="s">
        <v>5252</v>
      </c>
      <c r="D189" s="650" t="s">
        <v>6588</v>
      </c>
      <c r="E189" s="650" t="s">
        <v>6589</v>
      </c>
      <c r="F189" s="653">
        <v>1</v>
      </c>
      <c r="G189" s="653">
        <v>1163</v>
      </c>
      <c r="H189" s="653">
        <v>1</v>
      </c>
      <c r="I189" s="653">
        <v>1163</v>
      </c>
      <c r="J189" s="653">
        <v>2</v>
      </c>
      <c r="K189" s="653">
        <v>2328</v>
      </c>
      <c r="L189" s="653">
        <v>2.001719690455718</v>
      </c>
      <c r="M189" s="653">
        <v>1164</v>
      </c>
      <c r="N189" s="653">
        <v>2</v>
      </c>
      <c r="O189" s="653">
        <v>2332</v>
      </c>
      <c r="P189" s="666">
        <v>2.0051590713671539</v>
      </c>
      <c r="Q189" s="654">
        <v>1166</v>
      </c>
    </row>
    <row r="190" spans="1:17" ht="14.4" customHeight="1" x14ac:dyDescent="0.3">
      <c r="A190" s="649" t="s">
        <v>6487</v>
      </c>
      <c r="B190" s="650" t="s">
        <v>6488</v>
      </c>
      <c r="C190" s="650" t="s">
        <v>5252</v>
      </c>
      <c r="D190" s="650" t="s">
        <v>6590</v>
      </c>
      <c r="E190" s="650" t="s">
        <v>6591</v>
      </c>
      <c r="F190" s="653"/>
      <c r="G190" s="653"/>
      <c r="H190" s="653"/>
      <c r="I190" s="653"/>
      <c r="J190" s="653">
        <v>1</v>
      </c>
      <c r="K190" s="653">
        <v>5068</v>
      </c>
      <c r="L190" s="653"/>
      <c r="M190" s="653">
        <v>5068</v>
      </c>
      <c r="N190" s="653">
        <v>3</v>
      </c>
      <c r="O190" s="653">
        <v>15210</v>
      </c>
      <c r="P190" s="666"/>
      <c r="Q190" s="654">
        <v>5070</v>
      </c>
    </row>
    <row r="191" spans="1:17" ht="14.4" customHeight="1" x14ac:dyDescent="0.3">
      <c r="A191" s="649" t="s">
        <v>6487</v>
      </c>
      <c r="B191" s="650" t="s">
        <v>6488</v>
      </c>
      <c r="C191" s="650" t="s">
        <v>5252</v>
      </c>
      <c r="D191" s="650" t="s">
        <v>6592</v>
      </c>
      <c r="E191" s="650" t="s">
        <v>6593</v>
      </c>
      <c r="F191" s="653"/>
      <c r="G191" s="653"/>
      <c r="H191" s="653"/>
      <c r="I191" s="653"/>
      <c r="J191" s="653">
        <v>2</v>
      </c>
      <c r="K191" s="653">
        <v>15346</v>
      </c>
      <c r="L191" s="653"/>
      <c r="M191" s="653">
        <v>7673</v>
      </c>
      <c r="N191" s="653"/>
      <c r="O191" s="653"/>
      <c r="P191" s="666"/>
      <c r="Q191" s="654"/>
    </row>
    <row r="192" spans="1:17" ht="14.4" customHeight="1" x14ac:dyDescent="0.3">
      <c r="A192" s="649" t="s">
        <v>6487</v>
      </c>
      <c r="B192" s="650" t="s">
        <v>6488</v>
      </c>
      <c r="C192" s="650" t="s">
        <v>5252</v>
      </c>
      <c r="D192" s="650" t="s">
        <v>6594</v>
      </c>
      <c r="E192" s="650" t="s">
        <v>6595</v>
      </c>
      <c r="F192" s="653">
        <v>1645</v>
      </c>
      <c r="G192" s="653">
        <v>282940</v>
      </c>
      <c r="H192" s="653">
        <v>1</v>
      </c>
      <c r="I192" s="653">
        <v>172</v>
      </c>
      <c r="J192" s="653">
        <v>1411</v>
      </c>
      <c r="K192" s="653">
        <v>244103</v>
      </c>
      <c r="L192" s="653">
        <v>0.86273768290096842</v>
      </c>
      <c r="M192" s="653">
        <v>173</v>
      </c>
      <c r="N192" s="653">
        <v>1737</v>
      </c>
      <c r="O192" s="653">
        <v>301482</v>
      </c>
      <c r="P192" s="666">
        <v>1.065533328620909</v>
      </c>
      <c r="Q192" s="654">
        <v>173.56476683937825</v>
      </c>
    </row>
    <row r="193" spans="1:17" ht="14.4" customHeight="1" x14ac:dyDescent="0.3">
      <c r="A193" s="649" t="s">
        <v>6487</v>
      </c>
      <c r="B193" s="650" t="s">
        <v>6488</v>
      </c>
      <c r="C193" s="650" t="s">
        <v>5252</v>
      </c>
      <c r="D193" s="650" t="s">
        <v>6596</v>
      </c>
      <c r="E193" s="650" t="s">
        <v>6597</v>
      </c>
      <c r="F193" s="653">
        <v>20</v>
      </c>
      <c r="G193" s="653">
        <v>39880</v>
      </c>
      <c r="H193" s="653">
        <v>1</v>
      </c>
      <c r="I193" s="653">
        <v>1994</v>
      </c>
      <c r="J193" s="653">
        <v>17</v>
      </c>
      <c r="K193" s="653">
        <v>33932</v>
      </c>
      <c r="L193" s="653">
        <v>0.85085255767301904</v>
      </c>
      <c r="M193" s="653">
        <v>1996</v>
      </c>
      <c r="N193" s="653">
        <v>26</v>
      </c>
      <c r="O193" s="653">
        <v>51935</v>
      </c>
      <c r="P193" s="666">
        <v>1.3022818455366099</v>
      </c>
      <c r="Q193" s="654">
        <v>1997.5</v>
      </c>
    </row>
    <row r="194" spans="1:17" ht="14.4" customHeight="1" x14ac:dyDescent="0.3">
      <c r="A194" s="649" t="s">
        <v>6487</v>
      </c>
      <c r="B194" s="650" t="s">
        <v>6488</v>
      </c>
      <c r="C194" s="650" t="s">
        <v>5252</v>
      </c>
      <c r="D194" s="650" t="s">
        <v>6598</v>
      </c>
      <c r="E194" s="650" t="s">
        <v>6599</v>
      </c>
      <c r="F194" s="653">
        <v>1</v>
      </c>
      <c r="G194" s="653">
        <v>2691</v>
      </c>
      <c r="H194" s="653">
        <v>1</v>
      </c>
      <c r="I194" s="653">
        <v>2691</v>
      </c>
      <c r="J194" s="653">
        <v>1</v>
      </c>
      <c r="K194" s="653">
        <v>2692</v>
      </c>
      <c r="L194" s="653">
        <v>1.0003716090672612</v>
      </c>
      <c r="M194" s="653">
        <v>2692</v>
      </c>
      <c r="N194" s="653">
        <v>2</v>
      </c>
      <c r="O194" s="653">
        <v>5384</v>
      </c>
      <c r="P194" s="666">
        <v>2.0007432181345224</v>
      </c>
      <c r="Q194" s="654">
        <v>2692</v>
      </c>
    </row>
    <row r="195" spans="1:17" ht="14.4" customHeight="1" x14ac:dyDescent="0.3">
      <c r="A195" s="649" t="s">
        <v>6487</v>
      </c>
      <c r="B195" s="650" t="s">
        <v>6488</v>
      </c>
      <c r="C195" s="650" t="s">
        <v>5252</v>
      </c>
      <c r="D195" s="650" t="s">
        <v>6600</v>
      </c>
      <c r="E195" s="650" t="s">
        <v>6601</v>
      </c>
      <c r="F195" s="653">
        <v>1</v>
      </c>
      <c r="G195" s="653">
        <v>5177</v>
      </c>
      <c r="H195" s="653">
        <v>1</v>
      </c>
      <c r="I195" s="653">
        <v>5177</v>
      </c>
      <c r="J195" s="653"/>
      <c r="K195" s="653"/>
      <c r="L195" s="653"/>
      <c r="M195" s="653"/>
      <c r="N195" s="653"/>
      <c r="O195" s="653"/>
      <c r="P195" s="666"/>
      <c r="Q195" s="654"/>
    </row>
    <row r="196" spans="1:17" ht="14.4" customHeight="1" x14ac:dyDescent="0.3">
      <c r="A196" s="649" t="s">
        <v>6487</v>
      </c>
      <c r="B196" s="650" t="s">
        <v>6488</v>
      </c>
      <c r="C196" s="650" t="s">
        <v>5252</v>
      </c>
      <c r="D196" s="650" t="s">
        <v>6602</v>
      </c>
      <c r="E196" s="650" t="s">
        <v>6603</v>
      </c>
      <c r="F196" s="653"/>
      <c r="G196" s="653"/>
      <c r="H196" s="653"/>
      <c r="I196" s="653"/>
      <c r="J196" s="653">
        <v>3</v>
      </c>
      <c r="K196" s="653">
        <v>6228</v>
      </c>
      <c r="L196" s="653"/>
      <c r="M196" s="653">
        <v>2076</v>
      </c>
      <c r="N196" s="653"/>
      <c r="O196" s="653"/>
      <c r="P196" s="666"/>
      <c r="Q196" s="654"/>
    </row>
    <row r="197" spans="1:17" ht="14.4" customHeight="1" x14ac:dyDescent="0.3">
      <c r="A197" s="649" t="s">
        <v>6487</v>
      </c>
      <c r="B197" s="650" t="s">
        <v>6488</v>
      </c>
      <c r="C197" s="650" t="s">
        <v>5252</v>
      </c>
      <c r="D197" s="650" t="s">
        <v>6604</v>
      </c>
      <c r="E197" s="650" t="s">
        <v>6605</v>
      </c>
      <c r="F197" s="653"/>
      <c r="G197" s="653"/>
      <c r="H197" s="653"/>
      <c r="I197" s="653"/>
      <c r="J197" s="653"/>
      <c r="K197" s="653"/>
      <c r="L197" s="653"/>
      <c r="M197" s="653"/>
      <c r="N197" s="653">
        <v>1</v>
      </c>
      <c r="O197" s="653">
        <v>193</v>
      </c>
      <c r="P197" s="666"/>
      <c r="Q197" s="654">
        <v>193</v>
      </c>
    </row>
    <row r="198" spans="1:17" ht="14.4" customHeight="1" x14ac:dyDescent="0.3">
      <c r="A198" s="649" t="s">
        <v>6487</v>
      </c>
      <c r="B198" s="650" t="s">
        <v>6488</v>
      </c>
      <c r="C198" s="650" t="s">
        <v>5252</v>
      </c>
      <c r="D198" s="650" t="s">
        <v>6255</v>
      </c>
      <c r="E198" s="650" t="s">
        <v>6256</v>
      </c>
      <c r="F198" s="653"/>
      <c r="G198" s="653"/>
      <c r="H198" s="653"/>
      <c r="I198" s="653"/>
      <c r="J198" s="653">
        <v>1</v>
      </c>
      <c r="K198" s="653">
        <v>198</v>
      </c>
      <c r="L198" s="653"/>
      <c r="M198" s="653">
        <v>198</v>
      </c>
      <c r="N198" s="653">
        <v>20</v>
      </c>
      <c r="O198" s="653">
        <v>3960</v>
      </c>
      <c r="P198" s="666"/>
      <c r="Q198" s="654">
        <v>198</v>
      </c>
    </row>
    <row r="199" spans="1:17" ht="14.4" customHeight="1" x14ac:dyDescent="0.3">
      <c r="A199" s="649" t="s">
        <v>6487</v>
      </c>
      <c r="B199" s="650" t="s">
        <v>6488</v>
      </c>
      <c r="C199" s="650" t="s">
        <v>5252</v>
      </c>
      <c r="D199" s="650" t="s">
        <v>6606</v>
      </c>
      <c r="E199" s="650" t="s">
        <v>6607</v>
      </c>
      <c r="F199" s="653">
        <v>1</v>
      </c>
      <c r="G199" s="653">
        <v>414</v>
      </c>
      <c r="H199" s="653">
        <v>1</v>
      </c>
      <c r="I199" s="653">
        <v>414</v>
      </c>
      <c r="J199" s="653">
        <v>4</v>
      </c>
      <c r="K199" s="653">
        <v>1660</v>
      </c>
      <c r="L199" s="653">
        <v>4.0096618357487923</v>
      </c>
      <c r="M199" s="653">
        <v>415</v>
      </c>
      <c r="N199" s="653">
        <v>2</v>
      </c>
      <c r="O199" s="653">
        <v>832</v>
      </c>
      <c r="P199" s="666">
        <v>2.0096618357487923</v>
      </c>
      <c r="Q199" s="654">
        <v>416</v>
      </c>
    </row>
    <row r="200" spans="1:17" ht="14.4" customHeight="1" x14ac:dyDescent="0.3">
      <c r="A200" s="649" t="s">
        <v>6487</v>
      </c>
      <c r="B200" s="650" t="s">
        <v>6488</v>
      </c>
      <c r="C200" s="650" t="s">
        <v>5252</v>
      </c>
      <c r="D200" s="650" t="s">
        <v>6608</v>
      </c>
      <c r="E200" s="650" t="s">
        <v>6609</v>
      </c>
      <c r="F200" s="653">
        <v>3</v>
      </c>
      <c r="G200" s="653">
        <v>471</v>
      </c>
      <c r="H200" s="653">
        <v>1</v>
      </c>
      <c r="I200" s="653">
        <v>157</v>
      </c>
      <c r="J200" s="653">
        <v>1</v>
      </c>
      <c r="K200" s="653">
        <v>158</v>
      </c>
      <c r="L200" s="653">
        <v>0.3354564755838641</v>
      </c>
      <c r="M200" s="653">
        <v>158</v>
      </c>
      <c r="N200" s="653">
        <v>2</v>
      </c>
      <c r="O200" s="653">
        <v>317</v>
      </c>
      <c r="P200" s="666">
        <v>0.67303609341825898</v>
      </c>
      <c r="Q200" s="654">
        <v>158.5</v>
      </c>
    </row>
    <row r="201" spans="1:17" ht="14.4" customHeight="1" x14ac:dyDescent="0.3">
      <c r="A201" s="649" t="s">
        <v>6487</v>
      </c>
      <c r="B201" s="650" t="s">
        <v>6488</v>
      </c>
      <c r="C201" s="650" t="s">
        <v>5252</v>
      </c>
      <c r="D201" s="650" t="s">
        <v>6610</v>
      </c>
      <c r="E201" s="650" t="s">
        <v>6611</v>
      </c>
      <c r="F201" s="653"/>
      <c r="G201" s="653"/>
      <c r="H201" s="653"/>
      <c r="I201" s="653"/>
      <c r="J201" s="653"/>
      <c r="K201" s="653"/>
      <c r="L201" s="653"/>
      <c r="M201" s="653"/>
      <c r="N201" s="653">
        <v>1</v>
      </c>
      <c r="O201" s="653">
        <v>313</v>
      </c>
      <c r="P201" s="666"/>
      <c r="Q201" s="654">
        <v>313</v>
      </c>
    </row>
    <row r="202" spans="1:17" ht="14.4" customHeight="1" x14ac:dyDescent="0.3">
      <c r="A202" s="649" t="s">
        <v>6487</v>
      </c>
      <c r="B202" s="650" t="s">
        <v>6488</v>
      </c>
      <c r="C202" s="650" t="s">
        <v>5252</v>
      </c>
      <c r="D202" s="650" t="s">
        <v>6612</v>
      </c>
      <c r="E202" s="650" t="s">
        <v>6613</v>
      </c>
      <c r="F202" s="653">
        <v>23</v>
      </c>
      <c r="G202" s="653">
        <v>48668</v>
      </c>
      <c r="H202" s="653">
        <v>1</v>
      </c>
      <c r="I202" s="653">
        <v>2116</v>
      </c>
      <c r="J202" s="653">
        <v>15</v>
      </c>
      <c r="K202" s="653">
        <v>31770</v>
      </c>
      <c r="L202" s="653">
        <v>0.65279033451138324</v>
      </c>
      <c r="M202" s="653">
        <v>2118</v>
      </c>
      <c r="N202" s="653">
        <v>41</v>
      </c>
      <c r="O202" s="653">
        <v>86913</v>
      </c>
      <c r="P202" s="666">
        <v>1.7858346346675433</v>
      </c>
      <c r="Q202" s="654">
        <v>2119.8292682926831</v>
      </c>
    </row>
    <row r="203" spans="1:17" ht="14.4" customHeight="1" x14ac:dyDescent="0.3">
      <c r="A203" s="649" t="s">
        <v>6487</v>
      </c>
      <c r="B203" s="650" t="s">
        <v>6488</v>
      </c>
      <c r="C203" s="650" t="s">
        <v>5252</v>
      </c>
      <c r="D203" s="650" t="s">
        <v>6614</v>
      </c>
      <c r="E203" s="650" t="s">
        <v>6583</v>
      </c>
      <c r="F203" s="653">
        <v>4</v>
      </c>
      <c r="G203" s="653">
        <v>7448</v>
      </c>
      <c r="H203" s="653">
        <v>1</v>
      </c>
      <c r="I203" s="653">
        <v>1862</v>
      </c>
      <c r="J203" s="653">
        <v>12</v>
      </c>
      <c r="K203" s="653">
        <v>22368</v>
      </c>
      <c r="L203" s="653">
        <v>3.0032223415682062</v>
      </c>
      <c r="M203" s="653">
        <v>1864</v>
      </c>
      <c r="N203" s="653">
        <v>5</v>
      </c>
      <c r="O203" s="653">
        <v>9332</v>
      </c>
      <c r="P203" s="666">
        <v>1.2529538131041891</v>
      </c>
      <c r="Q203" s="654">
        <v>1866.4</v>
      </c>
    </row>
    <row r="204" spans="1:17" ht="14.4" customHeight="1" x14ac:dyDescent="0.3">
      <c r="A204" s="649" t="s">
        <v>6487</v>
      </c>
      <c r="B204" s="650" t="s">
        <v>6488</v>
      </c>
      <c r="C204" s="650" t="s">
        <v>5252</v>
      </c>
      <c r="D204" s="650" t="s">
        <v>6615</v>
      </c>
      <c r="E204" s="650" t="s">
        <v>6616</v>
      </c>
      <c r="F204" s="653">
        <v>2</v>
      </c>
      <c r="G204" s="653">
        <v>16756</v>
      </c>
      <c r="H204" s="653">
        <v>1</v>
      </c>
      <c r="I204" s="653">
        <v>8378</v>
      </c>
      <c r="J204" s="653">
        <v>10</v>
      </c>
      <c r="K204" s="653">
        <v>83840</v>
      </c>
      <c r="L204" s="653">
        <v>5.0035808068751493</v>
      </c>
      <c r="M204" s="653">
        <v>8384</v>
      </c>
      <c r="N204" s="653">
        <v>4</v>
      </c>
      <c r="O204" s="653">
        <v>33569</v>
      </c>
      <c r="P204" s="666">
        <v>2.0034017665313919</v>
      </c>
      <c r="Q204" s="654">
        <v>8392.25</v>
      </c>
    </row>
    <row r="205" spans="1:17" ht="14.4" customHeight="1" x14ac:dyDescent="0.3">
      <c r="A205" s="649" t="s">
        <v>6487</v>
      </c>
      <c r="B205" s="650" t="s">
        <v>6488</v>
      </c>
      <c r="C205" s="650" t="s">
        <v>5252</v>
      </c>
      <c r="D205" s="650" t="s">
        <v>6617</v>
      </c>
      <c r="E205" s="650" t="s">
        <v>6618</v>
      </c>
      <c r="F205" s="653"/>
      <c r="G205" s="653"/>
      <c r="H205" s="653"/>
      <c r="I205" s="653"/>
      <c r="J205" s="653"/>
      <c r="K205" s="653"/>
      <c r="L205" s="653"/>
      <c r="M205" s="653"/>
      <c r="N205" s="653">
        <v>1</v>
      </c>
      <c r="O205" s="653">
        <v>153</v>
      </c>
      <c r="P205" s="666"/>
      <c r="Q205" s="654">
        <v>153</v>
      </c>
    </row>
    <row r="206" spans="1:17" ht="14.4" customHeight="1" x14ac:dyDescent="0.3">
      <c r="A206" s="649" t="s">
        <v>6487</v>
      </c>
      <c r="B206" s="650" t="s">
        <v>6488</v>
      </c>
      <c r="C206" s="650" t="s">
        <v>5252</v>
      </c>
      <c r="D206" s="650" t="s">
        <v>6619</v>
      </c>
      <c r="E206" s="650" t="s">
        <v>6620</v>
      </c>
      <c r="F206" s="653">
        <v>1</v>
      </c>
      <c r="G206" s="653">
        <v>558</v>
      </c>
      <c r="H206" s="653">
        <v>1</v>
      </c>
      <c r="I206" s="653">
        <v>558</v>
      </c>
      <c r="J206" s="653"/>
      <c r="K206" s="653"/>
      <c r="L206" s="653"/>
      <c r="M206" s="653"/>
      <c r="N206" s="653"/>
      <c r="O206" s="653"/>
      <c r="P206" s="666"/>
      <c r="Q206" s="654"/>
    </row>
    <row r="207" spans="1:17" ht="14.4" customHeight="1" x14ac:dyDescent="0.3">
      <c r="A207" s="649" t="s">
        <v>6621</v>
      </c>
      <c r="B207" s="650" t="s">
        <v>6622</v>
      </c>
      <c r="C207" s="650" t="s">
        <v>5252</v>
      </c>
      <c r="D207" s="650" t="s">
        <v>6623</v>
      </c>
      <c r="E207" s="650" t="s">
        <v>6624</v>
      </c>
      <c r="F207" s="653">
        <v>432</v>
      </c>
      <c r="G207" s="653">
        <v>87264</v>
      </c>
      <c r="H207" s="653">
        <v>1</v>
      </c>
      <c r="I207" s="653">
        <v>202</v>
      </c>
      <c r="J207" s="653">
        <v>552</v>
      </c>
      <c r="K207" s="653">
        <v>112056</v>
      </c>
      <c r="L207" s="653">
        <v>1.284103410341034</v>
      </c>
      <c r="M207" s="653">
        <v>203</v>
      </c>
      <c r="N207" s="653">
        <v>523</v>
      </c>
      <c r="O207" s="653">
        <v>106777</v>
      </c>
      <c r="P207" s="666">
        <v>1.2236088192152548</v>
      </c>
      <c r="Q207" s="654">
        <v>204.1625239005736</v>
      </c>
    </row>
    <row r="208" spans="1:17" ht="14.4" customHeight="1" x14ac:dyDescent="0.3">
      <c r="A208" s="649" t="s">
        <v>6621</v>
      </c>
      <c r="B208" s="650" t="s">
        <v>6622</v>
      </c>
      <c r="C208" s="650" t="s">
        <v>5252</v>
      </c>
      <c r="D208" s="650" t="s">
        <v>6625</v>
      </c>
      <c r="E208" s="650" t="s">
        <v>6624</v>
      </c>
      <c r="F208" s="653"/>
      <c r="G208" s="653"/>
      <c r="H208" s="653"/>
      <c r="I208" s="653"/>
      <c r="J208" s="653"/>
      <c r="K208" s="653"/>
      <c r="L208" s="653"/>
      <c r="M208" s="653"/>
      <c r="N208" s="653">
        <v>2</v>
      </c>
      <c r="O208" s="653">
        <v>170</v>
      </c>
      <c r="P208" s="666"/>
      <c r="Q208" s="654">
        <v>85</v>
      </c>
    </row>
    <row r="209" spans="1:17" ht="14.4" customHeight="1" x14ac:dyDescent="0.3">
      <c r="A209" s="649" t="s">
        <v>6621</v>
      </c>
      <c r="B209" s="650" t="s">
        <v>6622</v>
      </c>
      <c r="C209" s="650" t="s">
        <v>5252</v>
      </c>
      <c r="D209" s="650" t="s">
        <v>6626</v>
      </c>
      <c r="E209" s="650" t="s">
        <v>6627</v>
      </c>
      <c r="F209" s="653">
        <v>81</v>
      </c>
      <c r="G209" s="653">
        <v>23571</v>
      </c>
      <c r="H209" s="653">
        <v>1</v>
      </c>
      <c r="I209" s="653">
        <v>291</v>
      </c>
      <c r="J209" s="653">
        <v>590</v>
      </c>
      <c r="K209" s="653">
        <v>172280</v>
      </c>
      <c r="L209" s="653">
        <v>7.3089813754189468</v>
      </c>
      <c r="M209" s="653">
        <v>292</v>
      </c>
      <c r="N209" s="653">
        <v>443</v>
      </c>
      <c r="O209" s="653">
        <v>129868</v>
      </c>
      <c r="P209" s="666">
        <v>5.5096516906367992</v>
      </c>
      <c r="Q209" s="654">
        <v>293.15575620767493</v>
      </c>
    </row>
    <row r="210" spans="1:17" ht="14.4" customHeight="1" x14ac:dyDescent="0.3">
      <c r="A210" s="649" t="s">
        <v>6621</v>
      </c>
      <c r="B210" s="650" t="s">
        <v>6622</v>
      </c>
      <c r="C210" s="650" t="s">
        <v>5252</v>
      </c>
      <c r="D210" s="650" t="s">
        <v>6628</v>
      </c>
      <c r="E210" s="650" t="s">
        <v>6629</v>
      </c>
      <c r="F210" s="653">
        <v>3</v>
      </c>
      <c r="G210" s="653">
        <v>276</v>
      </c>
      <c r="H210" s="653">
        <v>1</v>
      </c>
      <c r="I210" s="653">
        <v>92</v>
      </c>
      <c r="J210" s="653"/>
      <c r="K210" s="653"/>
      <c r="L210" s="653"/>
      <c r="M210" s="653"/>
      <c r="N210" s="653">
        <v>3</v>
      </c>
      <c r="O210" s="653">
        <v>279</v>
      </c>
      <c r="P210" s="666">
        <v>1.0108695652173914</v>
      </c>
      <c r="Q210" s="654">
        <v>93</v>
      </c>
    </row>
    <row r="211" spans="1:17" ht="14.4" customHeight="1" x14ac:dyDescent="0.3">
      <c r="A211" s="649" t="s">
        <v>6621</v>
      </c>
      <c r="B211" s="650" t="s">
        <v>6622</v>
      </c>
      <c r="C211" s="650" t="s">
        <v>5252</v>
      </c>
      <c r="D211" s="650" t="s">
        <v>6630</v>
      </c>
      <c r="E211" s="650" t="s">
        <v>6631</v>
      </c>
      <c r="F211" s="653">
        <v>401</v>
      </c>
      <c r="G211" s="653">
        <v>53333</v>
      </c>
      <c r="H211" s="653">
        <v>1</v>
      </c>
      <c r="I211" s="653">
        <v>133</v>
      </c>
      <c r="J211" s="653">
        <v>361</v>
      </c>
      <c r="K211" s="653">
        <v>48374</v>
      </c>
      <c r="L211" s="653">
        <v>0.90701816886355535</v>
      </c>
      <c r="M211" s="653">
        <v>134</v>
      </c>
      <c r="N211" s="653">
        <v>434</v>
      </c>
      <c r="O211" s="653">
        <v>58398</v>
      </c>
      <c r="P211" s="666">
        <v>1.0949693435583971</v>
      </c>
      <c r="Q211" s="654">
        <v>134.55760368663596</v>
      </c>
    </row>
    <row r="212" spans="1:17" ht="14.4" customHeight="1" x14ac:dyDescent="0.3">
      <c r="A212" s="649" t="s">
        <v>6621</v>
      </c>
      <c r="B212" s="650" t="s">
        <v>6622</v>
      </c>
      <c r="C212" s="650" t="s">
        <v>5252</v>
      </c>
      <c r="D212" s="650" t="s">
        <v>6632</v>
      </c>
      <c r="E212" s="650" t="s">
        <v>6631</v>
      </c>
      <c r="F212" s="653"/>
      <c r="G212" s="653"/>
      <c r="H212" s="653"/>
      <c r="I212" s="653"/>
      <c r="J212" s="653">
        <v>1</v>
      </c>
      <c r="K212" s="653">
        <v>175</v>
      </c>
      <c r="L212" s="653"/>
      <c r="M212" s="653">
        <v>175</v>
      </c>
      <c r="N212" s="653"/>
      <c r="O212" s="653"/>
      <c r="P212" s="666"/>
      <c r="Q212" s="654"/>
    </row>
    <row r="213" spans="1:17" ht="14.4" customHeight="1" x14ac:dyDescent="0.3">
      <c r="A213" s="649" t="s">
        <v>6621</v>
      </c>
      <c r="B213" s="650" t="s">
        <v>6622</v>
      </c>
      <c r="C213" s="650" t="s">
        <v>5252</v>
      </c>
      <c r="D213" s="650" t="s">
        <v>6633</v>
      </c>
      <c r="E213" s="650" t="s">
        <v>6634</v>
      </c>
      <c r="F213" s="653">
        <v>1</v>
      </c>
      <c r="G213" s="653">
        <v>609</v>
      </c>
      <c r="H213" s="653">
        <v>1</v>
      </c>
      <c r="I213" s="653">
        <v>609</v>
      </c>
      <c r="J213" s="653"/>
      <c r="K213" s="653"/>
      <c r="L213" s="653"/>
      <c r="M213" s="653"/>
      <c r="N213" s="653">
        <v>1</v>
      </c>
      <c r="O213" s="653">
        <v>618</v>
      </c>
      <c r="P213" s="666">
        <v>1.0147783251231528</v>
      </c>
      <c r="Q213" s="654">
        <v>618</v>
      </c>
    </row>
    <row r="214" spans="1:17" ht="14.4" customHeight="1" x14ac:dyDescent="0.3">
      <c r="A214" s="649" t="s">
        <v>6621</v>
      </c>
      <c r="B214" s="650" t="s">
        <v>6622</v>
      </c>
      <c r="C214" s="650" t="s">
        <v>5252</v>
      </c>
      <c r="D214" s="650" t="s">
        <v>6635</v>
      </c>
      <c r="E214" s="650" t="s">
        <v>6636</v>
      </c>
      <c r="F214" s="653">
        <v>5</v>
      </c>
      <c r="G214" s="653">
        <v>790</v>
      </c>
      <c r="H214" s="653">
        <v>1</v>
      </c>
      <c r="I214" s="653">
        <v>158</v>
      </c>
      <c r="J214" s="653">
        <v>11</v>
      </c>
      <c r="K214" s="653">
        <v>1749</v>
      </c>
      <c r="L214" s="653">
        <v>2.2139240506329112</v>
      </c>
      <c r="M214" s="653">
        <v>159</v>
      </c>
      <c r="N214" s="653">
        <v>15</v>
      </c>
      <c r="O214" s="653">
        <v>2394</v>
      </c>
      <c r="P214" s="666">
        <v>3.0303797468354432</v>
      </c>
      <c r="Q214" s="654">
        <v>159.6</v>
      </c>
    </row>
    <row r="215" spans="1:17" ht="14.4" customHeight="1" x14ac:dyDescent="0.3">
      <c r="A215" s="649" t="s">
        <v>6621</v>
      </c>
      <c r="B215" s="650" t="s">
        <v>6622</v>
      </c>
      <c r="C215" s="650" t="s">
        <v>5252</v>
      </c>
      <c r="D215" s="650" t="s">
        <v>6637</v>
      </c>
      <c r="E215" s="650" t="s">
        <v>6638</v>
      </c>
      <c r="F215" s="653">
        <v>4</v>
      </c>
      <c r="G215" s="653">
        <v>1528</v>
      </c>
      <c r="H215" s="653">
        <v>1</v>
      </c>
      <c r="I215" s="653">
        <v>382</v>
      </c>
      <c r="J215" s="653">
        <v>8</v>
      </c>
      <c r="K215" s="653">
        <v>3056</v>
      </c>
      <c r="L215" s="653">
        <v>2</v>
      </c>
      <c r="M215" s="653">
        <v>382</v>
      </c>
      <c r="N215" s="653">
        <v>18</v>
      </c>
      <c r="O215" s="653">
        <v>6887</v>
      </c>
      <c r="P215" s="666">
        <v>4.5071989528795813</v>
      </c>
      <c r="Q215" s="654">
        <v>382.61111111111109</v>
      </c>
    </row>
    <row r="216" spans="1:17" ht="14.4" customHeight="1" x14ac:dyDescent="0.3">
      <c r="A216" s="649" t="s">
        <v>6621</v>
      </c>
      <c r="B216" s="650" t="s">
        <v>6622</v>
      </c>
      <c r="C216" s="650" t="s">
        <v>5252</v>
      </c>
      <c r="D216" s="650" t="s">
        <v>6639</v>
      </c>
      <c r="E216" s="650" t="s">
        <v>6640</v>
      </c>
      <c r="F216" s="653">
        <v>32</v>
      </c>
      <c r="G216" s="653">
        <v>8352</v>
      </c>
      <c r="H216" s="653">
        <v>1</v>
      </c>
      <c r="I216" s="653">
        <v>261</v>
      </c>
      <c r="J216" s="653">
        <v>68</v>
      </c>
      <c r="K216" s="653">
        <v>17816</v>
      </c>
      <c r="L216" s="653">
        <v>2.1331417624521074</v>
      </c>
      <c r="M216" s="653">
        <v>262</v>
      </c>
      <c r="N216" s="653">
        <v>89</v>
      </c>
      <c r="O216" s="653">
        <v>23468</v>
      </c>
      <c r="P216" s="666">
        <v>2.8098659003831417</v>
      </c>
      <c r="Q216" s="654">
        <v>263.68539325842698</v>
      </c>
    </row>
    <row r="217" spans="1:17" ht="14.4" customHeight="1" x14ac:dyDescent="0.3">
      <c r="A217" s="649" t="s">
        <v>6621</v>
      </c>
      <c r="B217" s="650" t="s">
        <v>6622</v>
      </c>
      <c r="C217" s="650" t="s">
        <v>5252</v>
      </c>
      <c r="D217" s="650" t="s">
        <v>6641</v>
      </c>
      <c r="E217" s="650" t="s">
        <v>6642</v>
      </c>
      <c r="F217" s="653">
        <v>88</v>
      </c>
      <c r="G217" s="653">
        <v>12320</v>
      </c>
      <c r="H217" s="653">
        <v>1</v>
      </c>
      <c r="I217" s="653">
        <v>140</v>
      </c>
      <c r="J217" s="653">
        <v>80</v>
      </c>
      <c r="K217" s="653">
        <v>11280</v>
      </c>
      <c r="L217" s="653">
        <v>0.91558441558441561</v>
      </c>
      <c r="M217" s="653">
        <v>141</v>
      </c>
      <c r="N217" s="653">
        <v>100</v>
      </c>
      <c r="O217" s="653">
        <v>14100</v>
      </c>
      <c r="P217" s="666">
        <v>1.1444805194805194</v>
      </c>
      <c r="Q217" s="654">
        <v>141</v>
      </c>
    </row>
    <row r="218" spans="1:17" ht="14.4" customHeight="1" x14ac:dyDescent="0.3">
      <c r="A218" s="649" t="s">
        <v>6621</v>
      </c>
      <c r="B218" s="650" t="s">
        <v>6622</v>
      </c>
      <c r="C218" s="650" t="s">
        <v>5252</v>
      </c>
      <c r="D218" s="650" t="s">
        <v>6643</v>
      </c>
      <c r="E218" s="650" t="s">
        <v>6642</v>
      </c>
      <c r="F218" s="653">
        <v>401</v>
      </c>
      <c r="G218" s="653">
        <v>31278</v>
      </c>
      <c r="H218" s="653">
        <v>1</v>
      </c>
      <c r="I218" s="653">
        <v>78</v>
      </c>
      <c r="J218" s="653">
        <v>361</v>
      </c>
      <c r="K218" s="653">
        <v>28158</v>
      </c>
      <c r="L218" s="653">
        <v>0.90024937655860349</v>
      </c>
      <c r="M218" s="653">
        <v>78</v>
      </c>
      <c r="N218" s="653">
        <v>434</v>
      </c>
      <c r="O218" s="653">
        <v>33852</v>
      </c>
      <c r="P218" s="666">
        <v>1.0822942643391522</v>
      </c>
      <c r="Q218" s="654">
        <v>78</v>
      </c>
    </row>
    <row r="219" spans="1:17" ht="14.4" customHeight="1" x14ac:dyDescent="0.3">
      <c r="A219" s="649" t="s">
        <v>6621</v>
      </c>
      <c r="B219" s="650" t="s">
        <v>6622</v>
      </c>
      <c r="C219" s="650" t="s">
        <v>5252</v>
      </c>
      <c r="D219" s="650" t="s">
        <v>6644</v>
      </c>
      <c r="E219" s="650" t="s">
        <v>6645</v>
      </c>
      <c r="F219" s="653">
        <v>88</v>
      </c>
      <c r="G219" s="653">
        <v>26576</v>
      </c>
      <c r="H219" s="653">
        <v>1</v>
      </c>
      <c r="I219" s="653">
        <v>302</v>
      </c>
      <c r="J219" s="653">
        <v>80</v>
      </c>
      <c r="K219" s="653">
        <v>24240</v>
      </c>
      <c r="L219" s="653">
        <v>0.91210114388922336</v>
      </c>
      <c r="M219" s="653">
        <v>303</v>
      </c>
      <c r="N219" s="653">
        <v>99</v>
      </c>
      <c r="O219" s="653">
        <v>30177</v>
      </c>
      <c r="P219" s="666">
        <v>1.1354981938591211</v>
      </c>
      <c r="Q219" s="654">
        <v>304.81818181818181</v>
      </c>
    </row>
    <row r="220" spans="1:17" ht="14.4" customHeight="1" x14ac:dyDescent="0.3">
      <c r="A220" s="649" t="s">
        <v>6621</v>
      </c>
      <c r="B220" s="650" t="s">
        <v>6622</v>
      </c>
      <c r="C220" s="650" t="s">
        <v>5252</v>
      </c>
      <c r="D220" s="650" t="s">
        <v>6646</v>
      </c>
      <c r="E220" s="650" t="s">
        <v>6647</v>
      </c>
      <c r="F220" s="653">
        <v>5</v>
      </c>
      <c r="G220" s="653">
        <v>2430</v>
      </c>
      <c r="H220" s="653">
        <v>1</v>
      </c>
      <c r="I220" s="653">
        <v>486</v>
      </c>
      <c r="J220" s="653">
        <v>14</v>
      </c>
      <c r="K220" s="653">
        <v>6804</v>
      </c>
      <c r="L220" s="653">
        <v>2.8</v>
      </c>
      <c r="M220" s="653">
        <v>486</v>
      </c>
      <c r="N220" s="653">
        <v>23</v>
      </c>
      <c r="O220" s="653">
        <v>11190</v>
      </c>
      <c r="P220" s="666">
        <v>4.6049382716049383</v>
      </c>
      <c r="Q220" s="654">
        <v>486.52173913043481</v>
      </c>
    </row>
    <row r="221" spans="1:17" ht="14.4" customHeight="1" x14ac:dyDescent="0.3">
      <c r="A221" s="649" t="s">
        <v>6621</v>
      </c>
      <c r="B221" s="650" t="s">
        <v>6622</v>
      </c>
      <c r="C221" s="650" t="s">
        <v>5252</v>
      </c>
      <c r="D221" s="650" t="s">
        <v>6648</v>
      </c>
      <c r="E221" s="650" t="s">
        <v>6649</v>
      </c>
      <c r="F221" s="653">
        <v>261</v>
      </c>
      <c r="G221" s="653">
        <v>41499</v>
      </c>
      <c r="H221" s="653">
        <v>1</v>
      </c>
      <c r="I221" s="653">
        <v>159</v>
      </c>
      <c r="J221" s="653">
        <v>245</v>
      </c>
      <c r="K221" s="653">
        <v>39200</v>
      </c>
      <c r="L221" s="653">
        <v>0.94460107472469212</v>
      </c>
      <c r="M221" s="653">
        <v>160</v>
      </c>
      <c r="N221" s="653">
        <v>257</v>
      </c>
      <c r="O221" s="653">
        <v>41262</v>
      </c>
      <c r="P221" s="666">
        <v>0.99428901901250633</v>
      </c>
      <c r="Q221" s="654">
        <v>160.55252918287937</v>
      </c>
    </row>
    <row r="222" spans="1:17" ht="14.4" customHeight="1" x14ac:dyDescent="0.3">
      <c r="A222" s="649" t="s">
        <v>6621</v>
      </c>
      <c r="B222" s="650" t="s">
        <v>6622</v>
      </c>
      <c r="C222" s="650" t="s">
        <v>5252</v>
      </c>
      <c r="D222" s="650" t="s">
        <v>6650</v>
      </c>
      <c r="E222" s="650" t="s">
        <v>6624</v>
      </c>
      <c r="F222" s="653">
        <v>1081</v>
      </c>
      <c r="G222" s="653">
        <v>75670</v>
      </c>
      <c r="H222" s="653">
        <v>1</v>
      </c>
      <c r="I222" s="653">
        <v>70</v>
      </c>
      <c r="J222" s="653">
        <v>927</v>
      </c>
      <c r="K222" s="653">
        <v>64890</v>
      </c>
      <c r="L222" s="653">
        <v>0.85753931544865869</v>
      </c>
      <c r="M222" s="653">
        <v>70</v>
      </c>
      <c r="N222" s="653">
        <v>1124</v>
      </c>
      <c r="O222" s="653">
        <v>79324</v>
      </c>
      <c r="P222" s="666">
        <v>1.0482886216466234</v>
      </c>
      <c r="Q222" s="654">
        <v>70.57295373665481</v>
      </c>
    </row>
    <row r="223" spans="1:17" ht="14.4" customHeight="1" x14ac:dyDescent="0.3">
      <c r="A223" s="649" t="s">
        <v>6621</v>
      </c>
      <c r="B223" s="650" t="s">
        <v>6622</v>
      </c>
      <c r="C223" s="650" t="s">
        <v>5252</v>
      </c>
      <c r="D223" s="650" t="s">
        <v>6651</v>
      </c>
      <c r="E223" s="650" t="s">
        <v>6652</v>
      </c>
      <c r="F223" s="653">
        <v>3</v>
      </c>
      <c r="G223" s="653">
        <v>3558</v>
      </c>
      <c r="H223" s="653">
        <v>1</v>
      </c>
      <c r="I223" s="653">
        <v>1186</v>
      </c>
      <c r="J223" s="653">
        <v>7</v>
      </c>
      <c r="K223" s="653">
        <v>8323</v>
      </c>
      <c r="L223" s="653">
        <v>2.3392355255761665</v>
      </c>
      <c r="M223" s="653">
        <v>1189</v>
      </c>
      <c r="N223" s="653">
        <v>17</v>
      </c>
      <c r="O223" s="653">
        <v>20245</v>
      </c>
      <c r="P223" s="666">
        <v>5.6899943788645304</v>
      </c>
      <c r="Q223" s="654">
        <v>1190.8823529411766</v>
      </c>
    </row>
    <row r="224" spans="1:17" ht="14.4" customHeight="1" x14ac:dyDescent="0.3">
      <c r="A224" s="649" t="s">
        <v>6621</v>
      </c>
      <c r="B224" s="650" t="s">
        <v>6622</v>
      </c>
      <c r="C224" s="650" t="s">
        <v>5252</v>
      </c>
      <c r="D224" s="650" t="s">
        <v>6653</v>
      </c>
      <c r="E224" s="650" t="s">
        <v>6654</v>
      </c>
      <c r="F224" s="653">
        <v>3</v>
      </c>
      <c r="G224" s="653">
        <v>321</v>
      </c>
      <c r="H224" s="653">
        <v>1</v>
      </c>
      <c r="I224" s="653">
        <v>107</v>
      </c>
      <c r="J224" s="653">
        <v>8</v>
      </c>
      <c r="K224" s="653">
        <v>864</v>
      </c>
      <c r="L224" s="653">
        <v>2.6915887850467288</v>
      </c>
      <c r="M224" s="653">
        <v>108</v>
      </c>
      <c r="N224" s="653">
        <v>11</v>
      </c>
      <c r="O224" s="653">
        <v>1194</v>
      </c>
      <c r="P224" s="666">
        <v>3.7196261682242993</v>
      </c>
      <c r="Q224" s="654">
        <v>108.54545454545455</v>
      </c>
    </row>
    <row r="225" spans="1:17" ht="14.4" customHeight="1" x14ac:dyDescent="0.3">
      <c r="A225" s="649" t="s">
        <v>6621</v>
      </c>
      <c r="B225" s="650" t="s">
        <v>6622</v>
      </c>
      <c r="C225" s="650" t="s">
        <v>5252</v>
      </c>
      <c r="D225" s="650" t="s">
        <v>6655</v>
      </c>
      <c r="E225" s="650" t="s">
        <v>6656</v>
      </c>
      <c r="F225" s="653">
        <v>1</v>
      </c>
      <c r="G225" s="653">
        <v>143</v>
      </c>
      <c r="H225" s="653">
        <v>1</v>
      </c>
      <c r="I225" s="653">
        <v>143</v>
      </c>
      <c r="J225" s="653"/>
      <c r="K225" s="653"/>
      <c r="L225" s="653"/>
      <c r="M225" s="653"/>
      <c r="N225" s="653"/>
      <c r="O225" s="653"/>
      <c r="P225" s="666"/>
      <c r="Q225" s="654"/>
    </row>
    <row r="226" spans="1:17" ht="14.4" customHeight="1" x14ac:dyDescent="0.3">
      <c r="A226" s="649" t="s">
        <v>6621</v>
      </c>
      <c r="B226" s="650" t="s">
        <v>6622</v>
      </c>
      <c r="C226" s="650" t="s">
        <v>5252</v>
      </c>
      <c r="D226" s="650" t="s">
        <v>6657</v>
      </c>
      <c r="E226" s="650" t="s">
        <v>6658</v>
      </c>
      <c r="F226" s="653">
        <v>1</v>
      </c>
      <c r="G226" s="653">
        <v>290</v>
      </c>
      <c r="H226" s="653">
        <v>1</v>
      </c>
      <c r="I226" s="653">
        <v>290</v>
      </c>
      <c r="J226" s="653"/>
      <c r="K226" s="653"/>
      <c r="L226" s="653"/>
      <c r="M226" s="653"/>
      <c r="N226" s="653"/>
      <c r="O226" s="653"/>
      <c r="P226" s="666"/>
      <c r="Q226" s="654"/>
    </row>
    <row r="227" spans="1:17" ht="14.4" customHeight="1" x14ac:dyDescent="0.3">
      <c r="A227" s="649" t="s">
        <v>6659</v>
      </c>
      <c r="B227" s="650" t="s">
        <v>6660</v>
      </c>
      <c r="C227" s="650" t="s">
        <v>5252</v>
      </c>
      <c r="D227" s="650" t="s">
        <v>6661</v>
      </c>
      <c r="E227" s="650" t="s">
        <v>6662</v>
      </c>
      <c r="F227" s="653">
        <v>18</v>
      </c>
      <c r="G227" s="653">
        <v>954</v>
      </c>
      <c r="H227" s="653">
        <v>1</v>
      </c>
      <c r="I227" s="653">
        <v>53</v>
      </c>
      <c r="J227" s="653">
        <v>32</v>
      </c>
      <c r="K227" s="653">
        <v>1696</v>
      </c>
      <c r="L227" s="653">
        <v>1.7777777777777777</v>
      </c>
      <c r="M227" s="653">
        <v>53</v>
      </c>
      <c r="N227" s="653">
        <v>48</v>
      </c>
      <c r="O227" s="653">
        <v>2586</v>
      </c>
      <c r="P227" s="666">
        <v>2.7106918238993711</v>
      </c>
      <c r="Q227" s="654">
        <v>53.875</v>
      </c>
    </row>
    <row r="228" spans="1:17" ht="14.4" customHeight="1" x14ac:dyDescent="0.3">
      <c r="A228" s="649" t="s">
        <v>6659</v>
      </c>
      <c r="B228" s="650" t="s">
        <v>6660</v>
      </c>
      <c r="C228" s="650" t="s">
        <v>5252</v>
      </c>
      <c r="D228" s="650" t="s">
        <v>6663</v>
      </c>
      <c r="E228" s="650" t="s">
        <v>6664</v>
      </c>
      <c r="F228" s="653">
        <v>16</v>
      </c>
      <c r="G228" s="653">
        <v>1920</v>
      </c>
      <c r="H228" s="653">
        <v>1</v>
      </c>
      <c r="I228" s="653">
        <v>120</v>
      </c>
      <c r="J228" s="653">
        <v>6</v>
      </c>
      <c r="K228" s="653">
        <v>726</v>
      </c>
      <c r="L228" s="653">
        <v>0.37812499999999999</v>
      </c>
      <c r="M228" s="653">
        <v>121</v>
      </c>
      <c r="N228" s="653">
        <v>24</v>
      </c>
      <c r="O228" s="653">
        <v>2916</v>
      </c>
      <c r="P228" s="666">
        <v>1.51875</v>
      </c>
      <c r="Q228" s="654">
        <v>121.5</v>
      </c>
    </row>
    <row r="229" spans="1:17" ht="14.4" customHeight="1" x14ac:dyDescent="0.3">
      <c r="A229" s="649" t="s">
        <v>6659</v>
      </c>
      <c r="B229" s="650" t="s">
        <v>6660</v>
      </c>
      <c r="C229" s="650" t="s">
        <v>5252</v>
      </c>
      <c r="D229" s="650" t="s">
        <v>6665</v>
      </c>
      <c r="E229" s="650" t="s">
        <v>6666</v>
      </c>
      <c r="F229" s="653"/>
      <c r="G229" s="653"/>
      <c r="H229" s="653"/>
      <c r="I229" s="653"/>
      <c r="J229" s="653"/>
      <c r="K229" s="653"/>
      <c r="L229" s="653"/>
      <c r="M229" s="653"/>
      <c r="N229" s="653">
        <v>5</v>
      </c>
      <c r="O229" s="653">
        <v>1915</v>
      </c>
      <c r="P229" s="666"/>
      <c r="Q229" s="654">
        <v>383</v>
      </c>
    </row>
    <row r="230" spans="1:17" ht="14.4" customHeight="1" x14ac:dyDescent="0.3">
      <c r="A230" s="649" t="s">
        <v>6659</v>
      </c>
      <c r="B230" s="650" t="s">
        <v>6660</v>
      </c>
      <c r="C230" s="650" t="s">
        <v>5252</v>
      </c>
      <c r="D230" s="650" t="s">
        <v>6667</v>
      </c>
      <c r="E230" s="650" t="s">
        <v>6668</v>
      </c>
      <c r="F230" s="653">
        <v>8</v>
      </c>
      <c r="G230" s="653">
        <v>1336</v>
      </c>
      <c r="H230" s="653">
        <v>1</v>
      </c>
      <c r="I230" s="653">
        <v>167</v>
      </c>
      <c r="J230" s="653">
        <v>6</v>
      </c>
      <c r="K230" s="653">
        <v>1008</v>
      </c>
      <c r="L230" s="653">
        <v>0.75449101796407181</v>
      </c>
      <c r="M230" s="653">
        <v>168</v>
      </c>
      <c r="N230" s="653">
        <v>3</v>
      </c>
      <c r="O230" s="653">
        <v>504</v>
      </c>
      <c r="P230" s="666">
        <v>0.3772455089820359</v>
      </c>
      <c r="Q230" s="654">
        <v>168</v>
      </c>
    </row>
    <row r="231" spans="1:17" ht="14.4" customHeight="1" x14ac:dyDescent="0.3">
      <c r="A231" s="649" t="s">
        <v>6659</v>
      </c>
      <c r="B231" s="650" t="s">
        <v>6660</v>
      </c>
      <c r="C231" s="650" t="s">
        <v>5252</v>
      </c>
      <c r="D231" s="650" t="s">
        <v>6669</v>
      </c>
      <c r="E231" s="650" t="s">
        <v>6670</v>
      </c>
      <c r="F231" s="653">
        <v>16</v>
      </c>
      <c r="G231" s="653">
        <v>5008</v>
      </c>
      <c r="H231" s="653">
        <v>1</v>
      </c>
      <c r="I231" s="653">
        <v>313</v>
      </c>
      <c r="J231" s="653">
        <v>25</v>
      </c>
      <c r="K231" s="653">
        <v>7900</v>
      </c>
      <c r="L231" s="653">
        <v>1.5774760383386581</v>
      </c>
      <c r="M231" s="653">
        <v>316</v>
      </c>
      <c r="N231" s="653">
        <v>28</v>
      </c>
      <c r="O231" s="653">
        <v>8900</v>
      </c>
      <c r="P231" s="666">
        <v>1.7771565495207668</v>
      </c>
      <c r="Q231" s="654">
        <v>317.85714285714283</v>
      </c>
    </row>
    <row r="232" spans="1:17" ht="14.4" customHeight="1" x14ac:dyDescent="0.3">
      <c r="A232" s="649" t="s">
        <v>6659</v>
      </c>
      <c r="B232" s="650" t="s">
        <v>6660</v>
      </c>
      <c r="C232" s="650" t="s">
        <v>5252</v>
      </c>
      <c r="D232" s="650" t="s">
        <v>6671</v>
      </c>
      <c r="E232" s="650" t="s">
        <v>6672</v>
      </c>
      <c r="F232" s="653">
        <v>36</v>
      </c>
      <c r="G232" s="653">
        <v>12132</v>
      </c>
      <c r="H232" s="653">
        <v>1</v>
      </c>
      <c r="I232" s="653">
        <v>337</v>
      </c>
      <c r="J232" s="653">
        <v>1</v>
      </c>
      <c r="K232" s="653">
        <v>338</v>
      </c>
      <c r="L232" s="653">
        <v>2.786020441806792E-2</v>
      </c>
      <c r="M232" s="653">
        <v>338</v>
      </c>
      <c r="N232" s="653">
        <v>48</v>
      </c>
      <c r="O232" s="653">
        <v>16320</v>
      </c>
      <c r="P232" s="666">
        <v>1.3452027695351136</v>
      </c>
      <c r="Q232" s="654">
        <v>340</v>
      </c>
    </row>
    <row r="233" spans="1:17" ht="14.4" customHeight="1" x14ac:dyDescent="0.3">
      <c r="A233" s="649" t="s">
        <v>6659</v>
      </c>
      <c r="B233" s="650" t="s">
        <v>6660</v>
      </c>
      <c r="C233" s="650" t="s">
        <v>5252</v>
      </c>
      <c r="D233" s="650" t="s">
        <v>6673</v>
      </c>
      <c r="E233" s="650" t="s">
        <v>6674</v>
      </c>
      <c r="F233" s="653"/>
      <c r="G233" s="653"/>
      <c r="H233" s="653"/>
      <c r="I233" s="653"/>
      <c r="J233" s="653"/>
      <c r="K233" s="653"/>
      <c r="L233" s="653"/>
      <c r="M233" s="653"/>
      <c r="N233" s="653">
        <v>2</v>
      </c>
      <c r="O233" s="653">
        <v>218</v>
      </c>
      <c r="P233" s="666"/>
      <c r="Q233" s="654">
        <v>109</v>
      </c>
    </row>
    <row r="234" spans="1:17" ht="14.4" customHeight="1" x14ac:dyDescent="0.3">
      <c r="A234" s="649" t="s">
        <v>6659</v>
      </c>
      <c r="B234" s="650" t="s">
        <v>6660</v>
      </c>
      <c r="C234" s="650" t="s">
        <v>5252</v>
      </c>
      <c r="D234" s="650" t="s">
        <v>6675</v>
      </c>
      <c r="E234" s="650" t="s">
        <v>6676</v>
      </c>
      <c r="F234" s="653"/>
      <c r="G234" s="653"/>
      <c r="H234" s="653"/>
      <c r="I234" s="653"/>
      <c r="J234" s="653">
        <v>1</v>
      </c>
      <c r="K234" s="653">
        <v>365</v>
      </c>
      <c r="L234" s="653"/>
      <c r="M234" s="653">
        <v>365</v>
      </c>
      <c r="N234" s="653">
        <v>1</v>
      </c>
      <c r="O234" s="653">
        <v>373</v>
      </c>
      <c r="P234" s="666"/>
      <c r="Q234" s="654">
        <v>373</v>
      </c>
    </row>
    <row r="235" spans="1:17" ht="14.4" customHeight="1" x14ac:dyDescent="0.3">
      <c r="A235" s="649" t="s">
        <v>6659</v>
      </c>
      <c r="B235" s="650" t="s">
        <v>6660</v>
      </c>
      <c r="C235" s="650" t="s">
        <v>5252</v>
      </c>
      <c r="D235" s="650" t="s">
        <v>6677</v>
      </c>
      <c r="E235" s="650" t="s">
        <v>6678</v>
      </c>
      <c r="F235" s="653"/>
      <c r="G235" s="653"/>
      <c r="H235" s="653"/>
      <c r="I235" s="653"/>
      <c r="J235" s="653"/>
      <c r="K235" s="653"/>
      <c r="L235" s="653"/>
      <c r="M235" s="653"/>
      <c r="N235" s="653">
        <v>1</v>
      </c>
      <c r="O235" s="653">
        <v>37</v>
      </c>
      <c r="P235" s="666"/>
      <c r="Q235" s="654">
        <v>37</v>
      </c>
    </row>
    <row r="236" spans="1:17" ht="14.4" customHeight="1" x14ac:dyDescent="0.3">
      <c r="A236" s="649" t="s">
        <v>6659</v>
      </c>
      <c r="B236" s="650" t="s">
        <v>6660</v>
      </c>
      <c r="C236" s="650" t="s">
        <v>5252</v>
      </c>
      <c r="D236" s="650" t="s">
        <v>6245</v>
      </c>
      <c r="E236" s="650" t="s">
        <v>6246</v>
      </c>
      <c r="F236" s="653"/>
      <c r="G236" s="653"/>
      <c r="H236" s="653"/>
      <c r="I236" s="653"/>
      <c r="J236" s="653">
        <v>1</v>
      </c>
      <c r="K236" s="653">
        <v>664</v>
      </c>
      <c r="L236" s="653"/>
      <c r="M236" s="653">
        <v>664</v>
      </c>
      <c r="N236" s="653">
        <v>1</v>
      </c>
      <c r="O236" s="653">
        <v>672</v>
      </c>
      <c r="P236" s="666"/>
      <c r="Q236" s="654">
        <v>672</v>
      </c>
    </row>
    <row r="237" spans="1:17" ht="14.4" customHeight="1" x14ac:dyDescent="0.3">
      <c r="A237" s="649" t="s">
        <v>6659</v>
      </c>
      <c r="B237" s="650" t="s">
        <v>6660</v>
      </c>
      <c r="C237" s="650" t="s">
        <v>5252</v>
      </c>
      <c r="D237" s="650" t="s">
        <v>6679</v>
      </c>
      <c r="E237" s="650" t="s">
        <v>6680</v>
      </c>
      <c r="F237" s="653">
        <v>14</v>
      </c>
      <c r="G237" s="653">
        <v>3920</v>
      </c>
      <c r="H237" s="653">
        <v>1</v>
      </c>
      <c r="I237" s="653">
        <v>280</v>
      </c>
      <c r="J237" s="653">
        <v>10</v>
      </c>
      <c r="K237" s="653">
        <v>2810</v>
      </c>
      <c r="L237" s="653">
        <v>0.71683673469387754</v>
      </c>
      <c r="M237" s="653">
        <v>281</v>
      </c>
      <c r="N237" s="653">
        <v>23</v>
      </c>
      <c r="O237" s="653">
        <v>6508</v>
      </c>
      <c r="P237" s="666">
        <v>1.6602040816326531</v>
      </c>
      <c r="Q237" s="654">
        <v>282.95652173913044</v>
      </c>
    </row>
    <row r="238" spans="1:17" ht="14.4" customHeight="1" x14ac:dyDescent="0.3">
      <c r="A238" s="649" t="s">
        <v>6659</v>
      </c>
      <c r="B238" s="650" t="s">
        <v>6660</v>
      </c>
      <c r="C238" s="650" t="s">
        <v>5252</v>
      </c>
      <c r="D238" s="650" t="s">
        <v>6681</v>
      </c>
      <c r="E238" s="650" t="s">
        <v>6682</v>
      </c>
      <c r="F238" s="653">
        <v>3</v>
      </c>
      <c r="G238" s="653">
        <v>1359</v>
      </c>
      <c r="H238" s="653">
        <v>1</v>
      </c>
      <c r="I238" s="653">
        <v>453</v>
      </c>
      <c r="J238" s="653">
        <v>3</v>
      </c>
      <c r="K238" s="653">
        <v>1368</v>
      </c>
      <c r="L238" s="653">
        <v>1.0066225165562914</v>
      </c>
      <c r="M238" s="653">
        <v>456</v>
      </c>
      <c r="N238" s="653">
        <v>15</v>
      </c>
      <c r="O238" s="653">
        <v>6884</v>
      </c>
      <c r="P238" s="666">
        <v>5.0654893303899931</v>
      </c>
      <c r="Q238" s="654">
        <v>458.93333333333334</v>
      </c>
    </row>
    <row r="239" spans="1:17" ht="14.4" customHeight="1" x14ac:dyDescent="0.3">
      <c r="A239" s="649" t="s">
        <v>6659</v>
      </c>
      <c r="B239" s="650" t="s">
        <v>6660</v>
      </c>
      <c r="C239" s="650" t="s">
        <v>5252</v>
      </c>
      <c r="D239" s="650" t="s">
        <v>6683</v>
      </c>
      <c r="E239" s="650" t="s">
        <v>6684</v>
      </c>
      <c r="F239" s="653">
        <v>17</v>
      </c>
      <c r="G239" s="653">
        <v>5865</v>
      </c>
      <c r="H239" s="653">
        <v>1</v>
      </c>
      <c r="I239" s="653">
        <v>345</v>
      </c>
      <c r="J239" s="653">
        <v>15</v>
      </c>
      <c r="K239" s="653">
        <v>5220</v>
      </c>
      <c r="L239" s="653">
        <v>0.89002557544757033</v>
      </c>
      <c r="M239" s="653">
        <v>348</v>
      </c>
      <c r="N239" s="653">
        <v>36</v>
      </c>
      <c r="O239" s="653">
        <v>12672</v>
      </c>
      <c r="P239" s="666">
        <v>2.1606138107416881</v>
      </c>
      <c r="Q239" s="654">
        <v>352</v>
      </c>
    </row>
    <row r="240" spans="1:17" ht="14.4" customHeight="1" x14ac:dyDescent="0.3">
      <c r="A240" s="649" t="s">
        <v>6659</v>
      </c>
      <c r="B240" s="650" t="s">
        <v>6660</v>
      </c>
      <c r="C240" s="650" t="s">
        <v>5252</v>
      </c>
      <c r="D240" s="650" t="s">
        <v>6685</v>
      </c>
      <c r="E240" s="650" t="s">
        <v>6686</v>
      </c>
      <c r="F240" s="653"/>
      <c r="G240" s="653"/>
      <c r="H240" s="653"/>
      <c r="I240" s="653"/>
      <c r="J240" s="653">
        <v>2</v>
      </c>
      <c r="K240" s="653">
        <v>206</v>
      </c>
      <c r="L240" s="653"/>
      <c r="M240" s="653">
        <v>103</v>
      </c>
      <c r="N240" s="653">
        <v>6</v>
      </c>
      <c r="O240" s="653">
        <v>623</v>
      </c>
      <c r="P240" s="666"/>
      <c r="Q240" s="654">
        <v>103.83333333333333</v>
      </c>
    </row>
    <row r="241" spans="1:17" ht="14.4" customHeight="1" x14ac:dyDescent="0.3">
      <c r="A241" s="649" t="s">
        <v>6659</v>
      </c>
      <c r="B241" s="650" t="s">
        <v>6660</v>
      </c>
      <c r="C241" s="650" t="s">
        <v>5252</v>
      </c>
      <c r="D241" s="650" t="s">
        <v>6687</v>
      </c>
      <c r="E241" s="650" t="s">
        <v>6688</v>
      </c>
      <c r="F241" s="653"/>
      <c r="G241" s="653"/>
      <c r="H241" s="653"/>
      <c r="I241" s="653"/>
      <c r="J241" s="653">
        <v>2</v>
      </c>
      <c r="K241" s="653">
        <v>230</v>
      </c>
      <c r="L241" s="653"/>
      <c r="M241" s="653">
        <v>115</v>
      </c>
      <c r="N241" s="653">
        <v>2</v>
      </c>
      <c r="O241" s="653">
        <v>232</v>
      </c>
      <c r="P241" s="666"/>
      <c r="Q241" s="654">
        <v>116</v>
      </c>
    </row>
    <row r="242" spans="1:17" ht="14.4" customHeight="1" x14ac:dyDescent="0.3">
      <c r="A242" s="649" t="s">
        <v>6659</v>
      </c>
      <c r="B242" s="650" t="s">
        <v>6660</v>
      </c>
      <c r="C242" s="650" t="s">
        <v>5252</v>
      </c>
      <c r="D242" s="650" t="s">
        <v>6247</v>
      </c>
      <c r="E242" s="650" t="s">
        <v>6248</v>
      </c>
      <c r="F242" s="653"/>
      <c r="G242" s="653"/>
      <c r="H242" s="653"/>
      <c r="I242" s="653"/>
      <c r="J242" s="653"/>
      <c r="K242" s="653"/>
      <c r="L242" s="653"/>
      <c r="M242" s="653"/>
      <c r="N242" s="653">
        <v>5</v>
      </c>
      <c r="O242" s="653">
        <v>2305</v>
      </c>
      <c r="P242" s="666"/>
      <c r="Q242" s="654">
        <v>461</v>
      </c>
    </row>
    <row r="243" spans="1:17" ht="14.4" customHeight="1" x14ac:dyDescent="0.3">
      <c r="A243" s="649" t="s">
        <v>6659</v>
      </c>
      <c r="B243" s="650" t="s">
        <v>6660</v>
      </c>
      <c r="C243" s="650" t="s">
        <v>5252</v>
      </c>
      <c r="D243" s="650" t="s">
        <v>6689</v>
      </c>
      <c r="E243" s="650" t="s">
        <v>6690</v>
      </c>
      <c r="F243" s="653">
        <v>5</v>
      </c>
      <c r="G243" s="653">
        <v>2125</v>
      </c>
      <c r="H243" s="653">
        <v>1</v>
      </c>
      <c r="I243" s="653">
        <v>425</v>
      </c>
      <c r="J243" s="653">
        <v>11</v>
      </c>
      <c r="K243" s="653">
        <v>4719</v>
      </c>
      <c r="L243" s="653">
        <v>2.2207058823529411</v>
      </c>
      <c r="M243" s="653">
        <v>429</v>
      </c>
      <c r="N243" s="653">
        <v>5</v>
      </c>
      <c r="O243" s="653">
        <v>2165</v>
      </c>
      <c r="P243" s="666">
        <v>1.0188235294117647</v>
      </c>
      <c r="Q243" s="654">
        <v>433</v>
      </c>
    </row>
    <row r="244" spans="1:17" ht="14.4" customHeight="1" x14ac:dyDescent="0.3">
      <c r="A244" s="649" t="s">
        <v>6659</v>
      </c>
      <c r="B244" s="650" t="s">
        <v>6660</v>
      </c>
      <c r="C244" s="650" t="s">
        <v>5252</v>
      </c>
      <c r="D244" s="650" t="s">
        <v>6691</v>
      </c>
      <c r="E244" s="650" t="s">
        <v>6692</v>
      </c>
      <c r="F244" s="653">
        <v>8</v>
      </c>
      <c r="G244" s="653">
        <v>424</v>
      </c>
      <c r="H244" s="653">
        <v>1</v>
      </c>
      <c r="I244" s="653">
        <v>53</v>
      </c>
      <c r="J244" s="653"/>
      <c r="K244" s="653"/>
      <c r="L244" s="653"/>
      <c r="M244" s="653"/>
      <c r="N244" s="653">
        <v>12</v>
      </c>
      <c r="O244" s="653">
        <v>642</v>
      </c>
      <c r="P244" s="666">
        <v>1.5141509433962264</v>
      </c>
      <c r="Q244" s="654">
        <v>53.5</v>
      </c>
    </row>
    <row r="245" spans="1:17" ht="14.4" customHeight="1" x14ac:dyDescent="0.3">
      <c r="A245" s="649" t="s">
        <v>6659</v>
      </c>
      <c r="B245" s="650" t="s">
        <v>6660</v>
      </c>
      <c r="C245" s="650" t="s">
        <v>5252</v>
      </c>
      <c r="D245" s="650" t="s">
        <v>6693</v>
      </c>
      <c r="E245" s="650" t="s">
        <v>6694</v>
      </c>
      <c r="F245" s="653">
        <v>131</v>
      </c>
      <c r="G245" s="653">
        <v>21484</v>
      </c>
      <c r="H245" s="653">
        <v>1</v>
      </c>
      <c r="I245" s="653">
        <v>164</v>
      </c>
      <c r="J245" s="653">
        <v>146</v>
      </c>
      <c r="K245" s="653">
        <v>24090</v>
      </c>
      <c r="L245" s="653">
        <v>1.1212995717743437</v>
      </c>
      <c r="M245" s="653">
        <v>165</v>
      </c>
      <c r="N245" s="653">
        <v>130</v>
      </c>
      <c r="O245" s="653">
        <v>21717</v>
      </c>
      <c r="P245" s="666">
        <v>1.0108452802085273</v>
      </c>
      <c r="Q245" s="654">
        <v>167.05384615384617</v>
      </c>
    </row>
    <row r="246" spans="1:17" ht="14.4" customHeight="1" x14ac:dyDescent="0.3">
      <c r="A246" s="649" t="s">
        <v>6659</v>
      </c>
      <c r="B246" s="650" t="s">
        <v>6660</v>
      </c>
      <c r="C246" s="650" t="s">
        <v>5252</v>
      </c>
      <c r="D246" s="650" t="s">
        <v>6251</v>
      </c>
      <c r="E246" s="650" t="s">
        <v>6252</v>
      </c>
      <c r="F246" s="653"/>
      <c r="G246" s="653"/>
      <c r="H246" s="653"/>
      <c r="I246" s="653"/>
      <c r="J246" s="653">
        <v>6</v>
      </c>
      <c r="K246" s="653">
        <v>474</v>
      </c>
      <c r="L246" s="653"/>
      <c r="M246" s="653">
        <v>79</v>
      </c>
      <c r="N246" s="653">
        <v>2</v>
      </c>
      <c r="O246" s="653">
        <v>160</v>
      </c>
      <c r="P246" s="666"/>
      <c r="Q246" s="654">
        <v>80</v>
      </c>
    </row>
    <row r="247" spans="1:17" ht="14.4" customHeight="1" x14ac:dyDescent="0.3">
      <c r="A247" s="649" t="s">
        <v>6659</v>
      </c>
      <c r="B247" s="650" t="s">
        <v>6660</v>
      </c>
      <c r="C247" s="650" t="s">
        <v>5252</v>
      </c>
      <c r="D247" s="650" t="s">
        <v>6695</v>
      </c>
      <c r="E247" s="650" t="s">
        <v>6696</v>
      </c>
      <c r="F247" s="653">
        <v>3</v>
      </c>
      <c r="G247" s="653">
        <v>477</v>
      </c>
      <c r="H247" s="653">
        <v>1</v>
      </c>
      <c r="I247" s="653">
        <v>159</v>
      </c>
      <c r="J247" s="653">
        <v>3</v>
      </c>
      <c r="K247" s="653">
        <v>480</v>
      </c>
      <c r="L247" s="653">
        <v>1.0062893081761006</v>
      </c>
      <c r="M247" s="653">
        <v>160</v>
      </c>
      <c r="N247" s="653">
        <v>3</v>
      </c>
      <c r="O247" s="653">
        <v>484</v>
      </c>
      <c r="P247" s="666">
        <v>1.0146750524109014</v>
      </c>
      <c r="Q247" s="654">
        <v>161.33333333333334</v>
      </c>
    </row>
    <row r="248" spans="1:17" ht="14.4" customHeight="1" x14ac:dyDescent="0.3">
      <c r="A248" s="649" t="s">
        <v>6659</v>
      </c>
      <c r="B248" s="650" t="s">
        <v>6660</v>
      </c>
      <c r="C248" s="650" t="s">
        <v>5252</v>
      </c>
      <c r="D248" s="650" t="s">
        <v>6257</v>
      </c>
      <c r="E248" s="650" t="s">
        <v>6258</v>
      </c>
      <c r="F248" s="653"/>
      <c r="G248" s="653"/>
      <c r="H248" s="653"/>
      <c r="I248" s="653"/>
      <c r="J248" s="653">
        <v>1</v>
      </c>
      <c r="K248" s="653">
        <v>167</v>
      </c>
      <c r="L248" s="653"/>
      <c r="M248" s="653">
        <v>167</v>
      </c>
      <c r="N248" s="653"/>
      <c r="O248" s="653"/>
      <c r="P248" s="666"/>
      <c r="Q248" s="654"/>
    </row>
    <row r="249" spans="1:17" ht="14.4" customHeight="1" x14ac:dyDescent="0.3">
      <c r="A249" s="649" t="s">
        <v>6659</v>
      </c>
      <c r="B249" s="650" t="s">
        <v>6660</v>
      </c>
      <c r="C249" s="650" t="s">
        <v>5252</v>
      </c>
      <c r="D249" s="650" t="s">
        <v>6697</v>
      </c>
      <c r="E249" s="650" t="s">
        <v>6698</v>
      </c>
      <c r="F249" s="653"/>
      <c r="G249" s="653"/>
      <c r="H249" s="653"/>
      <c r="I249" s="653"/>
      <c r="J249" s="653">
        <v>2</v>
      </c>
      <c r="K249" s="653">
        <v>486</v>
      </c>
      <c r="L249" s="653"/>
      <c r="M249" s="653">
        <v>243</v>
      </c>
      <c r="N249" s="653">
        <v>1</v>
      </c>
      <c r="O249" s="653">
        <v>246</v>
      </c>
      <c r="P249" s="666"/>
      <c r="Q249" s="654">
        <v>246</v>
      </c>
    </row>
    <row r="250" spans="1:17" ht="14.4" customHeight="1" x14ac:dyDescent="0.3">
      <c r="A250" s="649" t="s">
        <v>6659</v>
      </c>
      <c r="B250" s="650" t="s">
        <v>6660</v>
      </c>
      <c r="C250" s="650" t="s">
        <v>5252</v>
      </c>
      <c r="D250" s="650" t="s">
        <v>6699</v>
      </c>
      <c r="E250" s="650" t="s">
        <v>6700</v>
      </c>
      <c r="F250" s="653"/>
      <c r="G250" s="653"/>
      <c r="H250" s="653"/>
      <c r="I250" s="653"/>
      <c r="J250" s="653"/>
      <c r="K250" s="653"/>
      <c r="L250" s="653"/>
      <c r="M250" s="653"/>
      <c r="N250" s="653">
        <v>2</v>
      </c>
      <c r="O250" s="653">
        <v>450</v>
      </c>
      <c r="P250" s="666"/>
      <c r="Q250" s="654">
        <v>225</v>
      </c>
    </row>
    <row r="251" spans="1:17" ht="14.4" customHeight="1" x14ac:dyDescent="0.3">
      <c r="A251" s="649" t="s">
        <v>6659</v>
      </c>
      <c r="B251" s="650" t="s">
        <v>6660</v>
      </c>
      <c r="C251" s="650" t="s">
        <v>5252</v>
      </c>
      <c r="D251" s="650" t="s">
        <v>6701</v>
      </c>
      <c r="E251" s="650" t="s">
        <v>6702</v>
      </c>
      <c r="F251" s="653">
        <v>7</v>
      </c>
      <c r="G251" s="653">
        <v>2793</v>
      </c>
      <c r="H251" s="653">
        <v>1</v>
      </c>
      <c r="I251" s="653">
        <v>399</v>
      </c>
      <c r="J251" s="653">
        <v>8</v>
      </c>
      <c r="K251" s="653">
        <v>3232</v>
      </c>
      <c r="L251" s="653">
        <v>1.1571786609380594</v>
      </c>
      <c r="M251" s="653">
        <v>404</v>
      </c>
      <c r="N251" s="653">
        <v>6</v>
      </c>
      <c r="O251" s="653">
        <v>2454</v>
      </c>
      <c r="P251" s="666">
        <v>0.87862513426423205</v>
      </c>
      <c r="Q251" s="654">
        <v>409</v>
      </c>
    </row>
    <row r="252" spans="1:17" ht="14.4" customHeight="1" x14ac:dyDescent="0.3">
      <c r="A252" s="649" t="s">
        <v>6659</v>
      </c>
      <c r="B252" s="650" t="s">
        <v>6660</v>
      </c>
      <c r="C252" s="650" t="s">
        <v>5252</v>
      </c>
      <c r="D252" s="650" t="s">
        <v>6703</v>
      </c>
      <c r="E252" s="650" t="s">
        <v>6704</v>
      </c>
      <c r="F252" s="653">
        <v>1</v>
      </c>
      <c r="G252" s="653">
        <v>224</v>
      </c>
      <c r="H252" s="653">
        <v>1</v>
      </c>
      <c r="I252" s="653">
        <v>224</v>
      </c>
      <c r="J252" s="653"/>
      <c r="K252" s="653"/>
      <c r="L252" s="653"/>
      <c r="M252" s="653"/>
      <c r="N252" s="653"/>
      <c r="O252" s="653"/>
      <c r="P252" s="666"/>
      <c r="Q252" s="654"/>
    </row>
    <row r="253" spans="1:17" ht="14.4" customHeight="1" x14ac:dyDescent="0.3">
      <c r="A253" s="649" t="s">
        <v>6659</v>
      </c>
      <c r="B253" s="650" t="s">
        <v>6480</v>
      </c>
      <c r="C253" s="650" t="s">
        <v>5252</v>
      </c>
      <c r="D253" s="650" t="s">
        <v>6275</v>
      </c>
      <c r="E253" s="650" t="s">
        <v>6276</v>
      </c>
      <c r="F253" s="653">
        <v>11</v>
      </c>
      <c r="G253" s="653">
        <v>13596</v>
      </c>
      <c r="H253" s="653">
        <v>1</v>
      </c>
      <c r="I253" s="653">
        <v>1236</v>
      </c>
      <c r="J253" s="653">
        <v>61</v>
      </c>
      <c r="K253" s="653">
        <v>75945</v>
      </c>
      <c r="L253" s="653">
        <v>5.585834068843778</v>
      </c>
      <c r="M253" s="653">
        <v>1245</v>
      </c>
      <c r="N253" s="653"/>
      <c r="O253" s="653"/>
      <c r="P253" s="666"/>
      <c r="Q253" s="654"/>
    </row>
    <row r="254" spans="1:17" ht="14.4" customHeight="1" x14ac:dyDescent="0.3">
      <c r="A254" s="649" t="s">
        <v>6659</v>
      </c>
      <c r="B254" s="650" t="s">
        <v>6480</v>
      </c>
      <c r="C254" s="650" t="s">
        <v>5252</v>
      </c>
      <c r="D254" s="650" t="s">
        <v>6483</v>
      </c>
      <c r="E254" s="650" t="s">
        <v>6484</v>
      </c>
      <c r="F254" s="653">
        <v>33</v>
      </c>
      <c r="G254" s="653">
        <v>73293</v>
      </c>
      <c r="H254" s="653">
        <v>1</v>
      </c>
      <c r="I254" s="653">
        <v>2221</v>
      </c>
      <c r="J254" s="653">
        <v>183</v>
      </c>
      <c r="K254" s="653">
        <v>408639</v>
      </c>
      <c r="L254" s="653">
        <v>5.5754164790634846</v>
      </c>
      <c r="M254" s="653">
        <v>2233</v>
      </c>
      <c r="N254" s="653"/>
      <c r="O254" s="653"/>
      <c r="P254" s="666"/>
      <c r="Q254" s="654"/>
    </row>
    <row r="255" spans="1:17" ht="14.4" customHeight="1" x14ac:dyDescent="0.3">
      <c r="A255" s="649" t="s">
        <v>6659</v>
      </c>
      <c r="B255" s="650" t="s">
        <v>6480</v>
      </c>
      <c r="C255" s="650" t="s">
        <v>5252</v>
      </c>
      <c r="D255" s="650" t="s">
        <v>6485</v>
      </c>
      <c r="E255" s="650" t="s">
        <v>6486</v>
      </c>
      <c r="F255" s="653">
        <v>33</v>
      </c>
      <c r="G255" s="653">
        <v>5610</v>
      </c>
      <c r="H255" s="653">
        <v>1</v>
      </c>
      <c r="I255" s="653">
        <v>170</v>
      </c>
      <c r="J255" s="653">
        <v>183</v>
      </c>
      <c r="K255" s="653">
        <v>31293</v>
      </c>
      <c r="L255" s="653">
        <v>5.5780748663101605</v>
      </c>
      <c r="M255" s="653">
        <v>171</v>
      </c>
      <c r="N255" s="653"/>
      <c r="O255" s="653"/>
      <c r="P255" s="666"/>
      <c r="Q255" s="654"/>
    </row>
    <row r="256" spans="1:17" ht="14.4" customHeight="1" x14ac:dyDescent="0.3">
      <c r="A256" s="649" t="s">
        <v>6705</v>
      </c>
      <c r="B256" s="650" t="s">
        <v>665</v>
      </c>
      <c r="C256" s="650" t="s">
        <v>5252</v>
      </c>
      <c r="D256" s="650" t="s">
        <v>6706</v>
      </c>
      <c r="E256" s="650" t="s">
        <v>6707</v>
      </c>
      <c r="F256" s="653">
        <v>574</v>
      </c>
      <c r="G256" s="653">
        <v>90692</v>
      </c>
      <c r="H256" s="653">
        <v>1</v>
      </c>
      <c r="I256" s="653">
        <v>158</v>
      </c>
      <c r="J256" s="653">
        <v>559</v>
      </c>
      <c r="K256" s="653">
        <v>88881</v>
      </c>
      <c r="L256" s="653">
        <v>0.98003131477969396</v>
      </c>
      <c r="M256" s="653">
        <v>159</v>
      </c>
      <c r="N256" s="653">
        <v>569</v>
      </c>
      <c r="O256" s="653">
        <v>90805</v>
      </c>
      <c r="P256" s="666">
        <v>1.0012459753892295</v>
      </c>
      <c r="Q256" s="654">
        <v>159.58699472759227</v>
      </c>
    </row>
    <row r="257" spans="1:17" ht="14.4" customHeight="1" x14ac:dyDescent="0.3">
      <c r="A257" s="649" t="s">
        <v>6705</v>
      </c>
      <c r="B257" s="650" t="s">
        <v>665</v>
      </c>
      <c r="C257" s="650" t="s">
        <v>5252</v>
      </c>
      <c r="D257" s="650" t="s">
        <v>6708</v>
      </c>
      <c r="E257" s="650" t="s">
        <v>6709</v>
      </c>
      <c r="F257" s="653"/>
      <c r="G257" s="653"/>
      <c r="H257" s="653"/>
      <c r="I257" s="653"/>
      <c r="J257" s="653">
        <v>2</v>
      </c>
      <c r="K257" s="653">
        <v>2330</v>
      </c>
      <c r="L257" s="653"/>
      <c r="M257" s="653">
        <v>1165</v>
      </c>
      <c r="N257" s="653"/>
      <c r="O257" s="653"/>
      <c r="P257" s="666"/>
      <c r="Q257" s="654"/>
    </row>
    <row r="258" spans="1:17" ht="14.4" customHeight="1" x14ac:dyDescent="0.3">
      <c r="A258" s="649" t="s">
        <v>6705</v>
      </c>
      <c r="B258" s="650" t="s">
        <v>665</v>
      </c>
      <c r="C258" s="650" t="s">
        <v>5252</v>
      </c>
      <c r="D258" s="650" t="s">
        <v>6710</v>
      </c>
      <c r="E258" s="650" t="s">
        <v>6711</v>
      </c>
      <c r="F258" s="653">
        <v>96</v>
      </c>
      <c r="G258" s="653">
        <v>3744</v>
      </c>
      <c r="H258" s="653">
        <v>1</v>
      </c>
      <c r="I258" s="653">
        <v>39</v>
      </c>
      <c r="J258" s="653">
        <v>93</v>
      </c>
      <c r="K258" s="653">
        <v>3627</v>
      </c>
      <c r="L258" s="653">
        <v>0.96875</v>
      </c>
      <c r="M258" s="653">
        <v>39</v>
      </c>
      <c r="N258" s="653">
        <v>82</v>
      </c>
      <c r="O258" s="653">
        <v>3255</v>
      </c>
      <c r="P258" s="666">
        <v>0.86939102564102566</v>
      </c>
      <c r="Q258" s="654">
        <v>39.695121951219512</v>
      </c>
    </row>
    <row r="259" spans="1:17" ht="14.4" customHeight="1" x14ac:dyDescent="0.3">
      <c r="A259" s="649" t="s">
        <v>6705</v>
      </c>
      <c r="B259" s="650" t="s">
        <v>665</v>
      </c>
      <c r="C259" s="650" t="s">
        <v>5252</v>
      </c>
      <c r="D259" s="650" t="s">
        <v>6637</v>
      </c>
      <c r="E259" s="650" t="s">
        <v>6638</v>
      </c>
      <c r="F259" s="653">
        <v>11</v>
      </c>
      <c r="G259" s="653">
        <v>4202</v>
      </c>
      <c r="H259" s="653">
        <v>1</v>
      </c>
      <c r="I259" s="653">
        <v>382</v>
      </c>
      <c r="J259" s="653">
        <v>1</v>
      </c>
      <c r="K259" s="653">
        <v>382</v>
      </c>
      <c r="L259" s="653">
        <v>9.0909090909090912E-2</v>
      </c>
      <c r="M259" s="653">
        <v>382</v>
      </c>
      <c r="N259" s="653">
        <v>7</v>
      </c>
      <c r="O259" s="653">
        <v>2678</v>
      </c>
      <c r="P259" s="666">
        <v>0.63731556401713474</v>
      </c>
      <c r="Q259" s="654">
        <v>382.57142857142856</v>
      </c>
    </row>
    <row r="260" spans="1:17" ht="14.4" customHeight="1" x14ac:dyDescent="0.3">
      <c r="A260" s="649" t="s">
        <v>6705</v>
      </c>
      <c r="B260" s="650" t="s">
        <v>665</v>
      </c>
      <c r="C260" s="650" t="s">
        <v>5252</v>
      </c>
      <c r="D260" s="650" t="s">
        <v>6712</v>
      </c>
      <c r="E260" s="650" t="s">
        <v>6713</v>
      </c>
      <c r="F260" s="653"/>
      <c r="G260" s="653"/>
      <c r="H260" s="653"/>
      <c r="I260" s="653"/>
      <c r="J260" s="653">
        <v>6</v>
      </c>
      <c r="K260" s="653">
        <v>222</v>
      </c>
      <c r="L260" s="653"/>
      <c r="M260" s="653">
        <v>37</v>
      </c>
      <c r="N260" s="653"/>
      <c r="O260" s="653"/>
      <c r="P260" s="666"/>
      <c r="Q260" s="654"/>
    </row>
    <row r="261" spans="1:17" ht="14.4" customHeight="1" x14ac:dyDescent="0.3">
      <c r="A261" s="649" t="s">
        <v>6705</v>
      </c>
      <c r="B261" s="650" t="s">
        <v>665</v>
      </c>
      <c r="C261" s="650" t="s">
        <v>5252</v>
      </c>
      <c r="D261" s="650" t="s">
        <v>6714</v>
      </c>
      <c r="E261" s="650" t="s">
        <v>6715</v>
      </c>
      <c r="F261" s="653">
        <v>6</v>
      </c>
      <c r="G261" s="653">
        <v>2664</v>
      </c>
      <c r="H261" s="653">
        <v>1</v>
      </c>
      <c r="I261" s="653">
        <v>444</v>
      </c>
      <c r="J261" s="653">
        <v>6</v>
      </c>
      <c r="K261" s="653">
        <v>2664</v>
      </c>
      <c r="L261" s="653">
        <v>1</v>
      </c>
      <c r="M261" s="653">
        <v>444</v>
      </c>
      <c r="N261" s="653">
        <v>3</v>
      </c>
      <c r="O261" s="653">
        <v>1335</v>
      </c>
      <c r="P261" s="666">
        <v>0.50112612612612617</v>
      </c>
      <c r="Q261" s="654">
        <v>445</v>
      </c>
    </row>
    <row r="262" spans="1:17" ht="14.4" customHeight="1" x14ac:dyDescent="0.3">
      <c r="A262" s="649" t="s">
        <v>6705</v>
      </c>
      <c r="B262" s="650" t="s">
        <v>665</v>
      </c>
      <c r="C262" s="650" t="s">
        <v>5252</v>
      </c>
      <c r="D262" s="650" t="s">
        <v>6716</v>
      </c>
      <c r="E262" s="650" t="s">
        <v>6717</v>
      </c>
      <c r="F262" s="653">
        <v>303</v>
      </c>
      <c r="G262" s="653">
        <v>12120</v>
      </c>
      <c r="H262" s="653">
        <v>1</v>
      </c>
      <c r="I262" s="653">
        <v>40</v>
      </c>
      <c r="J262" s="653">
        <v>247</v>
      </c>
      <c r="K262" s="653">
        <v>10127</v>
      </c>
      <c r="L262" s="653">
        <v>0.8355610561056106</v>
      </c>
      <c r="M262" s="653">
        <v>41</v>
      </c>
      <c r="N262" s="653">
        <v>254</v>
      </c>
      <c r="O262" s="653">
        <v>10414</v>
      </c>
      <c r="P262" s="666">
        <v>0.85924092409240926</v>
      </c>
      <c r="Q262" s="654">
        <v>41</v>
      </c>
    </row>
    <row r="263" spans="1:17" ht="14.4" customHeight="1" x14ac:dyDescent="0.3">
      <c r="A263" s="649" t="s">
        <v>6705</v>
      </c>
      <c r="B263" s="650" t="s">
        <v>665</v>
      </c>
      <c r="C263" s="650" t="s">
        <v>5252</v>
      </c>
      <c r="D263" s="650" t="s">
        <v>6718</v>
      </c>
      <c r="E263" s="650" t="s">
        <v>6719</v>
      </c>
      <c r="F263" s="653">
        <v>21</v>
      </c>
      <c r="G263" s="653">
        <v>10290</v>
      </c>
      <c r="H263" s="653">
        <v>1</v>
      </c>
      <c r="I263" s="653">
        <v>490</v>
      </c>
      <c r="J263" s="653">
        <v>15</v>
      </c>
      <c r="K263" s="653">
        <v>7350</v>
      </c>
      <c r="L263" s="653">
        <v>0.7142857142857143</v>
      </c>
      <c r="M263" s="653">
        <v>490</v>
      </c>
      <c r="N263" s="653">
        <v>20</v>
      </c>
      <c r="O263" s="653">
        <v>9807</v>
      </c>
      <c r="P263" s="666">
        <v>0.95306122448979591</v>
      </c>
      <c r="Q263" s="654">
        <v>490.35</v>
      </c>
    </row>
    <row r="264" spans="1:17" ht="14.4" customHeight="1" x14ac:dyDescent="0.3">
      <c r="A264" s="649" t="s">
        <v>6705</v>
      </c>
      <c r="B264" s="650" t="s">
        <v>665</v>
      </c>
      <c r="C264" s="650" t="s">
        <v>5252</v>
      </c>
      <c r="D264" s="650" t="s">
        <v>6720</v>
      </c>
      <c r="E264" s="650" t="s">
        <v>6721</v>
      </c>
      <c r="F264" s="653">
        <v>9</v>
      </c>
      <c r="G264" s="653">
        <v>279</v>
      </c>
      <c r="H264" s="653">
        <v>1</v>
      </c>
      <c r="I264" s="653">
        <v>31</v>
      </c>
      <c r="J264" s="653">
        <v>10</v>
      </c>
      <c r="K264" s="653">
        <v>310</v>
      </c>
      <c r="L264" s="653">
        <v>1.1111111111111112</v>
      </c>
      <c r="M264" s="653">
        <v>31</v>
      </c>
      <c r="N264" s="653">
        <v>6</v>
      </c>
      <c r="O264" s="653">
        <v>186</v>
      </c>
      <c r="P264" s="666">
        <v>0.66666666666666663</v>
      </c>
      <c r="Q264" s="654">
        <v>31</v>
      </c>
    </row>
    <row r="265" spans="1:17" ht="14.4" customHeight="1" x14ac:dyDescent="0.3">
      <c r="A265" s="649" t="s">
        <v>6705</v>
      </c>
      <c r="B265" s="650" t="s">
        <v>665</v>
      </c>
      <c r="C265" s="650" t="s">
        <v>5252</v>
      </c>
      <c r="D265" s="650" t="s">
        <v>6722</v>
      </c>
      <c r="E265" s="650" t="s">
        <v>6723</v>
      </c>
      <c r="F265" s="653">
        <v>1</v>
      </c>
      <c r="G265" s="653">
        <v>204</v>
      </c>
      <c r="H265" s="653">
        <v>1</v>
      </c>
      <c r="I265" s="653">
        <v>204</v>
      </c>
      <c r="J265" s="653">
        <v>3</v>
      </c>
      <c r="K265" s="653">
        <v>615</v>
      </c>
      <c r="L265" s="653">
        <v>3.0147058823529411</v>
      </c>
      <c r="M265" s="653">
        <v>205</v>
      </c>
      <c r="N265" s="653"/>
      <c r="O265" s="653"/>
      <c r="P265" s="666"/>
      <c r="Q265" s="654"/>
    </row>
    <row r="266" spans="1:17" ht="14.4" customHeight="1" x14ac:dyDescent="0.3">
      <c r="A266" s="649" t="s">
        <v>6705</v>
      </c>
      <c r="B266" s="650" t="s">
        <v>665</v>
      </c>
      <c r="C266" s="650" t="s">
        <v>5252</v>
      </c>
      <c r="D266" s="650" t="s">
        <v>6724</v>
      </c>
      <c r="E266" s="650" t="s">
        <v>6725</v>
      </c>
      <c r="F266" s="653">
        <v>1</v>
      </c>
      <c r="G266" s="653">
        <v>376</v>
      </c>
      <c r="H266" s="653">
        <v>1</v>
      </c>
      <c r="I266" s="653">
        <v>376</v>
      </c>
      <c r="J266" s="653">
        <v>3</v>
      </c>
      <c r="K266" s="653">
        <v>1131</v>
      </c>
      <c r="L266" s="653">
        <v>3.0079787234042552</v>
      </c>
      <c r="M266" s="653">
        <v>377</v>
      </c>
      <c r="N266" s="653"/>
      <c r="O266" s="653"/>
      <c r="P266" s="666"/>
      <c r="Q266" s="654"/>
    </row>
    <row r="267" spans="1:17" ht="14.4" customHeight="1" x14ac:dyDescent="0.3">
      <c r="A267" s="649" t="s">
        <v>6705</v>
      </c>
      <c r="B267" s="650" t="s">
        <v>665</v>
      </c>
      <c r="C267" s="650" t="s">
        <v>5252</v>
      </c>
      <c r="D267" s="650" t="s">
        <v>6726</v>
      </c>
      <c r="E267" s="650" t="s">
        <v>6727</v>
      </c>
      <c r="F267" s="653">
        <v>394</v>
      </c>
      <c r="G267" s="653">
        <v>44128</v>
      </c>
      <c r="H267" s="653">
        <v>1</v>
      </c>
      <c r="I267" s="653">
        <v>112</v>
      </c>
      <c r="J267" s="653">
        <v>475</v>
      </c>
      <c r="K267" s="653">
        <v>53675</v>
      </c>
      <c r="L267" s="653">
        <v>1.2163478970268311</v>
      </c>
      <c r="M267" s="653">
        <v>113</v>
      </c>
      <c r="N267" s="653">
        <v>404</v>
      </c>
      <c r="O267" s="653">
        <v>46186</v>
      </c>
      <c r="P267" s="666">
        <v>1.0466370558375635</v>
      </c>
      <c r="Q267" s="654">
        <v>114.32178217821782</v>
      </c>
    </row>
    <row r="268" spans="1:17" ht="14.4" customHeight="1" x14ac:dyDescent="0.3">
      <c r="A268" s="649" t="s">
        <v>6705</v>
      </c>
      <c r="B268" s="650" t="s">
        <v>665</v>
      </c>
      <c r="C268" s="650" t="s">
        <v>5252</v>
      </c>
      <c r="D268" s="650" t="s">
        <v>6728</v>
      </c>
      <c r="E268" s="650" t="s">
        <v>6729</v>
      </c>
      <c r="F268" s="653">
        <v>132</v>
      </c>
      <c r="G268" s="653">
        <v>10956</v>
      </c>
      <c r="H268" s="653">
        <v>1</v>
      </c>
      <c r="I268" s="653">
        <v>83</v>
      </c>
      <c r="J268" s="653">
        <v>144</v>
      </c>
      <c r="K268" s="653">
        <v>12096</v>
      </c>
      <c r="L268" s="653">
        <v>1.1040525739320921</v>
      </c>
      <c r="M268" s="653">
        <v>84</v>
      </c>
      <c r="N268" s="653">
        <v>120</v>
      </c>
      <c r="O268" s="653">
        <v>10157</v>
      </c>
      <c r="P268" s="666">
        <v>0.92707192405987582</v>
      </c>
      <c r="Q268" s="654">
        <v>84.641666666666666</v>
      </c>
    </row>
    <row r="269" spans="1:17" ht="14.4" customHeight="1" x14ac:dyDescent="0.3">
      <c r="A269" s="649" t="s">
        <v>6705</v>
      </c>
      <c r="B269" s="650" t="s">
        <v>665</v>
      </c>
      <c r="C269" s="650" t="s">
        <v>5252</v>
      </c>
      <c r="D269" s="650" t="s">
        <v>6730</v>
      </c>
      <c r="E269" s="650" t="s">
        <v>6731</v>
      </c>
      <c r="F269" s="653">
        <v>2</v>
      </c>
      <c r="G269" s="653">
        <v>190</v>
      </c>
      <c r="H269" s="653">
        <v>1</v>
      </c>
      <c r="I269" s="653">
        <v>95</v>
      </c>
      <c r="J269" s="653">
        <v>4</v>
      </c>
      <c r="K269" s="653">
        <v>384</v>
      </c>
      <c r="L269" s="653">
        <v>2.0210526315789474</v>
      </c>
      <c r="M269" s="653">
        <v>96</v>
      </c>
      <c r="N269" s="653">
        <v>2</v>
      </c>
      <c r="O269" s="653">
        <v>194</v>
      </c>
      <c r="P269" s="666">
        <v>1.0210526315789474</v>
      </c>
      <c r="Q269" s="654">
        <v>97</v>
      </c>
    </row>
    <row r="270" spans="1:17" ht="14.4" customHeight="1" x14ac:dyDescent="0.3">
      <c r="A270" s="649" t="s">
        <v>6705</v>
      </c>
      <c r="B270" s="650" t="s">
        <v>665</v>
      </c>
      <c r="C270" s="650" t="s">
        <v>5252</v>
      </c>
      <c r="D270" s="650" t="s">
        <v>6732</v>
      </c>
      <c r="E270" s="650" t="s">
        <v>6733</v>
      </c>
      <c r="F270" s="653">
        <v>72</v>
      </c>
      <c r="G270" s="653">
        <v>1512</v>
      </c>
      <c r="H270" s="653">
        <v>1</v>
      </c>
      <c r="I270" s="653">
        <v>21</v>
      </c>
      <c r="J270" s="653">
        <v>38</v>
      </c>
      <c r="K270" s="653">
        <v>798</v>
      </c>
      <c r="L270" s="653">
        <v>0.52777777777777779</v>
      </c>
      <c r="M270" s="653">
        <v>21</v>
      </c>
      <c r="N270" s="653">
        <v>37</v>
      </c>
      <c r="O270" s="653">
        <v>777</v>
      </c>
      <c r="P270" s="666">
        <v>0.51388888888888884</v>
      </c>
      <c r="Q270" s="654">
        <v>21</v>
      </c>
    </row>
    <row r="271" spans="1:17" ht="14.4" customHeight="1" x14ac:dyDescent="0.3">
      <c r="A271" s="649" t="s">
        <v>6705</v>
      </c>
      <c r="B271" s="650" t="s">
        <v>665</v>
      </c>
      <c r="C271" s="650" t="s">
        <v>5252</v>
      </c>
      <c r="D271" s="650" t="s">
        <v>6646</v>
      </c>
      <c r="E271" s="650" t="s">
        <v>6647</v>
      </c>
      <c r="F271" s="653">
        <v>71</v>
      </c>
      <c r="G271" s="653">
        <v>34506</v>
      </c>
      <c r="H271" s="653">
        <v>1</v>
      </c>
      <c r="I271" s="653">
        <v>486</v>
      </c>
      <c r="J271" s="653">
        <v>52</v>
      </c>
      <c r="K271" s="653">
        <v>25272</v>
      </c>
      <c r="L271" s="653">
        <v>0.73239436619718312</v>
      </c>
      <c r="M271" s="653">
        <v>486</v>
      </c>
      <c r="N271" s="653">
        <v>59</v>
      </c>
      <c r="O271" s="653">
        <v>28704</v>
      </c>
      <c r="P271" s="666">
        <v>0.83185532950791163</v>
      </c>
      <c r="Q271" s="654">
        <v>486.50847457627117</v>
      </c>
    </row>
    <row r="272" spans="1:17" ht="14.4" customHeight="1" x14ac:dyDescent="0.3">
      <c r="A272" s="649" t="s">
        <v>6705</v>
      </c>
      <c r="B272" s="650" t="s">
        <v>665</v>
      </c>
      <c r="C272" s="650" t="s">
        <v>5252</v>
      </c>
      <c r="D272" s="650" t="s">
        <v>6734</v>
      </c>
      <c r="E272" s="650" t="s">
        <v>6735</v>
      </c>
      <c r="F272" s="653">
        <v>82</v>
      </c>
      <c r="G272" s="653">
        <v>3280</v>
      </c>
      <c r="H272" s="653">
        <v>1</v>
      </c>
      <c r="I272" s="653">
        <v>40</v>
      </c>
      <c r="J272" s="653">
        <v>87</v>
      </c>
      <c r="K272" s="653">
        <v>3480</v>
      </c>
      <c r="L272" s="653">
        <v>1.0609756097560976</v>
      </c>
      <c r="M272" s="653">
        <v>40</v>
      </c>
      <c r="N272" s="653">
        <v>54</v>
      </c>
      <c r="O272" s="653">
        <v>2196</v>
      </c>
      <c r="P272" s="666">
        <v>0.66951219512195126</v>
      </c>
      <c r="Q272" s="654">
        <v>40.666666666666664</v>
      </c>
    </row>
    <row r="273" spans="1:17" ht="14.4" customHeight="1" x14ac:dyDescent="0.3">
      <c r="A273" s="649" t="s">
        <v>6705</v>
      </c>
      <c r="B273" s="650" t="s">
        <v>665</v>
      </c>
      <c r="C273" s="650" t="s">
        <v>5252</v>
      </c>
      <c r="D273" s="650" t="s">
        <v>6736</v>
      </c>
      <c r="E273" s="650" t="s">
        <v>6737</v>
      </c>
      <c r="F273" s="653"/>
      <c r="G273" s="653"/>
      <c r="H273" s="653"/>
      <c r="I273" s="653"/>
      <c r="J273" s="653"/>
      <c r="K273" s="653"/>
      <c r="L273" s="653"/>
      <c r="M273" s="653"/>
      <c r="N273" s="653">
        <v>1</v>
      </c>
      <c r="O273" s="653">
        <v>2029</v>
      </c>
      <c r="P273" s="666"/>
      <c r="Q273" s="654">
        <v>2029</v>
      </c>
    </row>
    <row r="274" spans="1:17" ht="14.4" customHeight="1" x14ac:dyDescent="0.3">
      <c r="A274" s="649" t="s">
        <v>6705</v>
      </c>
      <c r="B274" s="650" t="s">
        <v>665</v>
      </c>
      <c r="C274" s="650" t="s">
        <v>5252</v>
      </c>
      <c r="D274" s="650" t="s">
        <v>6738</v>
      </c>
      <c r="E274" s="650" t="s">
        <v>6739</v>
      </c>
      <c r="F274" s="653">
        <v>8</v>
      </c>
      <c r="G274" s="653">
        <v>4824</v>
      </c>
      <c r="H274" s="653">
        <v>1</v>
      </c>
      <c r="I274" s="653">
        <v>603</v>
      </c>
      <c r="J274" s="653">
        <v>4</v>
      </c>
      <c r="K274" s="653">
        <v>2416</v>
      </c>
      <c r="L274" s="653">
        <v>0.50082918739635163</v>
      </c>
      <c r="M274" s="653">
        <v>604</v>
      </c>
      <c r="N274" s="653">
        <v>4</v>
      </c>
      <c r="O274" s="653">
        <v>2425</v>
      </c>
      <c r="P274" s="666">
        <v>0.50269485903814259</v>
      </c>
      <c r="Q274" s="654">
        <v>606.25</v>
      </c>
    </row>
    <row r="275" spans="1:17" ht="14.4" customHeight="1" x14ac:dyDescent="0.3">
      <c r="A275" s="649" t="s">
        <v>6705</v>
      </c>
      <c r="B275" s="650" t="s">
        <v>665</v>
      </c>
      <c r="C275" s="650" t="s">
        <v>5252</v>
      </c>
      <c r="D275" s="650" t="s">
        <v>6740</v>
      </c>
      <c r="E275" s="650" t="s">
        <v>6741</v>
      </c>
      <c r="F275" s="653">
        <v>2</v>
      </c>
      <c r="G275" s="653">
        <v>302</v>
      </c>
      <c r="H275" s="653">
        <v>1</v>
      </c>
      <c r="I275" s="653">
        <v>151</v>
      </c>
      <c r="J275" s="653"/>
      <c r="K275" s="653"/>
      <c r="L275" s="653"/>
      <c r="M275" s="653"/>
      <c r="N275" s="653"/>
      <c r="O275" s="653"/>
      <c r="P275" s="666"/>
      <c r="Q275" s="654"/>
    </row>
    <row r="276" spans="1:17" ht="14.4" customHeight="1" x14ac:dyDescent="0.3">
      <c r="A276" s="649" t="s">
        <v>6742</v>
      </c>
      <c r="B276" s="650" t="s">
        <v>6480</v>
      </c>
      <c r="C276" s="650" t="s">
        <v>5252</v>
      </c>
      <c r="D276" s="650" t="s">
        <v>6743</v>
      </c>
      <c r="E276" s="650" t="s">
        <v>6744</v>
      </c>
      <c r="F276" s="653"/>
      <c r="G276" s="653"/>
      <c r="H276" s="653"/>
      <c r="I276" s="653"/>
      <c r="J276" s="653">
        <v>1</v>
      </c>
      <c r="K276" s="653">
        <v>166</v>
      </c>
      <c r="L276" s="653"/>
      <c r="M276" s="653">
        <v>166</v>
      </c>
      <c r="N276" s="653"/>
      <c r="O276" s="653"/>
      <c r="P276" s="666"/>
      <c r="Q276" s="654"/>
    </row>
    <row r="277" spans="1:17" ht="14.4" customHeight="1" x14ac:dyDescent="0.3">
      <c r="A277" s="649" t="s">
        <v>6742</v>
      </c>
      <c r="B277" s="650" t="s">
        <v>6480</v>
      </c>
      <c r="C277" s="650" t="s">
        <v>5252</v>
      </c>
      <c r="D277" s="650" t="s">
        <v>6354</v>
      </c>
      <c r="E277" s="650" t="s">
        <v>6355</v>
      </c>
      <c r="F277" s="653"/>
      <c r="G277" s="653"/>
      <c r="H277" s="653"/>
      <c r="I277" s="653"/>
      <c r="J277" s="653"/>
      <c r="K277" s="653"/>
      <c r="L277" s="653"/>
      <c r="M277" s="653"/>
      <c r="N277" s="653">
        <v>1</v>
      </c>
      <c r="O277" s="653">
        <v>351</v>
      </c>
      <c r="P277" s="666"/>
      <c r="Q277" s="654">
        <v>351</v>
      </c>
    </row>
    <row r="278" spans="1:17" ht="14.4" customHeight="1" x14ac:dyDescent="0.3">
      <c r="A278" s="649" t="s">
        <v>6742</v>
      </c>
      <c r="B278" s="650" t="s">
        <v>6480</v>
      </c>
      <c r="C278" s="650" t="s">
        <v>5252</v>
      </c>
      <c r="D278" s="650" t="s">
        <v>6745</v>
      </c>
      <c r="E278" s="650" t="s">
        <v>6746</v>
      </c>
      <c r="F278" s="653"/>
      <c r="G278" s="653"/>
      <c r="H278" s="653"/>
      <c r="I278" s="653"/>
      <c r="J278" s="653"/>
      <c r="K278" s="653"/>
      <c r="L278" s="653"/>
      <c r="M278" s="653"/>
      <c r="N278" s="653">
        <v>1</v>
      </c>
      <c r="O278" s="653">
        <v>189</v>
      </c>
      <c r="P278" s="666"/>
      <c r="Q278" s="654">
        <v>189</v>
      </c>
    </row>
    <row r="279" spans="1:17" ht="14.4" customHeight="1" x14ac:dyDescent="0.3">
      <c r="A279" s="649" t="s">
        <v>6742</v>
      </c>
      <c r="B279" s="650" t="s">
        <v>6480</v>
      </c>
      <c r="C279" s="650" t="s">
        <v>5252</v>
      </c>
      <c r="D279" s="650" t="s">
        <v>6747</v>
      </c>
      <c r="E279" s="650" t="s">
        <v>6748</v>
      </c>
      <c r="F279" s="653"/>
      <c r="G279" s="653"/>
      <c r="H279" s="653"/>
      <c r="I279" s="653"/>
      <c r="J279" s="653"/>
      <c r="K279" s="653"/>
      <c r="L279" s="653"/>
      <c r="M279" s="653"/>
      <c r="N279" s="653">
        <v>1</v>
      </c>
      <c r="O279" s="653">
        <v>238</v>
      </c>
      <c r="P279" s="666"/>
      <c r="Q279" s="654">
        <v>238</v>
      </c>
    </row>
    <row r="280" spans="1:17" ht="14.4" customHeight="1" x14ac:dyDescent="0.3">
      <c r="A280" s="649" t="s">
        <v>6742</v>
      </c>
      <c r="B280" s="650" t="s">
        <v>6480</v>
      </c>
      <c r="C280" s="650" t="s">
        <v>5252</v>
      </c>
      <c r="D280" s="650" t="s">
        <v>6749</v>
      </c>
      <c r="E280" s="650" t="s">
        <v>6750</v>
      </c>
      <c r="F280" s="653"/>
      <c r="G280" s="653"/>
      <c r="H280" s="653"/>
      <c r="I280" s="653"/>
      <c r="J280" s="653"/>
      <c r="K280" s="653"/>
      <c r="L280" s="653"/>
      <c r="M280" s="653"/>
      <c r="N280" s="653">
        <v>1</v>
      </c>
      <c r="O280" s="653">
        <v>294</v>
      </c>
      <c r="P280" s="666"/>
      <c r="Q280" s="654">
        <v>294</v>
      </c>
    </row>
    <row r="281" spans="1:17" ht="14.4" customHeight="1" x14ac:dyDescent="0.3">
      <c r="A281" s="649" t="s">
        <v>6742</v>
      </c>
      <c r="B281" s="650" t="s">
        <v>6480</v>
      </c>
      <c r="C281" s="650" t="s">
        <v>5252</v>
      </c>
      <c r="D281" s="650" t="s">
        <v>6751</v>
      </c>
      <c r="E281" s="650" t="s">
        <v>6752</v>
      </c>
      <c r="F281" s="653"/>
      <c r="G281" s="653"/>
      <c r="H281" s="653"/>
      <c r="I281" s="653"/>
      <c r="J281" s="653">
        <v>1</v>
      </c>
      <c r="K281" s="653">
        <v>169</v>
      </c>
      <c r="L281" s="653"/>
      <c r="M281" s="653">
        <v>169</v>
      </c>
      <c r="N281" s="653"/>
      <c r="O281" s="653"/>
      <c r="P281" s="666"/>
      <c r="Q281" s="654"/>
    </row>
    <row r="282" spans="1:17" ht="14.4" customHeight="1" x14ac:dyDescent="0.3">
      <c r="A282" s="649" t="s">
        <v>6742</v>
      </c>
      <c r="B282" s="650" t="s">
        <v>6480</v>
      </c>
      <c r="C282" s="650" t="s">
        <v>5252</v>
      </c>
      <c r="D282" s="650" t="s">
        <v>6753</v>
      </c>
      <c r="E282" s="650" t="s">
        <v>6754</v>
      </c>
      <c r="F282" s="653"/>
      <c r="G282" s="653"/>
      <c r="H282" s="653"/>
      <c r="I282" s="653"/>
      <c r="J282" s="653">
        <v>1</v>
      </c>
      <c r="K282" s="653">
        <v>172</v>
      </c>
      <c r="L282" s="653"/>
      <c r="M282" s="653">
        <v>172</v>
      </c>
      <c r="N282" s="653"/>
      <c r="O282" s="653"/>
      <c r="P282" s="666"/>
      <c r="Q282" s="654"/>
    </row>
    <row r="283" spans="1:17" ht="14.4" customHeight="1" x14ac:dyDescent="0.3">
      <c r="A283" s="649" t="s">
        <v>6742</v>
      </c>
      <c r="B283" s="650" t="s">
        <v>6480</v>
      </c>
      <c r="C283" s="650" t="s">
        <v>5252</v>
      </c>
      <c r="D283" s="650" t="s">
        <v>6755</v>
      </c>
      <c r="E283" s="650" t="s">
        <v>6756</v>
      </c>
      <c r="F283" s="653"/>
      <c r="G283" s="653"/>
      <c r="H283" s="653"/>
      <c r="I283" s="653"/>
      <c r="J283" s="653"/>
      <c r="K283" s="653"/>
      <c r="L283" s="653"/>
      <c r="M283" s="653"/>
      <c r="N283" s="653">
        <v>1</v>
      </c>
      <c r="O283" s="653">
        <v>186</v>
      </c>
      <c r="P283" s="666"/>
      <c r="Q283" s="654">
        <v>186</v>
      </c>
    </row>
    <row r="284" spans="1:17" ht="14.4" customHeight="1" x14ac:dyDescent="0.3">
      <c r="A284" s="649" t="s">
        <v>573</v>
      </c>
      <c r="B284" s="650" t="s">
        <v>5423</v>
      </c>
      <c r="C284" s="650" t="s">
        <v>5252</v>
      </c>
      <c r="D284" s="650" t="s">
        <v>5713</v>
      </c>
      <c r="E284" s="650" t="s">
        <v>5714</v>
      </c>
      <c r="F284" s="653">
        <v>940</v>
      </c>
      <c r="G284" s="653">
        <v>52640</v>
      </c>
      <c r="H284" s="653">
        <v>1</v>
      </c>
      <c r="I284" s="653">
        <v>56</v>
      </c>
      <c r="J284" s="653">
        <v>56</v>
      </c>
      <c r="K284" s="653">
        <v>3136</v>
      </c>
      <c r="L284" s="653">
        <v>5.9574468085106386E-2</v>
      </c>
      <c r="M284" s="653">
        <v>56</v>
      </c>
      <c r="N284" s="653"/>
      <c r="O284" s="653"/>
      <c r="P284" s="666"/>
      <c r="Q284" s="654"/>
    </row>
    <row r="285" spans="1:17" ht="14.4" customHeight="1" x14ac:dyDescent="0.3">
      <c r="A285" s="649" t="s">
        <v>573</v>
      </c>
      <c r="B285" s="650" t="s">
        <v>5423</v>
      </c>
      <c r="C285" s="650" t="s">
        <v>5252</v>
      </c>
      <c r="D285" s="650" t="s">
        <v>5715</v>
      </c>
      <c r="E285" s="650" t="s">
        <v>5716</v>
      </c>
      <c r="F285" s="653">
        <v>944</v>
      </c>
      <c r="G285" s="653">
        <v>57584</v>
      </c>
      <c r="H285" s="653">
        <v>1</v>
      </c>
      <c r="I285" s="653">
        <v>61</v>
      </c>
      <c r="J285" s="653">
        <v>56</v>
      </c>
      <c r="K285" s="653">
        <v>3416</v>
      </c>
      <c r="L285" s="653">
        <v>5.9322033898305086E-2</v>
      </c>
      <c r="M285" s="653">
        <v>61</v>
      </c>
      <c r="N285" s="653"/>
      <c r="O285" s="653"/>
      <c r="P285" s="666"/>
      <c r="Q285" s="654"/>
    </row>
    <row r="286" spans="1:17" ht="14.4" customHeight="1" x14ac:dyDescent="0.3">
      <c r="A286" s="649" t="s">
        <v>573</v>
      </c>
      <c r="B286" s="650" t="s">
        <v>5423</v>
      </c>
      <c r="C286" s="650" t="s">
        <v>5252</v>
      </c>
      <c r="D286" s="650" t="s">
        <v>5807</v>
      </c>
      <c r="E286" s="650" t="s">
        <v>5808</v>
      </c>
      <c r="F286" s="653">
        <v>942</v>
      </c>
      <c r="G286" s="653">
        <v>27318</v>
      </c>
      <c r="H286" s="653">
        <v>1</v>
      </c>
      <c r="I286" s="653">
        <v>29</v>
      </c>
      <c r="J286" s="653">
        <v>56</v>
      </c>
      <c r="K286" s="653">
        <v>1624</v>
      </c>
      <c r="L286" s="653">
        <v>5.9447983014861996E-2</v>
      </c>
      <c r="M286" s="653">
        <v>29</v>
      </c>
      <c r="N286" s="653"/>
      <c r="O286" s="653"/>
      <c r="P286" s="666"/>
      <c r="Q286" s="654"/>
    </row>
    <row r="287" spans="1:17" ht="14.4" customHeight="1" x14ac:dyDescent="0.3">
      <c r="A287" s="649" t="s">
        <v>573</v>
      </c>
      <c r="B287" s="650" t="s">
        <v>5423</v>
      </c>
      <c r="C287" s="650" t="s">
        <v>5252</v>
      </c>
      <c r="D287" s="650" t="s">
        <v>5811</v>
      </c>
      <c r="E287" s="650" t="s">
        <v>5812</v>
      </c>
      <c r="F287" s="653">
        <v>942</v>
      </c>
      <c r="G287" s="653">
        <v>66882</v>
      </c>
      <c r="H287" s="653">
        <v>1</v>
      </c>
      <c r="I287" s="653">
        <v>71</v>
      </c>
      <c r="J287" s="653">
        <v>56</v>
      </c>
      <c r="K287" s="653">
        <v>3976</v>
      </c>
      <c r="L287" s="653">
        <v>5.9447983014861996E-2</v>
      </c>
      <c r="M287" s="653">
        <v>71</v>
      </c>
      <c r="N287" s="653"/>
      <c r="O287" s="653"/>
      <c r="P287" s="666"/>
      <c r="Q287" s="654"/>
    </row>
    <row r="288" spans="1:17" ht="14.4" customHeight="1" x14ac:dyDescent="0.3">
      <c r="A288" s="649" t="s">
        <v>573</v>
      </c>
      <c r="B288" s="650" t="s">
        <v>5423</v>
      </c>
      <c r="C288" s="650" t="s">
        <v>5252</v>
      </c>
      <c r="D288" s="650" t="s">
        <v>5813</v>
      </c>
      <c r="E288" s="650" t="s">
        <v>5814</v>
      </c>
      <c r="F288" s="653">
        <v>941</v>
      </c>
      <c r="G288" s="653">
        <v>27289</v>
      </c>
      <c r="H288" s="653">
        <v>1</v>
      </c>
      <c r="I288" s="653">
        <v>29</v>
      </c>
      <c r="J288" s="653">
        <v>56</v>
      </c>
      <c r="K288" s="653">
        <v>1624</v>
      </c>
      <c r="L288" s="653">
        <v>5.951115834218916E-2</v>
      </c>
      <c r="M288" s="653">
        <v>29</v>
      </c>
      <c r="N288" s="653"/>
      <c r="O288" s="653"/>
      <c r="P288" s="666"/>
      <c r="Q288" s="654"/>
    </row>
    <row r="289" spans="1:17" ht="14.4" customHeight="1" x14ac:dyDescent="0.3">
      <c r="A289" s="649" t="s">
        <v>573</v>
      </c>
      <c r="B289" s="650" t="s">
        <v>5423</v>
      </c>
      <c r="C289" s="650" t="s">
        <v>5252</v>
      </c>
      <c r="D289" s="650" t="s">
        <v>5819</v>
      </c>
      <c r="E289" s="650" t="s">
        <v>5820</v>
      </c>
      <c r="F289" s="653">
        <v>942</v>
      </c>
      <c r="G289" s="653">
        <v>21666</v>
      </c>
      <c r="H289" s="653">
        <v>1</v>
      </c>
      <c r="I289" s="653">
        <v>23</v>
      </c>
      <c r="J289" s="653">
        <v>56</v>
      </c>
      <c r="K289" s="653">
        <v>1288</v>
      </c>
      <c r="L289" s="653">
        <v>5.9447983014861996E-2</v>
      </c>
      <c r="M289" s="653">
        <v>23</v>
      </c>
      <c r="N289" s="653"/>
      <c r="O289" s="653"/>
      <c r="P289" s="666"/>
      <c r="Q289" s="654"/>
    </row>
    <row r="290" spans="1:17" ht="14.4" customHeight="1" x14ac:dyDescent="0.3">
      <c r="A290" s="649" t="s">
        <v>6757</v>
      </c>
      <c r="B290" s="650" t="s">
        <v>6274</v>
      </c>
      <c r="C290" s="650" t="s">
        <v>5252</v>
      </c>
      <c r="D290" s="650" t="s">
        <v>6275</v>
      </c>
      <c r="E290" s="650" t="s">
        <v>6276</v>
      </c>
      <c r="F290" s="653"/>
      <c r="G290" s="653"/>
      <c r="H290" s="653"/>
      <c r="I290" s="653"/>
      <c r="J290" s="653">
        <v>1</v>
      </c>
      <c r="K290" s="653">
        <v>1245</v>
      </c>
      <c r="L290" s="653"/>
      <c r="M290" s="653">
        <v>1245</v>
      </c>
      <c r="N290" s="653"/>
      <c r="O290" s="653"/>
      <c r="P290" s="666"/>
      <c r="Q290" s="654"/>
    </row>
    <row r="291" spans="1:17" ht="14.4" customHeight="1" x14ac:dyDescent="0.3">
      <c r="A291" s="649" t="s">
        <v>6757</v>
      </c>
      <c r="B291" s="650" t="s">
        <v>6274</v>
      </c>
      <c r="C291" s="650" t="s">
        <v>5252</v>
      </c>
      <c r="D291" s="650" t="s">
        <v>6277</v>
      </c>
      <c r="E291" s="650" t="s">
        <v>6278</v>
      </c>
      <c r="F291" s="653">
        <v>2</v>
      </c>
      <c r="G291" s="653">
        <v>18590</v>
      </c>
      <c r="H291" s="653">
        <v>1</v>
      </c>
      <c r="I291" s="653">
        <v>9295</v>
      </c>
      <c r="J291" s="653">
        <v>4</v>
      </c>
      <c r="K291" s="653">
        <v>37348</v>
      </c>
      <c r="L291" s="653">
        <v>2.0090371167294245</v>
      </c>
      <c r="M291" s="653">
        <v>9337</v>
      </c>
      <c r="N291" s="653"/>
      <c r="O291" s="653"/>
      <c r="P291" s="666"/>
      <c r="Q291" s="654"/>
    </row>
    <row r="292" spans="1:17" ht="14.4" customHeight="1" thickBot="1" x14ac:dyDescent="0.35">
      <c r="A292" s="655" t="s">
        <v>6757</v>
      </c>
      <c r="B292" s="656" t="s">
        <v>6274</v>
      </c>
      <c r="C292" s="656" t="s">
        <v>5252</v>
      </c>
      <c r="D292" s="656" t="s">
        <v>6483</v>
      </c>
      <c r="E292" s="656" t="s">
        <v>6484</v>
      </c>
      <c r="F292" s="659"/>
      <c r="G292" s="659"/>
      <c r="H292" s="659"/>
      <c r="I292" s="659"/>
      <c r="J292" s="659">
        <v>6</v>
      </c>
      <c r="K292" s="659">
        <v>13398</v>
      </c>
      <c r="L292" s="659"/>
      <c r="M292" s="659">
        <v>2233</v>
      </c>
      <c r="N292" s="659"/>
      <c r="O292" s="659"/>
      <c r="P292" s="667"/>
      <c r="Q292" s="66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332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4679.1422600000005</v>
      </c>
      <c r="C5" s="33">
        <v>4632.1722199999986</v>
      </c>
      <c r="D5" s="12"/>
      <c r="E5" s="230">
        <v>4464.2874000000029</v>
      </c>
      <c r="F5" s="32">
        <v>4616.9873684609456</v>
      </c>
      <c r="G5" s="229">
        <f>E5-F5</f>
        <v>-152.69996846094273</v>
      </c>
      <c r="H5" s="235">
        <f>IF(F5&lt;0.00000001,"",E5/F5)</f>
        <v>0.96692649204456349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19734.564040000001</v>
      </c>
      <c r="C6" s="35">
        <v>19133.477619999998</v>
      </c>
      <c r="D6" s="12"/>
      <c r="E6" s="231">
        <v>20787.699370000013</v>
      </c>
      <c r="F6" s="34">
        <v>20999.961309602983</v>
      </c>
      <c r="G6" s="232">
        <f>E6-F6</f>
        <v>-212.26193960296951</v>
      </c>
      <c r="H6" s="236">
        <f>IF(F6&lt;0.00000001,"",E6/F6)</f>
        <v>0.9898922699678544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39071.927149999996</v>
      </c>
      <c r="C7" s="35">
        <v>37578.72447999999</v>
      </c>
      <c r="D7" s="12"/>
      <c r="E7" s="231">
        <v>39015.802930000027</v>
      </c>
      <c r="F7" s="34">
        <v>38862.833333333336</v>
      </c>
      <c r="G7" s="232">
        <f>E7-F7</f>
        <v>152.96959666669136</v>
      </c>
      <c r="H7" s="236">
        <f>IF(F7&lt;0.00000001,"",E7/F7)</f>
        <v>1.0039361411288428</v>
      </c>
    </row>
    <row r="8" spans="1:8" ht="14.4" customHeight="1" thickBot="1" x14ac:dyDescent="0.35">
      <c r="A8" s="1" t="s">
        <v>97</v>
      </c>
      <c r="B8" s="15">
        <v>19161.956770000015</v>
      </c>
      <c r="C8" s="37">
        <v>15682.264400000015</v>
      </c>
      <c r="D8" s="12"/>
      <c r="E8" s="233">
        <v>16913.039780000017</v>
      </c>
      <c r="F8" s="36">
        <v>15277.382172470814</v>
      </c>
      <c r="G8" s="234">
        <f>E8-F8</f>
        <v>1635.6576075292032</v>
      </c>
      <c r="H8" s="237">
        <f>IF(F8&lt;0.00000001,"",E8/F8)</f>
        <v>1.1070639975529701</v>
      </c>
    </row>
    <row r="9" spans="1:8" ht="14.4" customHeight="1" thickBot="1" x14ac:dyDescent="0.35">
      <c r="A9" s="2" t="s">
        <v>98</v>
      </c>
      <c r="B9" s="3">
        <v>82647.590220000013</v>
      </c>
      <c r="C9" s="39">
        <v>77026.638720000003</v>
      </c>
      <c r="D9" s="12"/>
      <c r="E9" s="3">
        <v>81180.829480000059</v>
      </c>
      <c r="F9" s="38">
        <v>79757.164183868081</v>
      </c>
      <c r="G9" s="38">
        <f>E9-F9</f>
        <v>1423.6652961319778</v>
      </c>
      <c r="H9" s="238">
        <f>IF(F9&lt;0.00000001,"",E9/F9)</f>
        <v>1.0178499989399064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677.83</v>
      </c>
      <c r="C11" s="33">
        <f>IF(ISERROR(VLOOKUP("Celkem:",'ZV Vykáz.-A'!A:F,4,0)),0,VLOOKUP("Celkem:",'ZV Vykáz.-A'!A:F,4,0)/1000)</f>
        <v>701.91399999999999</v>
      </c>
      <c r="D11" s="12"/>
      <c r="E11" s="230">
        <f>IF(ISERROR(VLOOKUP("Celkem:",'ZV Vykáz.-A'!A:F,6,0)),0,VLOOKUP("Celkem:",'ZV Vykáz.-A'!A:F,6,0)/1000)</f>
        <v>731.27200000000005</v>
      </c>
      <c r="F11" s="32">
        <f>B11</f>
        <v>677.83</v>
      </c>
      <c r="G11" s="229">
        <f>E11-F11</f>
        <v>53.442000000000007</v>
      </c>
      <c r="H11" s="235">
        <f>IF(F11&lt;0.00000001,"",E11/F11)</f>
        <v>1.0788427776876208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139418.07</v>
      </c>
      <c r="C12" s="37">
        <f>IF(ISERROR(VLOOKUP("Celkem",CaseMix!A:D,3,0)),0,VLOOKUP("Celkem",CaseMix!A:D,3,0)*30)</f>
        <v>124766.88000000002</v>
      </c>
      <c r="D12" s="12"/>
      <c r="E12" s="233">
        <f>IF(ISERROR(VLOOKUP("Celkem",CaseMix!A:D,4,0)),0,VLOOKUP("Celkem",CaseMix!A:D,4,0)*30)</f>
        <v>146592.30000000002</v>
      </c>
      <c r="F12" s="36">
        <f>B12</f>
        <v>139418.07</v>
      </c>
      <c r="G12" s="234">
        <f>E12-F12</f>
        <v>7174.2300000000105</v>
      </c>
      <c r="H12" s="237">
        <f>IF(F12&lt;0.00000001,"",E12/F12)</f>
        <v>1.0514583941665525</v>
      </c>
    </row>
    <row r="13" spans="1:8" ht="14.4" customHeight="1" thickBot="1" x14ac:dyDescent="0.35">
      <c r="A13" s="4" t="s">
        <v>101</v>
      </c>
      <c r="B13" s="9">
        <f>SUM(B11:B12)</f>
        <v>140095.9</v>
      </c>
      <c r="C13" s="41">
        <f>SUM(C11:C12)</f>
        <v>125468.79400000002</v>
      </c>
      <c r="D13" s="12"/>
      <c r="E13" s="9">
        <f>SUM(E11:E12)</f>
        <v>147323.57200000001</v>
      </c>
      <c r="F13" s="40">
        <f>SUM(F11:F12)</f>
        <v>140095.9</v>
      </c>
      <c r="G13" s="40">
        <f>E13-F13</f>
        <v>7227.6720000000205</v>
      </c>
      <c r="H13" s="239">
        <f>IF(F13&lt;0.00000001,"",E13/F13)</f>
        <v>1.051590888812592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1.6950996348118323</v>
      </c>
      <c r="C15" s="43">
        <f>IF(C9=0,"",C13/C9)</f>
        <v>1.6289013266707948</v>
      </c>
      <c r="D15" s="12"/>
      <c r="E15" s="10">
        <f>IF(E9=0,"",E13/E9)</f>
        <v>1.814758150953546</v>
      </c>
      <c r="F15" s="42">
        <f>IF(F9=0,"",F13/F9)</f>
        <v>1.7565306067932667</v>
      </c>
      <c r="G15" s="42">
        <f>IF(ISERROR(F15-E15),"",E15-F15)</f>
        <v>5.822754416027931E-2</v>
      </c>
      <c r="H15" s="240">
        <f>IF(ISERROR(F15-E15),"",IF(F15&lt;0.00000001,"",E15/F15))</f>
        <v>1.0331491770966519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332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4483</v>
      </c>
      <c r="D3" s="197">
        <f>SUBTOTAL(9,D6:D1048576)</f>
        <v>3738</v>
      </c>
      <c r="E3" s="197">
        <f>SUBTOTAL(9,E6:E1048576)</f>
        <v>4525</v>
      </c>
      <c r="F3" s="198">
        <f>IF(OR(E3=0,C3=0),"",E3/C3)</f>
        <v>1.0093687262993531</v>
      </c>
      <c r="G3" s="452">
        <f>SUBTOTAL(9,G6:G1048576)</f>
        <v>34385.517900000006</v>
      </c>
      <c r="H3" s="453">
        <f>SUBTOTAL(9,H6:H1048576)</f>
        <v>31841.857800000009</v>
      </c>
      <c r="I3" s="453">
        <f>SUBTOTAL(9,I6:I1048576)</f>
        <v>35786.550600000002</v>
      </c>
      <c r="J3" s="198">
        <f>IF(OR(I3=0,G3=0),"",I3/G3)</f>
        <v>1.0407448479931138</v>
      </c>
      <c r="K3" s="452">
        <f>SUBTOTAL(9,K6:K1048576)</f>
        <v>12072.96</v>
      </c>
      <c r="L3" s="453">
        <f>SUBTOTAL(9,L6:L1048576)</f>
        <v>11125.6</v>
      </c>
      <c r="M3" s="453">
        <f>SUBTOTAL(9,M6:M1048576)</f>
        <v>12522.32</v>
      </c>
      <c r="N3" s="199">
        <f>IF(OR(M3=0,E3=0),"",M3/E3)</f>
        <v>2.7673635359116022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5"/>
      <c r="B5" s="886"/>
      <c r="C5" s="893">
        <v>2012</v>
      </c>
      <c r="D5" s="893">
        <v>2013</v>
      </c>
      <c r="E5" s="893">
        <v>2014</v>
      </c>
      <c r="F5" s="894" t="s">
        <v>2</v>
      </c>
      <c r="G5" s="904">
        <v>2012</v>
      </c>
      <c r="H5" s="893">
        <v>2013</v>
      </c>
      <c r="I5" s="893">
        <v>2014</v>
      </c>
      <c r="J5" s="894" t="s">
        <v>2</v>
      </c>
      <c r="K5" s="904">
        <v>2012</v>
      </c>
      <c r="L5" s="893">
        <v>2013</v>
      </c>
      <c r="M5" s="893">
        <v>2014</v>
      </c>
      <c r="N5" s="905" t="s">
        <v>93</v>
      </c>
    </row>
    <row r="6" spans="1:14" ht="14.4" customHeight="1" x14ac:dyDescent="0.3">
      <c r="A6" s="887" t="s">
        <v>5827</v>
      </c>
      <c r="B6" s="890" t="s">
        <v>6759</v>
      </c>
      <c r="C6" s="895">
        <v>3308</v>
      </c>
      <c r="D6" s="896">
        <v>2605</v>
      </c>
      <c r="E6" s="896">
        <v>3286</v>
      </c>
      <c r="F6" s="901">
        <v>0.99334945586457069</v>
      </c>
      <c r="G6" s="895">
        <v>2865.7674000000006</v>
      </c>
      <c r="H6" s="896">
        <v>2313.0062999999996</v>
      </c>
      <c r="I6" s="896">
        <v>2941.3736999999996</v>
      </c>
      <c r="J6" s="901">
        <v>1.0263825668475393</v>
      </c>
      <c r="K6" s="895">
        <v>396.96</v>
      </c>
      <c r="L6" s="896">
        <v>312.60000000000002</v>
      </c>
      <c r="M6" s="896">
        <v>394.32</v>
      </c>
      <c r="N6" s="906">
        <v>120</v>
      </c>
    </row>
    <row r="7" spans="1:14" ht="14.4" customHeight="1" x14ac:dyDescent="0.3">
      <c r="A7" s="888" t="s">
        <v>6044</v>
      </c>
      <c r="B7" s="891" t="s">
        <v>6760</v>
      </c>
      <c r="C7" s="897">
        <v>714</v>
      </c>
      <c r="D7" s="898">
        <v>597</v>
      </c>
      <c r="E7" s="898">
        <v>733</v>
      </c>
      <c r="F7" s="902">
        <v>1.026610644257703</v>
      </c>
      <c r="G7" s="897">
        <v>20538.338399999997</v>
      </c>
      <c r="H7" s="898">
        <v>17175.1986</v>
      </c>
      <c r="I7" s="898">
        <v>21087.970200000003</v>
      </c>
      <c r="J7" s="902">
        <v>1.0267612593236854</v>
      </c>
      <c r="K7" s="897">
        <v>7854</v>
      </c>
      <c r="L7" s="898">
        <v>6567</v>
      </c>
      <c r="M7" s="898">
        <v>8063</v>
      </c>
      <c r="N7" s="907">
        <v>11000</v>
      </c>
    </row>
    <row r="8" spans="1:14" ht="14.4" customHeight="1" x14ac:dyDescent="0.3">
      <c r="A8" s="888" t="s">
        <v>6062</v>
      </c>
      <c r="B8" s="891" t="s">
        <v>6760</v>
      </c>
      <c r="C8" s="897">
        <v>329</v>
      </c>
      <c r="D8" s="898">
        <v>336</v>
      </c>
      <c r="E8" s="898">
        <v>346</v>
      </c>
      <c r="F8" s="902">
        <v>1.0516717325227964</v>
      </c>
      <c r="G8" s="897">
        <v>8279.2908000000061</v>
      </c>
      <c r="H8" s="898">
        <v>8456.824800000004</v>
      </c>
      <c r="I8" s="898">
        <v>8708.6124000000018</v>
      </c>
      <c r="J8" s="902">
        <v>1.0518548762654882</v>
      </c>
      <c r="K8" s="897">
        <v>2961</v>
      </c>
      <c r="L8" s="898">
        <v>3024</v>
      </c>
      <c r="M8" s="898">
        <v>3114</v>
      </c>
      <c r="N8" s="907">
        <v>9000</v>
      </c>
    </row>
    <row r="9" spans="1:14" ht="14.4" customHeight="1" x14ac:dyDescent="0.3">
      <c r="A9" s="888" t="s">
        <v>6057</v>
      </c>
      <c r="B9" s="891" t="s">
        <v>6760</v>
      </c>
      <c r="C9" s="897">
        <v>120</v>
      </c>
      <c r="D9" s="898">
        <v>167</v>
      </c>
      <c r="E9" s="898">
        <v>129</v>
      </c>
      <c r="F9" s="902">
        <v>1.075</v>
      </c>
      <c r="G9" s="897">
        <v>2587.7880000000009</v>
      </c>
      <c r="H9" s="898">
        <v>3602.0430000000006</v>
      </c>
      <c r="I9" s="898">
        <v>2782.4525999999996</v>
      </c>
      <c r="J9" s="902">
        <v>1.075224322857977</v>
      </c>
      <c r="K9" s="897">
        <v>840</v>
      </c>
      <c r="L9" s="898">
        <v>1169</v>
      </c>
      <c r="M9" s="898">
        <v>903</v>
      </c>
      <c r="N9" s="907">
        <v>7000</v>
      </c>
    </row>
    <row r="10" spans="1:14" ht="14.4" customHeight="1" x14ac:dyDescent="0.3">
      <c r="A10" s="888" t="s">
        <v>6046</v>
      </c>
      <c r="B10" s="891" t="s">
        <v>6760</v>
      </c>
      <c r="C10" s="897">
        <v>9</v>
      </c>
      <c r="D10" s="898">
        <v>21</v>
      </c>
      <c r="E10" s="898">
        <v>17</v>
      </c>
      <c r="F10" s="902">
        <v>1.8888888888888888</v>
      </c>
      <c r="G10" s="897">
        <v>96.335100000000011</v>
      </c>
      <c r="H10" s="898">
        <v>224.85149999999999</v>
      </c>
      <c r="I10" s="898">
        <v>182.02409999999998</v>
      </c>
      <c r="J10" s="902">
        <v>1.88948887788563</v>
      </c>
      <c r="K10" s="897">
        <v>18</v>
      </c>
      <c r="L10" s="898">
        <v>42</v>
      </c>
      <c r="M10" s="898">
        <v>34</v>
      </c>
      <c r="N10" s="907">
        <v>2000</v>
      </c>
    </row>
    <row r="11" spans="1:14" ht="14.4" customHeight="1" x14ac:dyDescent="0.3">
      <c r="A11" s="888" t="s">
        <v>6059</v>
      </c>
      <c r="B11" s="891" t="s">
        <v>6760</v>
      </c>
      <c r="C11" s="897">
        <v>3</v>
      </c>
      <c r="D11" s="898">
        <v>10</v>
      </c>
      <c r="E11" s="898">
        <v>14</v>
      </c>
      <c r="F11" s="902">
        <v>4.666666666666667</v>
      </c>
      <c r="G11" s="897">
        <v>17.998199999999997</v>
      </c>
      <c r="H11" s="898">
        <v>60.076800000000006</v>
      </c>
      <c r="I11" s="898">
        <v>84.11760000000001</v>
      </c>
      <c r="J11" s="902">
        <v>4.6736673667366748</v>
      </c>
      <c r="K11" s="897">
        <v>3</v>
      </c>
      <c r="L11" s="898">
        <v>10</v>
      </c>
      <c r="M11" s="898">
        <v>14</v>
      </c>
      <c r="N11" s="907">
        <v>1000</v>
      </c>
    </row>
    <row r="12" spans="1:14" ht="14.4" customHeight="1" thickBot="1" x14ac:dyDescent="0.35">
      <c r="A12" s="889" t="s">
        <v>6055</v>
      </c>
      <c r="B12" s="892" t="s">
        <v>6760</v>
      </c>
      <c r="C12" s="899"/>
      <c r="D12" s="900">
        <v>2</v>
      </c>
      <c r="E12" s="900"/>
      <c r="F12" s="903"/>
      <c r="G12" s="899"/>
      <c r="H12" s="900">
        <v>9.8567999999999998</v>
      </c>
      <c r="I12" s="900"/>
      <c r="J12" s="903"/>
      <c r="K12" s="899"/>
      <c r="L12" s="900">
        <v>1</v>
      </c>
      <c r="M12" s="900"/>
      <c r="N12" s="908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1.3365647240683443</v>
      </c>
      <c r="C4" s="331">
        <f t="shared" ref="C4:M4" si="0">(C10+C8)/C6</f>
        <v>1.625086435002274</v>
      </c>
      <c r="D4" s="331">
        <f t="shared" si="0"/>
        <v>1.7309621101943999</v>
      </c>
      <c r="E4" s="331">
        <f t="shared" si="0"/>
        <v>1.7921814633392277</v>
      </c>
      <c r="F4" s="331">
        <f t="shared" si="0"/>
        <v>1.7398818451813418</v>
      </c>
      <c r="G4" s="331">
        <f t="shared" si="0"/>
        <v>1.7522535879626611</v>
      </c>
      <c r="H4" s="331">
        <f t="shared" si="0"/>
        <v>1.8147581509535446</v>
      </c>
      <c r="I4" s="331">
        <f t="shared" si="0"/>
        <v>9.0079394936480386E-3</v>
      </c>
      <c r="J4" s="331">
        <f t="shared" si="0"/>
        <v>9.0079394936480386E-3</v>
      </c>
      <c r="K4" s="331">
        <f t="shared" si="0"/>
        <v>9.0079394936480386E-3</v>
      </c>
      <c r="L4" s="331">
        <f t="shared" si="0"/>
        <v>9.0079394936480386E-3</v>
      </c>
      <c r="M4" s="331">
        <f t="shared" si="0"/>
        <v>9.0079394936480386E-3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11497.918300000099</v>
      </c>
      <c r="C5" s="331">
        <f>IF(ISERROR(VLOOKUP($A5,'Man Tab'!$A:$Q,COLUMN()+2,0)),0,VLOOKUP($A5,'Man Tab'!$A:$Q,COLUMN()+2,0))</f>
        <v>10879.170829999999</v>
      </c>
      <c r="D5" s="331">
        <f>IF(ISERROR(VLOOKUP($A5,'Man Tab'!$A:$Q,COLUMN()+2,0)),0,VLOOKUP($A5,'Man Tab'!$A:$Q,COLUMN()+2,0))</f>
        <v>11283.25829</v>
      </c>
      <c r="E5" s="331">
        <f>IF(ISERROR(VLOOKUP($A5,'Man Tab'!$A:$Q,COLUMN()+2,0)),0,VLOOKUP($A5,'Man Tab'!$A:$Q,COLUMN()+2,0))</f>
        <v>11528.063829999999</v>
      </c>
      <c r="F5" s="331">
        <f>IF(ISERROR(VLOOKUP($A5,'Man Tab'!$A:$Q,COLUMN()+2,0)),0,VLOOKUP($A5,'Man Tab'!$A:$Q,COLUMN()+2,0))</f>
        <v>12460.939640000001</v>
      </c>
      <c r="G5" s="331">
        <f>IF(ISERROR(VLOOKUP($A5,'Man Tab'!$A:$Q,COLUMN()+2,0)),0,VLOOKUP($A5,'Man Tab'!$A:$Q,COLUMN()+2,0))</f>
        <v>10890.347830000001</v>
      </c>
      <c r="H5" s="331">
        <f>IF(ISERROR(VLOOKUP($A5,'Man Tab'!$A:$Q,COLUMN()+2,0)),0,VLOOKUP($A5,'Man Tab'!$A:$Q,COLUMN()+2,0))</f>
        <v>12641.13076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11497.918300000099</v>
      </c>
      <c r="C6" s="333">
        <f t="shared" ref="C6:M6" si="1">C5+B6</f>
        <v>22377.089130000099</v>
      </c>
      <c r="D6" s="333">
        <f t="shared" si="1"/>
        <v>33660.3474200001</v>
      </c>
      <c r="E6" s="333">
        <f t="shared" si="1"/>
        <v>45188.411250000099</v>
      </c>
      <c r="F6" s="333">
        <f t="shared" si="1"/>
        <v>57649.350890000103</v>
      </c>
      <c r="G6" s="333">
        <f t="shared" si="1"/>
        <v>68539.698720000102</v>
      </c>
      <c r="H6" s="333">
        <f t="shared" si="1"/>
        <v>81180.829480000102</v>
      </c>
      <c r="I6" s="333">
        <f t="shared" si="1"/>
        <v>81180.829480000102</v>
      </c>
      <c r="J6" s="333">
        <f t="shared" si="1"/>
        <v>81180.829480000102</v>
      </c>
      <c r="K6" s="333">
        <f t="shared" si="1"/>
        <v>81180.829480000102</v>
      </c>
      <c r="L6" s="333">
        <f t="shared" si="1"/>
        <v>81180.829480000102</v>
      </c>
      <c r="M6" s="333">
        <f t="shared" si="1"/>
        <v>81180.829480000102</v>
      </c>
    </row>
    <row r="7" spans="1:13" ht="14.4" customHeight="1" x14ac:dyDescent="0.3">
      <c r="A7" s="332" t="s">
        <v>127</v>
      </c>
      <c r="B7" s="332">
        <v>508.87700000000001</v>
      </c>
      <c r="C7" s="332">
        <v>1205.731</v>
      </c>
      <c r="D7" s="332">
        <v>1931.412</v>
      </c>
      <c r="E7" s="332">
        <v>2685.2</v>
      </c>
      <c r="F7" s="332">
        <v>3325.88</v>
      </c>
      <c r="G7" s="332">
        <v>3981.19</v>
      </c>
      <c r="H7" s="332">
        <v>4886.41</v>
      </c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15266.31</v>
      </c>
      <c r="C8" s="333">
        <f t="shared" ref="C8:M8" si="2">C7*30</f>
        <v>36171.93</v>
      </c>
      <c r="D8" s="333">
        <f t="shared" si="2"/>
        <v>57942.36</v>
      </c>
      <c r="E8" s="333">
        <f t="shared" si="2"/>
        <v>80556</v>
      </c>
      <c r="F8" s="333">
        <f t="shared" si="2"/>
        <v>99776.400000000009</v>
      </c>
      <c r="G8" s="333">
        <f t="shared" si="2"/>
        <v>119435.7</v>
      </c>
      <c r="H8" s="333">
        <f t="shared" si="2"/>
        <v>146592.29999999999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101402</v>
      </c>
      <c r="C9" s="332">
        <v>91372</v>
      </c>
      <c r="D9" s="332">
        <v>129652</v>
      </c>
      <c r="E9" s="332">
        <v>107407</v>
      </c>
      <c r="F9" s="332">
        <v>96826</v>
      </c>
      <c r="G9" s="332">
        <v>136574</v>
      </c>
      <c r="H9" s="332">
        <v>68039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101.402</v>
      </c>
      <c r="C10" s="333">
        <f t="shared" ref="C10:M10" si="3">C9/1000+B10</f>
        <v>192.774</v>
      </c>
      <c r="D10" s="333">
        <f t="shared" si="3"/>
        <v>322.42599999999999</v>
      </c>
      <c r="E10" s="333">
        <f t="shared" si="3"/>
        <v>429.83299999999997</v>
      </c>
      <c r="F10" s="333">
        <f t="shared" si="3"/>
        <v>526.65899999999999</v>
      </c>
      <c r="G10" s="333">
        <f t="shared" si="3"/>
        <v>663.23299999999995</v>
      </c>
      <c r="H10" s="333">
        <f t="shared" si="3"/>
        <v>731.27199999999993</v>
      </c>
      <c r="I10" s="333">
        <f t="shared" si="3"/>
        <v>731.27199999999993</v>
      </c>
      <c r="J10" s="333">
        <f t="shared" si="3"/>
        <v>731.27199999999993</v>
      </c>
      <c r="K10" s="333">
        <f t="shared" si="3"/>
        <v>731.27199999999993</v>
      </c>
      <c r="L10" s="333">
        <f t="shared" si="3"/>
        <v>731.27199999999993</v>
      </c>
      <c r="M10" s="333">
        <f t="shared" si="3"/>
        <v>731.27199999999993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7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1.7565306067932667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1.7565306067932667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334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5695.9999999999</v>
      </c>
      <c r="C6" s="53">
        <v>474.66666666665799</v>
      </c>
      <c r="D6" s="53">
        <v>718.51000000000397</v>
      </c>
      <c r="E6" s="53">
        <v>877.98</v>
      </c>
      <c r="F6" s="53">
        <v>473.892</v>
      </c>
      <c r="G6" s="53">
        <v>706.40350000000001</v>
      </c>
      <c r="H6" s="53">
        <v>620.15650000000005</v>
      </c>
      <c r="I6" s="53">
        <v>268.80099999999999</v>
      </c>
      <c r="J6" s="53">
        <v>674.51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4340.2529999999997</v>
      </c>
      <c r="Q6" s="188">
        <v>1.30625591894</v>
      </c>
    </row>
    <row r="7" spans="1:17" ht="14.4" customHeight="1" x14ac:dyDescent="0.3">
      <c r="A7" s="19" t="s">
        <v>35</v>
      </c>
      <c r="B7" s="55">
        <v>7914.8354887901996</v>
      </c>
      <c r="C7" s="56">
        <v>659.56962406585001</v>
      </c>
      <c r="D7" s="56">
        <v>636.51431000000298</v>
      </c>
      <c r="E7" s="56">
        <v>617.23290999999995</v>
      </c>
      <c r="F7" s="56">
        <v>684.94541000000004</v>
      </c>
      <c r="G7" s="56">
        <v>888.84897999999998</v>
      </c>
      <c r="H7" s="56">
        <v>657.66746000000001</v>
      </c>
      <c r="I7" s="56">
        <v>508.66822000000002</v>
      </c>
      <c r="J7" s="56">
        <v>470.41010999999997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4464.2874000000002</v>
      </c>
      <c r="Q7" s="189">
        <v>0.96692649204400005</v>
      </c>
    </row>
    <row r="8" spans="1:17" ht="14.4" customHeight="1" x14ac:dyDescent="0.3">
      <c r="A8" s="19" t="s">
        <v>36</v>
      </c>
      <c r="B8" s="55">
        <v>3425.1412216394401</v>
      </c>
      <c r="C8" s="56">
        <v>285.42843513662001</v>
      </c>
      <c r="D8" s="56">
        <v>289.96200000000101</v>
      </c>
      <c r="E8" s="56">
        <v>243.93899999999999</v>
      </c>
      <c r="F8" s="56">
        <v>419.99900000000002</v>
      </c>
      <c r="G8" s="56">
        <v>317.19900000000001</v>
      </c>
      <c r="H8" s="56">
        <v>384.25200000000001</v>
      </c>
      <c r="I8" s="56">
        <v>249.31299999999999</v>
      </c>
      <c r="J8" s="56">
        <v>154.988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2059.652</v>
      </c>
      <c r="Q8" s="189">
        <v>1.0308573490899999</v>
      </c>
    </row>
    <row r="9" spans="1:17" ht="14.4" customHeight="1" x14ac:dyDescent="0.3">
      <c r="A9" s="19" t="s">
        <v>37</v>
      </c>
      <c r="B9" s="55">
        <v>35999.933673605097</v>
      </c>
      <c r="C9" s="56">
        <v>2999.9944728004202</v>
      </c>
      <c r="D9" s="56">
        <v>2775.6744200000098</v>
      </c>
      <c r="E9" s="56">
        <v>2708.6899800000001</v>
      </c>
      <c r="F9" s="56">
        <v>2846.5420899999999</v>
      </c>
      <c r="G9" s="56">
        <v>3040.82125</v>
      </c>
      <c r="H9" s="56">
        <v>3944.9978900000001</v>
      </c>
      <c r="I9" s="56">
        <v>3229.9720200000002</v>
      </c>
      <c r="J9" s="56">
        <v>2241.0017200000002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20787.699369999998</v>
      </c>
      <c r="Q9" s="189">
        <v>0.98989226996699997</v>
      </c>
    </row>
    <row r="10" spans="1:17" ht="14.4" customHeight="1" x14ac:dyDescent="0.3">
      <c r="A10" s="19" t="s">
        <v>38</v>
      </c>
      <c r="B10" s="55">
        <v>543.49808318894497</v>
      </c>
      <c r="C10" s="56">
        <v>45.291506932411998</v>
      </c>
      <c r="D10" s="56">
        <v>52.5381</v>
      </c>
      <c r="E10" s="56">
        <v>58.180280000000003</v>
      </c>
      <c r="F10" s="56">
        <v>60.050539999999998</v>
      </c>
      <c r="G10" s="56">
        <v>63.291679999999999</v>
      </c>
      <c r="H10" s="56">
        <v>55.960979999999999</v>
      </c>
      <c r="I10" s="56">
        <v>57.480559999999997</v>
      </c>
      <c r="J10" s="56">
        <v>39.661409999999997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387.16354999999999</v>
      </c>
      <c r="Q10" s="189">
        <v>1.2211799146789999</v>
      </c>
    </row>
    <row r="11" spans="1:17" ht="14.4" customHeight="1" x14ac:dyDescent="0.3">
      <c r="A11" s="19" t="s">
        <v>39</v>
      </c>
      <c r="B11" s="55">
        <v>808.94629088091006</v>
      </c>
      <c r="C11" s="56">
        <v>67.412190906741998</v>
      </c>
      <c r="D11" s="56">
        <v>63.212400000000002</v>
      </c>
      <c r="E11" s="56">
        <v>70.641689999999997</v>
      </c>
      <c r="F11" s="56">
        <v>69.708160000000007</v>
      </c>
      <c r="G11" s="56">
        <v>74.324489999999997</v>
      </c>
      <c r="H11" s="56">
        <v>64.495760000000004</v>
      </c>
      <c r="I11" s="56">
        <v>68.85745</v>
      </c>
      <c r="J11" s="56">
        <v>64.462919999999997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475.70287000000002</v>
      </c>
      <c r="Q11" s="189">
        <v>1.008089960333</v>
      </c>
    </row>
    <row r="12" spans="1:17" ht="14.4" customHeight="1" x14ac:dyDescent="0.3">
      <c r="A12" s="19" t="s">
        <v>40</v>
      </c>
      <c r="B12" s="55">
        <v>241.07580320140301</v>
      </c>
      <c r="C12" s="56">
        <v>20.089650266783</v>
      </c>
      <c r="D12" s="56">
        <v>71.330100000000002</v>
      </c>
      <c r="E12" s="56">
        <v>4.9406564584124654E-324</v>
      </c>
      <c r="F12" s="56">
        <v>28.654710000000001</v>
      </c>
      <c r="G12" s="56">
        <v>51.496409999999997</v>
      </c>
      <c r="H12" s="56">
        <v>38.435740000000003</v>
      </c>
      <c r="I12" s="56">
        <v>36.84592</v>
      </c>
      <c r="J12" s="56">
        <v>38.891120000000001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265.654</v>
      </c>
      <c r="Q12" s="189">
        <v>1.889060831054</v>
      </c>
    </row>
    <row r="13" spans="1:17" ht="14.4" customHeight="1" x14ac:dyDescent="0.3">
      <c r="A13" s="19" t="s">
        <v>41</v>
      </c>
      <c r="B13" s="55">
        <v>537.55684288136297</v>
      </c>
      <c r="C13" s="56">
        <v>44.796403573446</v>
      </c>
      <c r="D13" s="56">
        <v>26.552569999999999</v>
      </c>
      <c r="E13" s="56">
        <v>20.909790000000001</v>
      </c>
      <c r="F13" s="56">
        <v>20.81438</v>
      </c>
      <c r="G13" s="56">
        <v>30.793209999999998</v>
      </c>
      <c r="H13" s="56">
        <v>48.463889999999999</v>
      </c>
      <c r="I13" s="56">
        <v>51.71405</v>
      </c>
      <c r="J13" s="56">
        <v>45.020740000000004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244.26863</v>
      </c>
      <c r="Q13" s="189">
        <v>0.778980359756</v>
      </c>
    </row>
    <row r="14" spans="1:17" ht="14.4" customHeight="1" x14ac:dyDescent="0.3">
      <c r="A14" s="19" t="s">
        <v>42</v>
      </c>
      <c r="B14" s="55">
        <v>2149.2848787416701</v>
      </c>
      <c r="C14" s="56">
        <v>179.10707322847199</v>
      </c>
      <c r="D14" s="56">
        <v>236.51700000000099</v>
      </c>
      <c r="E14" s="56">
        <v>198.45400000000001</v>
      </c>
      <c r="F14" s="56">
        <v>179.613</v>
      </c>
      <c r="G14" s="56">
        <v>155.691</v>
      </c>
      <c r="H14" s="56">
        <v>134.524</v>
      </c>
      <c r="I14" s="56">
        <v>124.149</v>
      </c>
      <c r="J14" s="56">
        <v>115.29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1144.2380000000001</v>
      </c>
      <c r="Q14" s="189">
        <v>0.91265279746899997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3.4584595208887258E-323</v>
      </c>
      <c r="Q15" s="189" t="s">
        <v>333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3.4584595208887258E-323</v>
      </c>
      <c r="Q16" s="189" t="s">
        <v>333</v>
      </c>
    </row>
    <row r="17" spans="1:17" ht="14.4" customHeight="1" x14ac:dyDescent="0.3">
      <c r="A17" s="19" t="s">
        <v>45</v>
      </c>
      <c r="B17" s="55">
        <v>960.95761996988006</v>
      </c>
      <c r="C17" s="56">
        <v>80.079801664155994</v>
      </c>
      <c r="D17" s="56">
        <v>18.34796</v>
      </c>
      <c r="E17" s="56">
        <v>76.395480000000006</v>
      </c>
      <c r="F17" s="56">
        <v>61.872509999999998</v>
      </c>
      <c r="G17" s="56">
        <v>42.273049999999998</v>
      </c>
      <c r="H17" s="56">
        <v>100.91151000000001</v>
      </c>
      <c r="I17" s="56">
        <v>73.132729999999995</v>
      </c>
      <c r="J17" s="56">
        <v>62.126069999999999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435.05930999999998</v>
      </c>
      <c r="Q17" s="189">
        <v>0.77611743171699998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15.215</v>
      </c>
      <c r="E18" s="56">
        <v>3.08</v>
      </c>
      <c r="F18" s="56">
        <v>5.859</v>
      </c>
      <c r="G18" s="56">
        <v>1.212</v>
      </c>
      <c r="H18" s="56">
        <v>10.036</v>
      </c>
      <c r="I18" s="56">
        <v>10.311</v>
      </c>
      <c r="J18" s="56">
        <v>10.214180000000001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55.92718</v>
      </c>
      <c r="Q18" s="189" t="s">
        <v>333</v>
      </c>
    </row>
    <row r="19" spans="1:17" ht="14.4" customHeight="1" x14ac:dyDescent="0.3">
      <c r="A19" s="19" t="s">
        <v>47</v>
      </c>
      <c r="B19" s="55">
        <v>3532.2354966754801</v>
      </c>
      <c r="C19" s="56">
        <v>294.35295805628999</v>
      </c>
      <c r="D19" s="56">
        <v>302.23519000000101</v>
      </c>
      <c r="E19" s="56">
        <v>118.65777</v>
      </c>
      <c r="F19" s="56">
        <v>364.6182</v>
      </c>
      <c r="G19" s="56">
        <v>180.43870000000001</v>
      </c>
      <c r="H19" s="56">
        <v>368.73773999999997</v>
      </c>
      <c r="I19" s="56">
        <v>442.46762000000001</v>
      </c>
      <c r="J19" s="56">
        <v>375.44162999999998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2152.5968499999999</v>
      </c>
      <c r="Q19" s="189">
        <v>1.0447112125010001</v>
      </c>
    </row>
    <row r="20" spans="1:17" ht="14.4" customHeight="1" x14ac:dyDescent="0.3">
      <c r="A20" s="19" t="s">
        <v>48</v>
      </c>
      <c r="B20" s="55">
        <v>66622</v>
      </c>
      <c r="C20" s="56">
        <v>5551.8333333333303</v>
      </c>
      <c r="D20" s="56">
        <v>5457.6280800000304</v>
      </c>
      <c r="E20" s="56">
        <v>5084.4426400000002</v>
      </c>
      <c r="F20" s="56">
        <v>5263.8109400000003</v>
      </c>
      <c r="G20" s="56">
        <v>5190.9788399999998</v>
      </c>
      <c r="H20" s="56">
        <v>5309.3981999999996</v>
      </c>
      <c r="I20" s="56">
        <v>5097.4471100000001</v>
      </c>
      <c r="J20" s="56">
        <v>7612.0971200000004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39015.802929999998</v>
      </c>
      <c r="Q20" s="189">
        <v>1.0039361411279999</v>
      </c>
    </row>
    <row r="21" spans="1:17" ht="14.4" customHeight="1" x14ac:dyDescent="0.3">
      <c r="A21" s="20" t="s">
        <v>49</v>
      </c>
      <c r="B21" s="55">
        <v>8264.1017727710096</v>
      </c>
      <c r="C21" s="56">
        <v>688.67514773091705</v>
      </c>
      <c r="D21" s="56">
        <v>800.57400000000405</v>
      </c>
      <c r="E21" s="56">
        <v>800.56700000000001</v>
      </c>
      <c r="F21" s="56">
        <v>799.17700000000002</v>
      </c>
      <c r="G21" s="56">
        <v>780.13199999999995</v>
      </c>
      <c r="H21" s="56">
        <v>704.92200000000003</v>
      </c>
      <c r="I21" s="56">
        <v>660.80100000000004</v>
      </c>
      <c r="J21" s="56">
        <v>623.404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5169.5770000000002</v>
      </c>
      <c r="Q21" s="189">
        <v>1.0723648187870001</v>
      </c>
    </row>
    <row r="22" spans="1:17" ht="14.4" customHeight="1" x14ac:dyDescent="0.3">
      <c r="A22" s="19" t="s">
        <v>50</v>
      </c>
      <c r="B22" s="55">
        <v>31</v>
      </c>
      <c r="C22" s="56">
        <v>2.583333333333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30.855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30.855</v>
      </c>
      <c r="Q22" s="189">
        <v>1.7062672811049999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1.3833838083554903E-322</v>
      </c>
      <c r="Q23" s="189" t="s">
        <v>333</v>
      </c>
    </row>
    <row r="24" spans="1:17" ht="14.4" customHeight="1" x14ac:dyDescent="0.3">
      <c r="A24" s="20" t="s">
        <v>52</v>
      </c>
      <c r="B24" s="55">
        <v>-2.91038304567337E-11</v>
      </c>
      <c r="C24" s="56">
        <v>-1.8189894035458601E-12</v>
      </c>
      <c r="D24" s="56">
        <v>33.107170000000998</v>
      </c>
      <c r="E24" s="56">
        <v>2.9000000299999999E-4</v>
      </c>
      <c r="F24" s="56">
        <v>3.7013499999990001</v>
      </c>
      <c r="G24" s="56">
        <v>4.159719999999</v>
      </c>
      <c r="H24" s="56">
        <v>17.979969999998001</v>
      </c>
      <c r="I24" s="56">
        <v>10.38715</v>
      </c>
      <c r="J24" s="56">
        <v>82.756740000004001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152.09239000000699</v>
      </c>
      <c r="Q24" s="189"/>
    </row>
    <row r="25" spans="1:17" ht="14.4" customHeight="1" x14ac:dyDescent="0.3">
      <c r="A25" s="21" t="s">
        <v>53</v>
      </c>
      <c r="B25" s="58">
        <v>136726.56717234501</v>
      </c>
      <c r="C25" s="59">
        <v>11393.880597695401</v>
      </c>
      <c r="D25" s="59">
        <v>11497.918300000099</v>
      </c>
      <c r="E25" s="59">
        <v>10879.170829999999</v>
      </c>
      <c r="F25" s="59">
        <v>11283.25829</v>
      </c>
      <c r="G25" s="59">
        <v>11528.063829999999</v>
      </c>
      <c r="H25" s="59">
        <v>12460.939640000001</v>
      </c>
      <c r="I25" s="59">
        <v>10890.347830000001</v>
      </c>
      <c r="J25" s="59">
        <v>12641.13076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81180.829480000102</v>
      </c>
      <c r="Q25" s="190">
        <v>1.017849998939</v>
      </c>
    </row>
    <row r="26" spans="1:17" ht="14.4" customHeight="1" x14ac:dyDescent="0.3">
      <c r="A26" s="19" t="s">
        <v>54</v>
      </c>
      <c r="B26" s="55">
        <v>10284.010632265399</v>
      </c>
      <c r="C26" s="56">
        <v>857.00088602211497</v>
      </c>
      <c r="D26" s="56">
        <v>933.97304999999994</v>
      </c>
      <c r="E26" s="56">
        <v>865.20513000000005</v>
      </c>
      <c r="F26" s="56">
        <v>952.41981999999996</v>
      </c>
      <c r="G26" s="56">
        <v>886.13973999999996</v>
      </c>
      <c r="H26" s="56">
        <v>906.93320000000006</v>
      </c>
      <c r="I26" s="56">
        <v>788.34927000000005</v>
      </c>
      <c r="J26" s="56">
        <v>1256.25261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6589.2728200000001</v>
      </c>
      <c r="Q26" s="189">
        <v>1.098394066942</v>
      </c>
    </row>
    <row r="27" spans="1:17" ht="14.4" customHeight="1" x14ac:dyDescent="0.3">
      <c r="A27" s="22" t="s">
        <v>55</v>
      </c>
      <c r="B27" s="58">
        <v>147010.57780461101</v>
      </c>
      <c r="C27" s="59">
        <v>12250.8814837176</v>
      </c>
      <c r="D27" s="59">
        <v>12431.8913500001</v>
      </c>
      <c r="E27" s="59">
        <v>11744.375959999999</v>
      </c>
      <c r="F27" s="59">
        <v>12235.678110000001</v>
      </c>
      <c r="G27" s="59">
        <v>12414.20357</v>
      </c>
      <c r="H27" s="59">
        <v>13367.87284</v>
      </c>
      <c r="I27" s="59">
        <v>11678.697099999999</v>
      </c>
      <c r="J27" s="59">
        <v>13897.38337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87770.102300000101</v>
      </c>
      <c r="Q27" s="190">
        <v>1.0234843965730001</v>
      </c>
    </row>
    <row r="28" spans="1:17" ht="14.4" customHeight="1" x14ac:dyDescent="0.3">
      <c r="A28" s="20" t="s">
        <v>56</v>
      </c>
      <c r="B28" s="55">
        <v>2.95187948396</v>
      </c>
      <c r="C28" s="56">
        <v>0.24598995699599999</v>
      </c>
      <c r="D28" s="56">
        <v>1.2351641146031164E-322</v>
      </c>
      <c r="E28" s="56">
        <v>1.2351641146031164E-322</v>
      </c>
      <c r="F28" s="56">
        <v>0.23400000000000001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0.23400000000000001</v>
      </c>
      <c r="Q28" s="189">
        <v>0.13589404964599999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6.9169190417774516E-323</v>
      </c>
      <c r="Q29" s="189" t="s">
        <v>333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3.4584595208887258E-322</v>
      </c>
      <c r="Q30" s="189">
        <v>0</v>
      </c>
    </row>
    <row r="31" spans="1:17" ht="14.4" customHeight="1" thickBot="1" x14ac:dyDescent="0.35">
      <c r="A31" s="23" t="s">
        <v>59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1.7292297604443629E-322</v>
      </c>
      <c r="Q31" s="191" t="s">
        <v>333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335</v>
      </c>
      <c r="B6" s="604">
        <v>131279.196663957</v>
      </c>
      <c r="C6" s="604">
        <v>135034.70509999999</v>
      </c>
      <c r="D6" s="605">
        <v>3755.5084360434798</v>
      </c>
      <c r="E6" s="606">
        <v>1.0286070339510001</v>
      </c>
      <c r="F6" s="604">
        <v>136726.56717234501</v>
      </c>
      <c r="G6" s="605">
        <v>79757.164183868095</v>
      </c>
      <c r="H6" s="607">
        <v>12641.13076</v>
      </c>
      <c r="I6" s="604">
        <v>81180.829480000102</v>
      </c>
      <c r="J6" s="605">
        <v>1423.6652961319901</v>
      </c>
      <c r="K6" s="608">
        <v>0.59374583271400005</v>
      </c>
    </row>
    <row r="7" spans="1:11" ht="14.4" customHeight="1" thickBot="1" x14ac:dyDescent="0.35">
      <c r="A7" s="623" t="s">
        <v>336</v>
      </c>
      <c r="B7" s="604">
        <v>56755.751552332498</v>
      </c>
      <c r="C7" s="604">
        <v>54438.516459999999</v>
      </c>
      <c r="D7" s="605">
        <v>-2317.2350923324898</v>
      </c>
      <c r="E7" s="606">
        <v>0.95917180146500003</v>
      </c>
      <c r="F7" s="604">
        <v>57316.272282928898</v>
      </c>
      <c r="G7" s="605">
        <v>33434.492165041898</v>
      </c>
      <c r="H7" s="607">
        <v>3844.2373699999998</v>
      </c>
      <c r="I7" s="604">
        <v>34168.922789999997</v>
      </c>
      <c r="J7" s="605">
        <v>734.430624958164</v>
      </c>
      <c r="K7" s="608">
        <v>0.59614698285500001</v>
      </c>
    </row>
    <row r="8" spans="1:11" ht="14.4" customHeight="1" thickBot="1" x14ac:dyDescent="0.35">
      <c r="A8" s="624" t="s">
        <v>337</v>
      </c>
      <c r="B8" s="604">
        <v>54584.111717408203</v>
      </c>
      <c r="C8" s="604">
        <v>52303.782460000002</v>
      </c>
      <c r="D8" s="605">
        <v>-2280.3292574081102</v>
      </c>
      <c r="E8" s="606">
        <v>0.95822357118799995</v>
      </c>
      <c r="F8" s="604">
        <v>55166.987404187203</v>
      </c>
      <c r="G8" s="605">
        <v>32180.742652442499</v>
      </c>
      <c r="H8" s="607">
        <v>3728.9473699999999</v>
      </c>
      <c r="I8" s="604">
        <v>33024.684789999999</v>
      </c>
      <c r="J8" s="605">
        <v>843.94213755747501</v>
      </c>
      <c r="K8" s="608">
        <v>0.59863128917999997</v>
      </c>
    </row>
    <row r="9" spans="1:11" ht="14.4" customHeight="1" thickBot="1" x14ac:dyDescent="0.35">
      <c r="A9" s="625" t="s">
        <v>338</v>
      </c>
      <c r="B9" s="609">
        <v>4.9406564584124654E-324</v>
      </c>
      <c r="C9" s="609">
        <v>1.1999999999999999E-3</v>
      </c>
      <c r="D9" s="610">
        <v>1.1999999999999999E-3</v>
      </c>
      <c r="E9" s="611" t="s">
        <v>339</v>
      </c>
      <c r="F9" s="609">
        <v>0</v>
      </c>
      <c r="G9" s="610">
        <v>0</v>
      </c>
      <c r="H9" s="612">
        <v>1.3500000000000001E-3</v>
      </c>
      <c r="I9" s="609">
        <v>3.9699999999999996E-3</v>
      </c>
      <c r="J9" s="610">
        <v>3.9699999999999996E-3</v>
      </c>
      <c r="K9" s="613" t="s">
        <v>333</v>
      </c>
    </row>
    <row r="10" spans="1:11" ht="14.4" customHeight="1" thickBot="1" x14ac:dyDescent="0.35">
      <c r="A10" s="626" t="s">
        <v>340</v>
      </c>
      <c r="B10" s="604">
        <v>4.9406564584124654E-324</v>
      </c>
      <c r="C10" s="604">
        <v>1.1999999999999999E-3</v>
      </c>
      <c r="D10" s="605">
        <v>1.1999999999999999E-3</v>
      </c>
      <c r="E10" s="614" t="s">
        <v>339</v>
      </c>
      <c r="F10" s="604">
        <v>0</v>
      </c>
      <c r="G10" s="605">
        <v>0</v>
      </c>
      <c r="H10" s="607">
        <v>1.3500000000000001E-3</v>
      </c>
      <c r="I10" s="604">
        <v>3.9699999999999996E-3</v>
      </c>
      <c r="J10" s="605">
        <v>3.9699999999999996E-3</v>
      </c>
      <c r="K10" s="615" t="s">
        <v>333</v>
      </c>
    </row>
    <row r="11" spans="1:11" ht="14.4" customHeight="1" thickBot="1" x14ac:dyDescent="0.35">
      <c r="A11" s="625" t="s">
        <v>341</v>
      </c>
      <c r="B11" s="609">
        <v>5638.9374660563299</v>
      </c>
      <c r="C11" s="609">
        <v>5701.9933000000001</v>
      </c>
      <c r="D11" s="610">
        <v>63.055833943671999</v>
      </c>
      <c r="E11" s="616">
        <v>1.011182219048</v>
      </c>
      <c r="F11" s="609">
        <v>5695.9999999999</v>
      </c>
      <c r="G11" s="610">
        <v>3322.6666666666101</v>
      </c>
      <c r="H11" s="612">
        <v>674.51</v>
      </c>
      <c r="I11" s="609">
        <v>4340.2529999999997</v>
      </c>
      <c r="J11" s="610">
        <v>1017.5863333334</v>
      </c>
      <c r="K11" s="617">
        <v>0.76198261938199996</v>
      </c>
    </row>
    <row r="12" spans="1:11" ht="14.4" customHeight="1" thickBot="1" x14ac:dyDescent="0.35">
      <c r="A12" s="626" t="s">
        <v>342</v>
      </c>
      <c r="B12" s="604">
        <v>5638.9374660563299</v>
      </c>
      <c r="C12" s="604">
        <v>5701.9933000000001</v>
      </c>
      <c r="D12" s="605">
        <v>63.055833943671999</v>
      </c>
      <c r="E12" s="606">
        <v>1.011182219048</v>
      </c>
      <c r="F12" s="604">
        <v>5695.9999999999</v>
      </c>
      <c r="G12" s="605">
        <v>3322.6666666666101</v>
      </c>
      <c r="H12" s="607">
        <v>674.51</v>
      </c>
      <c r="I12" s="604">
        <v>4340.2529999999997</v>
      </c>
      <c r="J12" s="605">
        <v>1017.5863333334</v>
      </c>
      <c r="K12" s="608">
        <v>0.76198261938199996</v>
      </c>
    </row>
    <row r="13" spans="1:11" ht="14.4" customHeight="1" thickBot="1" x14ac:dyDescent="0.35">
      <c r="A13" s="625" t="s">
        <v>343</v>
      </c>
      <c r="B13" s="609">
        <v>7908.7475143914698</v>
      </c>
      <c r="C13" s="609">
        <v>8142.8020999999999</v>
      </c>
      <c r="D13" s="610">
        <v>234.05458560852699</v>
      </c>
      <c r="E13" s="616">
        <v>1.0295943934459999</v>
      </c>
      <c r="F13" s="609">
        <v>7914.8354887901996</v>
      </c>
      <c r="G13" s="610">
        <v>4616.9873684609502</v>
      </c>
      <c r="H13" s="612">
        <v>470.41010999999997</v>
      </c>
      <c r="I13" s="609">
        <v>4464.2874000000002</v>
      </c>
      <c r="J13" s="610">
        <v>-152.699968460946</v>
      </c>
      <c r="K13" s="617">
        <v>0.56404045369199995</v>
      </c>
    </row>
    <row r="14" spans="1:11" ht="14.4" customHeight="1" thickBot="1" x14ac:dyDescent="0.35">
      <c r="A14" s="626" t="s">
        <v>344</v>
      </c>
      <c r="B14" s="604">
        <v>5719.8765648224398</v>
      </c>
      <c r="C14" s="604">
        <v>5701.3209299999999</v>
      </c>
      <c r="D14" s="605">
        <v>-18.555634822441</v>
      </c>
      <c r="E14" s="606">
        <v>0.99675593789200001</v>
      </c>
      <c r="F14" s="604">
        <v>5715.8758790033398</v>
      </c>
      <c r="G14" s="605">
        <v>3334.26092941862</v>
      </c>
      <c r="H14" s="607">
        <v>396.00295999999997</v>
      </c>
      <c r="I14" s="604">
        <v>3325.3215799999998</v>
      </c>
      <c r="J14" s="605">
        <v>-8.9393494186140003</v>
      </c>
      <c r="K14" s="608">
        <v>0.581769382399</v>
      </c>
    </row>
    <row r="15" spans="1:11" ht="14.4" customHeight="1" thickBot="1" x14ac:dyDescent="0.35">
      <c r="A15" s="626" t="s">
        <v>345</v>
      </c>
      <c r="B15" s="604">
        <v>694.717086204515</v>
      </c>
      <c r="C15" s="604">
        <v>683.27869999999996</v>
      </c>
      <c r="D15" s="605">
        <v>-11.438386204514</v>
      </c>
      <c r="E15" s="606">
        <v>0.983535188018</v>
      </c>
      <c r="F15" s="604">
        <v>657.25787146453899</v>
      </c>
      <c r="G15" s="605">
        <v>383.400425020981</v>
      </c>
      <c r="H15" s="607">
        <v>14.481299999999999</v>
      </c>
      <c r="I15" s="604">
        <v>283.64958999999999</v>
      </c>
      <c r="J15" s="605">
        <v>-99.750835020980006</v>
      </c>
      <c r="K15" s="608">
        <v>0.43156514712799998</v>
      </c>
    </row>
    <row r="16" spans="1:11" ht="14.4" customHeight="1" thickBot="1" x14ac:dyDescent="0.35">
      <c r="A16" s="626" t="s">
        <v>346</v>
      </c>
      <c r="B16" s="604">
        <v>387.98808342013001</v>
      </c>
      <c r="C16" s="604">
        <v>560.79843000000005</v>
      </c>
      <c r="D16" s="605">
        <v>172.81034657986999</v>
      </c>
      <c r="E16" s="606">
        <v>1.445401170717</v>
      </c>
      <c r="F16" s="604">
        <v>560.00491717430305</v>
      </c>
      <c r="G16" s="605">
        <v>326.66953501834399</v>
      </c>
      <c r="H16" s="607">
        <v>21.131699999999999</v>
      </c>
      <c r="I16" s="604">
        <v>404.49419999999998</v>
      </c>
      <c r="J16" s="605">
        <v>77.824664981655999</v>
      </c>
      <c r="K16" s="608">
        <v>0.72230472910999999</v>
      </c>
    </row>
    <row r="17" spans="1:11" ht="14.4" customHeight="1" thickBot="1" x14ac:dyDescent="0.35">
      <c r="A17" s="626" t="s">
        <v>347</v>
      </c>
      <c r="B17" s="604">
        <v>738.56958331220403</v>
      </c>
      <c r="C17" s="604">
        <v>673.62603000000001</v>
      </c>
      <c r="D17" s="605">
        <v>-64.943553312202994</v>
      </c>
      <c r="E17" s="606">
        <v>0.91206847021600002</v>
      </c>
      <c r="F17" s="604">
        <v>510.67756220487303</v>
      </c>
      <c r="G17" s="605">
        <v>297.89524461950901</v>
      </c>
      <c r="H17" s="607">
        <v>15.07213</v>
      </c>
      <c r="I17" s="604">
        <v>272.46874000000003</v>
      </c>
      <c r="J17" s="605">
        <v>-25.426504619509</v>
      </c>
      <c r="K17" s="608">
        <v>0.53354359025200004</v>
      </c>
    </row>
    <row r="18" spans="1:11" ht="14.4" customHeight="1" thickBot="1" x14ac:dyDescent="0.35">
      <c r="A18" s="626" t="s">
        <v>348</v>
      </c>
      <c r="B18" s="604">
        <v>54.985058692210998</v>
      </c>
      <c r="C18" s="604">
        <v>232.15168</v>
      </c>
      <c r="D18" s="605">
        <v>177.16662130778801</v>
      </c>
      <c r="E18" s="606">
        <v>4.2220866090089997</v>
      </c>
      <c r="F18" s="604">
        <v>192.01417084361799</v>
      </c>
      <c r="G18" s="605">
        <v>112.008266325444</v>
      </c>
      <c r="H18" s="607">
        <v>0.18195</v>
      </c>
      <c r="I18" s="604">
        <v>13.38998</v>
      </c>
      <c r="J18" s="605">
        <v>-98.618286325442995</v>
      </c>
      <c r="K18" s="608">
        <v>6.9734332321E-2</v>
      </c>
    </row>
    <row r="19" spans="1:11" ht="14.4" customHeight="1" thickBot="1" x14ac:dyDescent="0.35">
      <c r="A19" s="626" t="s">
        <v>349</v>
      </c>
      <c r="B19" s="604">
        <v>276.638952824</v>
      </c>
      <c r="C19" s="604">
        <v>291.62633</v>
      </c>
      <c r="D19" s="605">
        <v>14.987377176000001</v>
      </c>
      <c r="E19" s="606">
        <v>1.054176669709</v>
      </c>
      <c r="F19" s="604">
        <v>279.00508809952299</v>
      </c>
      <c r="G19" s="605">
        <v>162.75296805805499</v>
      </c>
      <c r="H19" s="607">
        <v>23.54007</v>
      </c>
      <c r="I19" s="604">
        <v>164.96331000000001</v>
      </c>
      <c r="J19" s="605">
        <v>2.2103419419449999</v>
      </c>
      <c r="K19" s="608">
        <v>0.59125556140799995</v>
      </c>
    </row>
    <row r="20" spans="1:11" ht="14.4" customHeight="1" thickBot="1" x14ac:dyDescent="0.35">
      <c r="A20" s="625" t="s">
        <v>350</v>
      </c>
      <c r="B20" s="609">
        <v>3532.0634418838699</v>
      </c>
      <c r="C20" s="609">
        <v>3421.1979999999999</v>
      </c>
      <c r="D20" s="610">
        <v>-110.865441883873</v>
      </c>
      <c r="E20" s="616">
        <v>0.96861170709099997</v>
      </c>
      <c r="F20" s="609">
        <v>3425.1412216394401</v>
      </c>
      <c r="G20" s="610">
        <v>1997.9990459563401</v>
      </c>
      <c r="H20" s="612">
        <v>154.988</v>
      </c>
      <c r="I20" s="609">
        <v>2059.652</v>
      </c>
      <c r="J20" s="610">
        <v>61.652954043660003</v>
      </c>
      <c r="K20" s="617">
        <v>0.60133345363599999</v>
      </c>
    </row>
    <row r="21" spans="1:11" ht="14.4" customHeight="1" thickBot="1" x14ac:dyDescent="0.35">
      <c r="A21" s="626" t="s">
        <v>351</v>
      </c>
      <c r="B21" s="604">
        <v>3049.3628391336201</v>
      </c>
      <c r="C21" s="604">
        <v>3000.8290000000002</v>
      </c>
      <c r="D21" s="605">
        <v>-48.533839133615999</v>
      </c>
      <c r="E21" s="606">
        <v>0.98408394090999995</v>
      </c>
      <c r="F21" s="604">
        <v>3004.98219503776</v>
      </c>
      <c r="G21" s="605">
        <v>1752.9062804386899</v>
      </c>
      <c r="H21" s="607">
        <v>139.11600000000001</v>
      </c>
      <c r="I21" s="604">
        <v>1800.5239999999999</v>
      </c>
      <c r="J21" s="605">
        <v>47.617719561309997</v>
      </c>
      <c r="K21" s="608">
        <v>0.59917959013900002</v>
      </c>
    </row>
    <row r="22" spans="1:11" ht="14.4" customHeight="1" thickBot="1" x14ac:dyDescent="0.35">
      <c r="A22" s="626" t="s">
        <v>352</v>
      </c>
      <c r="B22" s="604">
        <v>482.70060275025702</v>
      </c>
      <c r="C22" s="604">
        <v>420.36900000000003</v>
      </c>
      <c r="D22" s="605">
        <v>-62.331602750256003</v>
      </c>
      <c r="E22" s="606">
        <v>0.87086901819600004</v>
      </c>
      <c r="F22" s="604">
        <v>420.15902660168399</v>
      </c>
      <c r="G22" s="605">
        <v>245.09276551764901</v>
      </c>
      <c r="H22" s="607">
        <v>15.872</v>
      </c>
      <c r="I22" s="604">
        <v>259.12799999999999</v>
      </c>
      <c r="J22" s="605">
        <v>14.035234482350999</v>
      </c>
      <c r="K22" s="608">
        <v>0.61673791015699997</v>
      </c>
    </row>
    <row r="23" spans="1:11" ht="14.4" customHeight="1" thickBot="1" x14ac:dyDescent="0.35">
      <c r="A23" s="625" t="s">
        <v>353</v>
      </c>
      <c r="B23" s="609">
        <v>35072.065565590201</v>
      </c>
      <c r="C23" s="609">
        <v>32866.46415</v>
      </c>
      <c r="D23" s="610">
        <v>-2205.6014155902099</v>
      </c>
      <c r="E23" s="616">
        <v>0.93711230347999996</v>
      </c>
      <c r="F23" s="609">
        <v>35999.933673605097</v>
      </c>
      <c r="G23" s="610">
        <v>20999.961309603001</v>
      </c>
      <c r="H23" s="612">
        <v>2241.0017200000002</v>
      </c>
      <c r="I23" s="609">
        <v>20787.699369999998</v>
      </c>
      <c r="J23" s="610">
        <v>-212.26193960294799</v>
      </c>
      <c r="K23" s="617">
        <v>0.577437157481</v>
      </c>
    </row>
    <row r="24" spans="1:11" ht="14.4" customHeight="1" thickBot="1" x14ac:dyDescent="0.35">
      <c r="A24" s="626" t="s">
        <v>354</v>
      </c>
      <c r="B24" s="604">
        <v>5000.4129999999996</v>
      </c>
      <c r="C24" s="604">
        <v>4128.8453200000004</v>
      </c>
      <c r="D24" s="605">
        <v>-871.56767999999795</v>
      </c>
      <c r="E24" s="606">
        <v>0.82570086110800001</v>
      </c>
      <c r="F24" s="604">
        <v>4726.5510890629703</v>
      </c>
      <c r="G24" s="605">
        <v>2757.1548019533998</v>
      </c>
      <c r="H24" s="607">
        <v>307.92180000000002</v>
      </c>
      <c r="I24" s="604">
        <v>2175.0523199999998</v>
      </c>
      <c r="J24" s="605">
        <v>-582.1024819534</v>
      </c>
      <c r="K24" s="608">
        <v>0.46017746957799999</v>
      </c>
    </row>
    <row r="25" spans="1:11" ht="14.4" customHeight="1" thickBot="1" x14ac:dyDescent="0.35">
      <c r="A25" s="626" t="s">
        <v>355</v>
      </c>
      <c r="B25" s="604">
        <v>4.9406564584124654E-324</v>
      </c>
      <c r="C25" s="604">
        <v>4.9406564584124654E-324</v>
      </c>
      <c r="D25" s="605">
        <v>0</v>
      </c>
      <c r="E25" s="606">
        <v>1</v>
      </c>
      <c r="F25" s="604">
        <v>246.99991492653001</v>
      </c>
      <c r="G25" s="605">
        <v>144.08328370714199</v>
      </c>
      <c r="H25" s="607">
        <v>8.5451999999999995</v>
      </c>
      <c r="I25" s="604">
        <v>309.81659999999999</v>
      </c>
      <c r="J25" s="605">
        <v>165.73331629285801</v>
      </c>
      <c r="K25" s="608">
        <v>1.2543186506440001</v>
      </c>
    </row>
    <row r="26" spans="1:11" ht="14.4" customHeight="1" thickBot="1" x14ac:dyDescent="0.35">
      <c r="A26" s="626" t="s">
        <v>356</v>
      </c>
      <c r="B26" s="604">
        <v>1312.1231804184199</v>
      </c>
      <c r="C26" s="604">
        <v>1017.81011</v>
      </c>
      <c r="D26" s="605">
        <v>-294.31307041841598</v>
      </c>
      <c r="E26" s="606">
        <v>0.77569707264400001</v>
      </c>
      <c r="F26" s="604">
        <v>1183.0203441229501</v>
      </c>
      <c r="G26" s="605">
        <v>690.09520073838803</v>
      </c>
      <c r="H26" s="607">
        <v>109.05158</v>
      </c>
      <c r="I26" s="604">
        <v>686.17895999999996</v>
      </c>
      <c r="J26" s="605">
        <v>-3.9162407383870002</v>
      </c>
      <c r="K26" s="608">
        <v>0.58002295852999997</v>
      </c>
    </row>
    <row r="27" spans="1:11" ht="14.4" customHeight="1" thickBot="1" x14ac:dyDescent="0.35">
      <c r="A27" s="626" t="s">
        <v>357</v>
      </c>
      <c r="B27" s="604">
        <v>10.950599421902</v>
      </c>
      <c r="C27" s="604">
        <v>1.54573</v>
      </c>
      <c r="D27" s="605">
        <v>-9.4048694219019993</v>
      </c>
      <c r="E27" s="606">
        <v>0.141154830018</v>
      </c>
      <c r="F27" s="604">
        <v>2.5458277183020002</v>
      </c>
      <c r="G27" s="605">
        <v>1.4850661690089999</v>
      </c>
      <c r="H27" s="607">
        <v>4.1140000000000003E-2</v>
      </c>
      <c r="I27" s="604">
        <v>0.59289999999999998</v>
      </c>
      <c r="J27" s="605">
        <v>-0.89216616900900003</v>
      </c>
      <c r="K27" s="608">
        <v>0.23289085735699999</v>
      </c>
    </row>
    <row r="28" spans="1:11" ht="14.4" customHeight="1" thickBot="1" x14ac:dyDescent="0.35">
      <c r="A28" s="626" t="s">
        <v>358</v>
      </c>
      <c r="B28" s="604">
        <v>1081.8896391748499</v>
      </c>
      <c r="C28" s="604">
        <v>1023.18684</v>
      </c>
      <c r="D28" s="605">
        <v>-58.702799174854</v>
      </c>
      <c r="E28" s="606">
        <v>0.94574049233000002</v>
      </c>
      <c r="F28" s="604">
        <v>1013.51365937534</v>
      </c>
      <c r="G28" s="605">
        <v>591.21630130228095</v>
      </c>
      <c r="H28" s="607">
        <v>61.296610000000001</v>
      </c>
      <c r="I28" s="604">
        <v>518.97672</v>
      </c>
      <c r="J28" s="605">
        <v>-72.239581302280996</v>
      </c>
      <c r="K28" s="608">
        <v>0.51205695670600004</v>
      </c>
    </row>
    <row r="29" spans="1:11" ht="14.4" customHeight="1" thickBot="1" x14ac:dyDescent="0.35">
      <c r="A29" s="626" t="s">
        <v>359</v>
      </c>
      <c r="B29" s="604">
        <v>20249.568586175101</v>
      </c>
      <c r="C29" s="604">
        <v>20275.613809999999</v>
      </c>
      <c r="D29" s="605">
        <v>26.045223824922999</v>
      </c>
      <c r="E29" s="606">
        <v>1.001286211294</v>
      </c>
      <c r="F29" s="604">
        <v>21791.821409033601</v>
      </c>
      <c r="G29" s="605">
        <v>12711.895821936299</v>
      </c>
      <c r="H29" s="607">
        <v>1251.61322</v>
      </c>
      <c r="I29" s="604">
        <v>13117.6934</v>
      </c>
      <c r="J29" s="605">
        <v>405.79757806372601</v>
      </c>
      <c r="K29" s="608">
        <v>0.60195488728400004</v>
      </c>
    </row>
    <row r="30" spans="1:11" ht="14.4" customHeight="1" thickBot="1" x14ac:dyDescent="0.35">
      <c r="A30" s="626" t="s">
        <v>360</v>
      </c>
      <c r="B30" s="604">
        <v>1245.88201556578</v>
      </c>
      <c r="C30" s="604">
        <v>1126.6591599999999</v>
      </c>
      <c r="D30" s="605">
        <v>-119.222855565782</v>
      </c>
      <c r="E30" s="606">
        <v>0.90430646395299996</v>
      </c>
      <c r="F30" s="604">
        <v>1048.7028160935299</v>
      </c>
      <c r="G30" s="605">
        <v>611.74330938789399</v>
      </c>
      <c r="H30" s="607">
        <v>41.958419999999997</v>
      </c>
      <c r="I30" s="604">
        <v>568.56947000000105</v>
      </c>
      <c r="J30" s="605">
        <v>-43.173839387892997</v>
      </c>
      <c r="K30" s="608">
        <v>0.54216453057400005</v>
      </c>
    </row>
    <row r="31" spans="1:11" ht="14.4" customHeight="1" thickBot="1" x14ac:dyDescent="0.35">
      <c r="A31" s="626" t="s">
        <v>361</v>
      </c>
      <c r="B31" s="604">
        <v>2157.7351119780601</v>
      </c>
      <c r="C31" s="604">
        <v>2129.91437</v>
      </c>
      <c r="D31" s="605">
        <v>-27.820741978061001</v>
      </c>
      <c r="E31" s="606">
        <v>0.98710650727000004</v>
      </c>
      <c r="F31" s="604">
        <v>2063.0491355285499</v>
      </c>
      <c r="G31" s="605">
        <v>1203.4453290583201</v>
      </c>
      <c r="H31" s="607">
        <v>150.00144</v>
      </c>
      <c r="I31" s="604">
        <v>1021.41576</v>
      </c>
      <c r="J31" s="605">
        <v>-182.02956905832301</v>
      </c>
      <c r="K31" s="608">
        <v>0.495100064467</v>
      </c>
    </row>
    <row r="32" spans="1:11" ht="14.4" customHeight="1" thickBot="1" x14ac:dyDescent="0.35">
      <c r="A32" s="626" t="s">
        <v>362</v>
      </c>
      <c r="B32" s="604">
        <v>221.43201598547199</v>
      </c>
      <c r="C32" s="604">
        <v>121.4267</v>
      </c>
      <c r="D32" s="605">
        <v>-100.005315985472</v>
      </c>
      <c r="E32" s="606">
        <v>0.54837011468100005</v>
      </c>
      <c r="F32" s="604">
        <v>156.56142750733301</v>
      </c>
      <c r="G32" s="605">
        <v>91.327499379277</v>
      </c>
      <c r="H32" s="607">
        <v>15.3322</v>
      </c>
      <c r="I32" s="604">
        <v>140.75900999999999</v>
      </c>
      <c r="J32" s="605">
        <v>49.431510620722001</v>
      </c>
      <c r="K32" s="608">
        <v>0.89906570373700001</v>
      </c>
    </row>
    <row r="33" spans="1:11" ht="14.4" customHeight="1" thickBot="1" x14ac:dyDescent="0.35">
      <c r="A33" s="626" t="s">
        <v>363</v>
      </c>
      <c r="B33" s="604">
        <v>279.60766253249602</v>
      </c>
      <c r="C33" s="604">
        <v>267.90006</v>
      </c>
      <c r="D33" s="605">
        <v>-11.707602532495001</v>
      </c>
      <c r="E33" s="606">
        <v>0.958128463195</v>
      </c>
      <c r="F33" s="604">
        <v>271.69097481343402</v>
      </c>
      <c r="G33" s="605">
        <v>158.486401974503</v>
      </c>
      <c r="H33" s="607">
        <v>24.808620000000001</v>
      </c>
      <c r="I33" s="604">
        <v>173.0907</v>
      </c>
      <c r="J33" s="605">
        <v>14.604298025496</v>
      </c>
      <c r="K33" s="608">
        <v>0.63708667584099998</v>
      </c>
    </row>
    <row r="34" spans="1:11" ht="14.4" customHeight="1" thickBot="1" x14ac:dyDescent="0.35">
      <c r="A34" s="626" t="s">
        <v>364</v>
      </c>
      <c r="B34" s="604">
        <v>2879.2441629999998</v>
      </c>
      <c r="C34" s="604">
        <v>2581.4331999999999</v>
      </c>
      <c r="D34" s="605">
        <v>-297.81096299999899</v>
      </c>
      <c r="E34" s="606">
        <v>0.89656627012400003</v>
      </c>
      <c r="F34" s="604">
        <v>3256.47719168197</v>
      </c>
      <c r="G34" s="605">
        <v>1899.61169514782</v>
      </c>
      <c r="H34" s="607">
        <v>192.07891000000001</v>
      </c>
      <c r="I34" s="604">
        <v>1945.5278699999999</v>
      </c>
      <c r="J34" s="605">
        <v>45.916174852182998</v>
      </c>
      <c r="K34" s="608">
        <v>0.59743328618000002</v>
      </c>
    </row>
    <row r="35" spans="1:11" ht="14.4" customHeight="1" thickBot="1" x14ac:dyDescent="0.35">
      <c r="A35" s="626" t="s">
        <v>365</v>
      </c>
      <c r="B35" s="604">
        <v>633.21959133815506</v>
      </c>
      <c r="C35" s="604">
        <v>192.12885</v>
      </c>
      <c r="D35" s="605">
        <v>-441.090741338155</v>
      </c>
      <c r="E35" s="606">
        <v>0.30341583335</v>
      </c>
      <c r="F35" s="604">
        <v>238.99988374052299</v>
      </c>
      <c r="G35" s="605">
        <v>139.41659884863901</v>
      </c>
      <c r="H35" s="607">
        <v>78.352580000000003</v>
      </c>
      <c r="I35" s="604">
        <v>130.02565999999999</v>
      </c>
      <c r="J35" s="605">
        <v>-9.3909388486379992</v>
      </c>
      <c r="K35" s="608">
        <v>0.54404068305300002</v>
      </c>
    </row>
    <row r="36" spans="1:11" ht="14.4" customHeight="1" thickBot="1" x14ac:dyDescent="0.35">
      <c r="A36" s="625" t="s">
        <v>366</v>
      </c>
      <c r="B36" s="609">
        <v>583.03170817999398</v>
      </c>
      <c r="C36" s="609">
        <v>619.43380000000104</v>
      </c>
      <c r="D36" s="610">
        <v>36.402091820007001</v>
      </c>
      <c r="E36" s="616">
        <v>1.062435869797</v>
      </c>
      <c r="F36" s="609">
        <v>543.49808318894497</v>
      </c>
      <c r="G36" s="610">
        <v>317.04054852688398</v>
      </c>
      <c r="H36" s="612">
        <v>39.661409999999997</v>
      </c>
      <c r="I36" s="609">
        <v>387.16354999999999</v>
      </c>
      <c r="J36" s="610">
        <v>70.123001473114996</v>
      </c>
      <c r="K36" s="617">
        <v>0.71235495022899997</v>
      </c>
    </row>
    <row r="37" spans="1:11" ht="14.4" customHeight="1" thickBot="1" x14ac:dyDescent="0.35">
      <c r="A37" s="626" t="s">
        <v>367</v>
      </c>
      <c r="B37" s="604">
        <v>508.03430320355801</v>
      </c>
      <c r="C37" s="604">
        <v>544.10471000000098</v>
      </c>
      <c r="D37" s="605">
        <v>36.070406796442001</v>
      </c>
      <c r="E37" s="606">
        <v>1.070999943446</v>
      </c>
      <c r="F37" s="604">
        <v>480.49830537679497</v>
      </c>
      <c r="G37" s="605">
        <v>280.29067813646401</v>
      </c>
      <c r="H37" s="607">
        <v>33.453749999999999</v>
      </c>
      <c r="I37" s="604">
        <v>338.38308000000001</v>
      </c>
      <c r="J37" s="605">
        <v>58.092401863535997</v>
      </c>
      <c r="K37" s="608">
        <v>0.70423365954299999</v>
      </c>
    </row>
    <row r="38" spans="1:11" ht="14.4" customHeight="1" thickBot="1" x14ac:dyDescent="0.35">
      <c r="A38" s="626" t="s">
        <v>368</v>
      </c>
      <c r="B38" s="604">
        <v>74.997404976435007</v>
      </c>
      <c r="C38" s="604">
        <v>74.675039999999996</v>
      </c>
      <c r="D38" s="605">
        <v>-0.32236497643500001</v>
      </c>
      <c r="E38" s="606">
        <v>0.99570165158900004</v>
      </c>
      <c r="F38" s="604">
        <v>62.99977781215</v>
      </c>
      <c r="G38" s="605">
        <v>36.74987039042</v>
      </c>
      <c r="H38" s="607">
        <v>6.2076599999999997</v>
      </c>
      <c r="I38" s="604">
        <v>48.780470000000001</v>
      </c>
      <c r="J38" s="605">
        <v>12.030599609578999</v>
      </c>
      <c r="K38" s="608">
        <v>0.77429590538299997</v>
      </c>
    </row>
    <row r="39" spans="1:11" ht="14.4" customHeight="1" thickBot="1" x14ac:dyDescent="0.35">
      <c r="A39" s="626" t="s">
        <v>369</v>
      </c>
      <c r="B39" s="604">
        <v>4.9406564584124654E-324</v>
      </c>
      <c r="C39" s="604">
        <v>0.65405000000000002</v>
      </c>
      <c r="D39" s="605">
        <v>0.65405000000000002</v>
      </c>
      <c r="E39" s="614" t="s">
        <v>339</v>
      </c>
      <c r="F39" s="604">
        <v>0</v>
      </c>
      <c r="G39" s="605">
        <v>0</v>
      </c>
      <c r="H39" s="607">
        <v>4.9406564584124654E-324</v>
      </c>
      <c r="I39" s="604">
        <v>3.4584595208887258E-323</v>
      </c>
      <c r="J39" s="605">
        <v>3.4584595208887258E-323</v>
      </c>
      <c r="K39" s="615" t="s">
        <v>333</v>
      </c>
    </row>
    <row r="40" spans="1:11" ht="14.4" customHeight="1" thickBot="1" x14ac:dyDescent="0.35">
      <c r="A40" s="625" t="s">
        <v>370</v>
      </c>
      <c r="B40" s="609">
        <v>791.70310959059202</v>
      </c>
      <c r="C40" s="609">
        <v>822.51530000000002</v>
      </c>
      <c r="D40" s="610">
        <v>30.812190409408</v>
      </c>
      <c r="E40" s="616">
        <v>1.0389188700100001</v>
      </c>
      <c r="F40" s="609">
        <v>808.94629088091006</v>
      </c>
      <c r="G40" s="610">
        <v>471.88533634719698</v>
      </c>
      <c r="H40" s="612">
        <v>64.462919999999997</v>
      </c>
      <c r="I40" s="609">
        <v>475.70287000000002</v>
      </c>
      <c r="J40" s="610">
        <v>3.8175336528020001</v>
      </c>
      <c r="K40" s="617">
        <v>0.58805247685999995</v>
      </c>
    </row>
    <row r="41" spans="1:11" ht="14.4" customHeight="1" thickBot="1" x14ac:dyDescent="0.35">
      <c r="A41" s="626" t="s">
        <v>371</v>
      </c>
      <c r="B41" s="604">
        <v>133.00602067785599</v>
      </c>
      <c r="C41" s="604">
        <v>8.4000000000000005E-2</v>
      </c>
      <c r="D41" s="605">
        <v>-132.92202067785601</v>
      </c>
      <c r="E41" s="606">
        <v>6.3155035800000002E-4</v>
      </c>
      <c r="F41" s="604">
        <v>0.251594930301</v>
      </c>
      <c r="G41" s="605">
        <v>0.146763709342</v>
      </c>
      <c r="H41" s="607">
        <v>0</v>
      </c>
      <c r="I41" s="604">
        <v>0.87480000000000002</v>
      </c>
      <c r="J41" s="605">
        <v>0.72803629065700004</v>
      </c>
      <c r="K41" s="608">
        <v>3.4770175970959998</v>
      </c>
    </row>
    <row r="42" spans="1:11" ht="14.4" customHeight="1" thickBot="1" x14ac:dyDescent="0.35">
      <c r="A42" s="626" t="s">
        <v>372</v>
      </c>
      <c r="B42" s="604">
        <v>12.141346804867</v>
      </c>
      <c r="C42" s="604">
        <v>14.18196</v>
      </c>
      <c r="D42" s="605">
        <v>2.0406131951319999</v>
      </c>
      <c r="E42" s="606">
        <v>1.1680714032740001</v>
      </c>
      <c r="F42" s="604">
        <v>14.274965209039999</v>
      </c>
      <c r="G42" s="605">
        <v>8.3270630386069993</v>
      </c>
      <c r="H42" s="607">
        <v>1.29643</v>
      </c>
      <c r="I42" s="604">
        <v>11.43529</v>
      </c>
      <c r="J42" s="605">
        <v>3.108226961393</v>
      </c>
      <c r="K42" s="608">
        <v>0.80107305569800002</v>
      </c>
    </row>
    <row r="43" spans="1:11" ht="14.4" customHeight="1" thickBot="1" x14ac:dyDescent="0.35">
      <c r="A43" s="626" t="s">
        <v>373</v>
      </c>
      <c r="B43" s="604">
        <v>456.455618259348</v>
      </c>
      <c r="C43" s="604">
        <v>496.84679999999997</v>
      </c>
      <c r="D43" s="605">
        <v>40.391181740652002</v>
      </c>
      <c r="E43" s="606">
        <v>1.0884887382799999</v>
      </c>
      <c r="F43" s="604">
        <v>511.08054203925599</v>
      </c>
      <c r="G43" s="605">
        <v>298.13031618956597</v>
      </c>
      <c r="H43" s="607">
        <v>38.247639999999997</v>
      </c>
      <c r="I43" s="604">
        <v>286.12315000000001</v>
      </c>
      <c r="J43" s="605">
        <v>-12.007166189566</v>
      </c>
      <c r="K43" s="608">
        <v>0.55983964652200002</v>
      </c>
    </row>
    <row r="44" spans="1:11" ht="14.4" customHeight="1" thickBot="1" x14ac:dyDescent="0.35">
      <c r="A44" s="626" t="s">
        <v>374</v>
      </c>
      <c r="B44" s="604">
        <v>84.701091534417998</v>
      </c>
      <c r="C44" s="604">
        <v>71.807140000000004</v>
      </c>
      <c r="D44" s="605">
        <v>-12.893951534417999</v>
      </c>
      <c r="E44" s="606">
        <v>0.84777112902700003</v>
      </c>
      <c r="F44" s="604">
        <v>68.965736499315</v>
      </c>
      <c r="G44" s="605">
        <v>40.230012957932999</v>
      </c>
      <c r="H44" s="607">
        <v>2.1477200000000001</v>
      </c>
      <c r="I44" s="604">
        <v>30.22635</v>
      </c>
      <c r="J44" s="605">
        <v>-10.003662957933001</v>
      </c>
      <c r="K44" s="608">
        <v>0.4382806816</v>
      </c>
    </row>
    <row r="45" spans="1:11" ht="14.4" customHeight="1" thickBot="1" x14ac:dyDescent="0.35">
      <c r="A45" s="626" t="s">
        <v>375</v>
      </c>
      <c r="B45" s="604">
        <v>5.4690678064220002</v>
      </c>
      <c r="C45" s="604">
        <v>2.1326100000000001</v>
      </c>
      <c r="D45" s="605">
        <v>-3.3364578064220001</v>
      </c>
      <c r="E45" s="606">
        <v>0.38994031075899999</v>
      </c>
      <c r="F45" s="604">
        <v>12.351783235338001</v>
      </c>
      <c r="G45" s="605">
        <v>7.2052068872800001</v>
      </c>
      <c r="H45" s="607">
        <v>0.91820000000000002</v>
      </c>
      <c r="I45" s="604">
        <v>2.90036</v>
      </c>
      <c r="J45" s="605">
        <v>-4.3048468872800001</v>
      </c>
      <c r="K45" s="608">
        <v>0.23481305854699999</v>
      </c>
    </row>
    <row r="46" spans="1:11" ht="14.4" customHeight="1" thickBot="1" x14ac:dyDescent="0.35">
      <c r="A46" s="626" t="s">
        <v>376</v>
      </c>
      <c r="B46" s="604">
        <v>3.050923278895</v>
      </c>
      <c r="C46" s="604">
        <v>7.4470299999999998</v>
      </c>
      <c r="D46" s="605">
        <v>4.3961067211040001</v>
      </c>
      <c r="E46" s="606">
        <v>2.4409102816549999</v>
      </c>
      <c r="F46" s="604">
        <v>12.932042572383001</v>
      </c>
      <c r="G46" s="605">
        <v>7.5436915005560001</v>
      </c>
      <c r="H46" s="607">
        <v>1.0876600000000001</v>
      </c>
      <c r="I46" s="604">
        <v>5.3066399999999998</v>
      </c>
      <c r="J46" s="605">
        <v>-2.2370515005559999</v>
      </c>
      <c r="K46" s="608">
        <v>0.41034816969499999</v>
      </c>
    </row>
    <row r="47" spans="1:11" ht="14.4" customHeight="1" thickBot="1" x14ac:dyDescent="0.35">
      <c r="A47" s="626" t="s">
        <v>377</v>
      </c>
      <c r="B47" s="604">
        <v>30.160838187814999</v>
      </c>
      <c r="C47" s="604">
        <v>50.401260000000001</v>
      </c>
      <c r="D47" s="605">
        <v>20.240421812184</v>
      </c>
      <c r="E47" s="606">
        <v>1.6710828686570001</v>
      </c>
      <c r="F47" s="604">
        <v>28.135032798169998</v>
      </c>
      <c r="G47" s="605">
        <v>16.412102465598998</v>
      </c>
      <c r="H47" s="607">
        <v>5.8528000000000002</v>
      </c>
      <c r="I47" s="604">
        <v>36.080379999999998</v>
      </c>
      <c r="J47" s="605">
        <v>19.668277534400001</v>
      </c>
      <c r="K47" s="608">
        <v>1.282400495454</v>
      </c>
    </row>
    <row r="48" spans="1:11" ht="14.4" customHeight="1" thickBot="1" x14ac:dyDescent="0.35">
      <c r="A48" s="626" t="s">
        <v>378</v>
      </c>
      <c r="B48" s="604">
        <v>22.175031724391999</v>
      </c>
      <c r="C48" s="604">
        <v>12.69284</v>
      </c>
      <c r="D48" s="605">
        <v>-9.4821917243920009</v>
      </c>
      <c r="E48" s="606">
        <v>0.57239331865400001</v>
      </c>
      <c r="F48" s="604">
        <v>13.003228942910001</v>
      </c>
      <c r="G48" s="605">
        <v>7.5852168833639997</v>
      </c>
      <c r="H48" s="607">
        <v>1.69211</v>
      </c>
      <c r="I48" s="604">
        <v>4.7612300000000003</v>
      </c>
      <c r="J48" s="605">
        <v>-2.8239868833639998</v>
      </c>
      <c r="K48" s="608">
        <v>0.36615751525200002</v>
      </c>
    </row>
    <row r="49" spans="1:11" ht="14.4" customHeight="1" thickBot="1" x14ac:dyDescent="0.35">
      <c r="A49" s="626" t="s">
        <v>379</v>
      </c>
      <c r="B49" s="604">
        <v>41.520214905029</v>
      </c>
      <c r="C49" s="604">
        <v>48.260249999999999</v>
      </c>
      <c r="D49" s="605">
        <v>6.7400350949699996</v>
      </c>
      <c r="E49" s="606">
        <v>1.1623314115879999</v>
      </c>
      <c r="F49" s="604">
        <v>53.959344807247</v>
      </c>
      <c r="G49" s="605">
        <v>31.476284470894001</v>
      </c>
      <c r="H49" s="607">
        <v>2.4087999999999998</v>
      </c>
      <c r="I49" s="604">
        <v>37.680219999999998</v>
      </c>
      <c r="J49" s="605">
        <v>6.2039355291050002</v>
      </c>
      <c r="K49" s="608">
        <v>0.698307589437</v>
      </c>
    </row>
    <row r="50" spans="1:11" ht="14.4" customHeight="1" thickBot="1" x14ac:dyDescent="0.35">
      <c r="A50" s="626" t="s">
        <v>380</v>
      </c>
      <c r="B50" s="604">
        <v>4.9406564584124654E-324</v>
      </c>
      <c r="C50" s="604">
        <v>1.0619400000000001</v>
      </c>
      <c r="D50" s="605">
        <v>1.0619400000000001</v>
      </c>
      <c r="E50" s="614" t="s">
        <v>339</v>
      </c>
      <c r="F50" s="604">
        <v>0</v>
      </c>
      <c r="G50" s="605">
        <v>0</v>
      </c>
      <c r="H50" s="607">
        <v>4.9406564584124654E-324</v>
      </c>
      <c r="I50" s="604">
        <v>3.4584595208887258E-323</v>
      </c>
      <c r="J50" s="605">
        <v>3.4584595208887258E-323</v>
      </c>
      <c r="K50" s="615" t="s">
        <v>333</v>
      </c>
    </row>
    <row r="51" spans="1:11" ht="14.4" customHeight="1" thickBot="1" x14ac:dyDescent="0.35">
      <c r="A51" s="626" t="s">
        <v>381</v>
      </c>
      <c r="B51" s="604">
        <v>4.9406564584124654E-324</v>
      </c>
      <c r="C51" s="604">
        <v>5.5590000000000001E-2</v>
      </c>
      <c r="D51" s="605">
        <v>5.5590000000000001E-2</v>
      </c>
      <c r="E51" s="614" t="s">
        <v>339</v>
      </c>
      <c r="F51" s="604">
        <v>0</v>
      </c>
      <c r="G51" s="605">
        <v>0</v>
      </c>
      <c r="H51" s="607">
        <v>4.9406564584124654E-324</v>
      </c>
      <c r="I51" s="604">
        <v>3.4584595208887258E-323</v>
      </c>
      <c r="J51" s="605">
        <v>3.4584595208887258E-323</v>
      </c>
      <c r="K51" s="615" t="s">
        <v>333</v>
      </c>
    </row>
    <row r="52" spans="1:11" ht="14.4" customHeight="1" thickBot="1" x14ac:dyDescent="0.35">
      <c r="A52" s="626" t="s">
        <v>382</v>
      </c>
      <c r="B52" s="604">
        <v>4.9406564584124654E-324</v>
      </c>
      <c r="C52" s="604">
        <v>117.51388</v>
      </c>
      <c r="D52" s="605">
        <v>117.51388</v>
      </c>
      <c r="E52" s="614" t="s">
        <v>339</v>
      </c>
      <c r="F52" s="604">
        <v>93.992019846944999</v>
      </c>
      <c r="G52" s="605">
        <v>54.828678244050998</v>
      </c>
      <c r="H52" s="607">
        <v>10.81156</v>
      </c>
      <c r="I52" s="604">
        <v>59.31165</v>
      </c>
      <c r="J52" s="605">
        <v>4.4829717559480002</v>
      </c>
      <c r="K52" s="608">
        <v>0.63102857132500001</v>
      </c>
    </row>
    <row r="53" spans="1:11" ht="14.4" customHeight="1" thickBot="1" x14ac:dyDescent="0.35">
      <c r="A53" s="626" t="s">
        <v>383</v>
      </c>
      <c r="B53" s="604">
        <v>4.9406564584124654E-324</v>
      </c>
      <c r="C53" s="604">
        <v>0.03</v>
      </c>
      <c r="D53" s="605">
        <v>0.03</v>
      </c>
      <c r="E53" s="614" t="s">
        <v>339</v>
      </c>
      <c r="F53" s="604">
        <v>0</v>
      </c>
      <c r="G53" s="605">
        <v>0</v>
      </c>
      <c r="H53" s="607">
        <v>4.9406564584124654E-324</v>
      </c>
      <c r="I53" s="604">
        <v>3.4584595208887258E-323</v>
      </c>
      <c r="J53" s="605">
        <v>3.4584595208887258E-323</v>
      </c>
      <c r="K53" s="615" t="s">
        <v>333</v>
      </c>
    </row>
    <row r="54" spans="1:11" ht="14.4" customHeight="1" thickBot="1" x14ac:dyDescent="0.35">
      <c r="A54" s="626" t="s">
        <v>384</v>
      </c>
      <c r="B54" s="604">
        <v>2.9983409767959999</v>
      </c>
      <c r="C54" s="604">
        <v>4.9406564584124654E-324</v>
      </c>
      <c r="D54" s="605">
        <v>-2.9983409767959999</v>
      </c>
      <c r="E54" s="606">
        <v>0</v>
      </c>
      <c r="F54" s="604">
        <v>4.9406564584124654E-324</v>
      </c>
      <c r="G54" s="605">
        <v>0</v>
      </c>
      <c r="H54" s="607">
        <v>4.9406564584124654E-324</v>
      </c>
      <c r="I54" s="604">
        <v>1.0027999999999999</v>
      </c>
      <c r="J54" s="605">
        <v>1.0027999999999999</v>
      </c>
      <c r="K54" s="615" t="s">
        <v>339</v>
      </c>
    </row>
    <row r="55" spans="1:11" ht="14.4" customHeight="1" thickBot="1" x14ac:dyDescent="0.35">
      <c r="A55" s="625" t="s">
        <v>385</v>
      </c>
      <c r="B55" s="609">
        <v>441.21555084215498</v>
      </c>
      <c r="C55" s="609">
        <v>370.39332000000002</v>
      </c>
      <c r="D55" s="610">
        <v>-70.822230842153999</v>
      </c>
      <c r="E55" s="616">
        <v>0.83948382891899997</v>
      </c>
      <c r="F55" s="609">
        <v>241.07580320140301</v>
      </c>
      <c r="G55" s="610">
        <v>140.62755186748501</v>
      </c>
      <c r="H55" s="612">
        <v>38.891120000000001</v>
      </c>
      <c r="I55" s="609">
        <v>265.654</v>
      </c>
      <c r="J55" s="610">
        <v>125.02644813251599</v>
      </c>
      <c r="K55" s="617">
        <v>1.101952151448</v>
      </c>
    </row>
    <row r="56" spans="1:11" ht="14.4" customHeight="1" thickBot="1" x14ac:dyDescent="0.35">
      <c r="A56" s="626" t="s">
        <v>386</v>
      </c>
      <c r="B56" s="604">
        <v>4.499257253983</v>
      </c>
      <c r="C56" s="604">
        <v>1.298</v>
      </c>
      <c r="D56" s="605">
        <v>-3.201257253983</v>
      </c>
      <c r="E56" s="606">
        <v>0.28849206140599998</v>
      </c>
      <c r="F56" s="604">
        <v>0</v>
      </c>
      <c r="G56" s="605">
        <v>0</v>
      </c>
      <c r="H56" s="607">
        <v>0.68869000000000002</v>
      </c>
      <c r="I56" s="604">
        <v>2.4834299999999998</v>
      </c>
      <c r="J56" s="605">
        <v>2.4834299999999998</v>
      </c>
      <c r="K56" s="615" t="s">
        <v>333</v>
      </c>
    </row>
    <row r="57" spans="1:11" ht="14.4" customHeight="1" thickBot="1" x14ac:dyDescent="0.35">
      <c r="A57" s="626" t="s">
        <v>387</v>
      </c>
      <c r="B57" s="604">
        <v>16.039377257043999</v>
      </c>
      <c r="C57" s="604">
        <v>26.878299999999999</v>
      </c>
      <c r="D57" s="605">
        <v>10.838922742955001</v>
      </c>
      <c r="E57" s="606">
        <v>1.6757695494810001</v>
      </c>
      <c r="F57" s="604">
        <v>21.772820673563</v>
      </c>
      <c r="G57" s="605">
        <v>12.700812059578</v>
      </c>
      <c r="H57" s="607">
        <v>4.9406564584124654E-324</v>
      </c>
      <c r="I57" s="604">
        <v>3.4584595208887258E-323</v>
      </c>
      <c r="J57" s="605">
        <v>-12.700812059578</v>
      </c>
      <c r="K57" s="608">
        <v>0</v>
      </c>
    </row>
    <row r="58" spans="1:11" ht="14.4" customHeight="1" thickBot="1" x14ac:dyDescent="0.35">
      <c r="A58" s="626" t="s">
        <v>388</v>
      </c>
      <c r="B58" s="604">
        <v>397.26710892403702</v>
      </c>
      <c r="C58" s="604">
        <v>319.74304000000001</v>
      </c>
      <c r="D58" s="605">
        <v>-77.524068924036001</v>
      </c>
      <c r="E58" s="606">
        <v>0.80485656329800004</v>
      </c>
      <c r="F58" s="604">
        <v>213.13816823315199</v>
      </c>
      <c r="G58" s="605">
        <v>124.33059813600499</v>
      </c>
      <c r="H58" s="607">
        <v>37.231189999999998</v>
      </c>
      <c r="I58" s="604">
        <v>246.73855</v>
      </c>
      <c r="J58" s="605">
        <v>122.407951863995</v>
      </c>
      <c r="K58" s="608">
        <v>1.157646009841</v>
      </c>
    </row>
    <row r="59" spans="1:11" ht="14.4" customHeight="1" thickBot="1" x14ac:dyDescent="0.35">
      <c r="A59" s="626" t="s">
        <v>389</v>
      </c>
      <c r="B59" s="604">
        <v>0</v>
      </c>
      <c r="C59" s="604">
        <v>2.9897</v>
      </c>
      <c r="D59" s="605">
        <v>2.9897</v>
      </c>
      <c r="E59" s="614" t="s">
        <v>333</v>
      </c>
      <c r="F59" s="604">
        <v>0</v>
      </c>
      <c r="G59" s="605">
        <v>0</v>
      </c>
      <c r="H59" s="607">
        <v>4.9406564584124654E-324</v>
      </c>
      <c r="I59" s="604">
        <v>0.60985</v>
      </c>
      <c r="J59" s="605">
        <v>0.60985</v>
      </c>
      <c r="K59" s="615" t="s">
        <v>333</v>
      </c>
    </row>
    <row r="60" spans="1:11" ht="14.4" customHeight="1" thickBot="1" x14ac:dyDescent="0.35">
      <c r="A60" s="626" t="s">
        <v>390</v>
      </c>
      <c r="B60" s="604">
        <v>21.710507012316</v>
      </c>
      <c r="C60" s="604">
        <v>19.484279999999998</v>
      </c>
      <c r="D60" s="605">
        <v>-2.226227012316</v>
      </c>
      <c r="E60" s="606">
        <v>0.89745854341099995</v>
      </c>
      <c r="F60" s="604">
        <v>6.1648142946869999</v>
      </c>
      <c r="G60" s="605">
        <v>3.596141671901</v>
      </c>
      <c r="H60" s="607">
        <v>0.97123999999999999</v>
      </c>
      <c r="I60" s="604">
        <v>15.82217</v>
      </c>
      <c r="J60" s="605">
        <v>12.226028328099</v>
      </c>
      <c r="K60" s="608">
        <v>2.5665282429729999</v>
      </c>
    </row>
    <row r="61" spans="1:11" ht="14.4" customHeight="1" thickBot="1" x14ac:dyDescent="0.35">
      <c r="A61" s="625" t="s">
        <v>391</v>
      </c>
      <c r="B61" s="609">
        <v>616.347360873502</v>
      </c>
      <c r="C61" s="609">
        <v>337.94029</v>
      </c>
      <c r="D61" s="610">
        <v>-278.40707087350199</v>
      </c>
      <c r="E61" s="616">
        <v>0.548295184587</v>
      </c>
      <c r="F61" s="609">
        <v>537.55684288136297</v>
      </c>
      <c r="G61" s="610">
        <v>313.57482501412801</v>
      </c>
      <c r="H61" s="612">
        <v>45.020740000000004</v>
      </c>
      <c r="I61" s="609">
        <v>244.26863</v>
      </c>
      <c r="J61" s="610">
        <v>-69.306195014127994</v>
      </c>
      <c r="K61" s="617">
        <v>0.454405209857</v>
      </c>
    </row>
    <row r="62" spans="1:11" ht="14.4" customHeight="1" thickBot="1" x14ac:dyDescent="0.35">
      <c r="A62" s="626" t="s">
        <v>392</v>
      </c>
      <c r="B62" s="604">
        <v>27.089140827036999</v>
      </c>
      <c r="C62" s="604">
        <v>36.409350000000003</v>
      </c>
      <c r="D62" s="605">
        <v>9.3202091729620005</v>
      </c>
      <c r="E62" s="606">
        <v>1.3440570239</v>
      </c>
      <c r="F62" s="604">
        <v>32.569270197377001</v>
      </c>
      <c r="G62" s="605">
        <v>18.998740948470001</v>
      </c>
      <c r="H62" s="607">
        <v>0.31218000000000001</v>
      </c>
      <c r="I62" s="604">
        <v>15.19805</v>
      </c>
      <c r="J62" s="605">
        <v>-3.8006909484700002</v>
      </c>
      <c r="K62" s="608">
        <v>0.46663772040000001</v>
      </c>
    </row>
    <row r="63" spans="1:11" ht="14.4" customHeight="1" thickBot="1" x14ac:dyDescent="0.35">
      <c r="A63" s="626" t="s">
        <v>393</v>
      </c>
      <c r="B63" s="604">
        <v>0</v>
      </c>
      <c r="C63" s="604">
        <v>4.9406564584124654E-324</v>
      </c>
      <c r="D63" s="605">
        <v>4.9406564584124654E-324</v>
      </c>
      <c r="E63" s="614" t="s">
        <v>333</v>
      </c>
      <c r="F63" s="604">
        <v>4.9406564584124654E-324</v>
      </c>
      <c r="G63" s="605">
        <v>0</v>
      </c>
      <c r="H63" s="607">
        <v>4.9406564584124654E-324</v>
      </c>
      <c r="I63" s="604">
        <v>1.4150499999999999</v>
      </c>
      <c r="J63" s="605">
        <v>1.4150499999999999</v>
      </c>
      <c r="K63" s="615" t="s">
        <v>339</v>
      </c>
    </row>
    <row r="64" spans="1:11" ht="14.4" customHeight="1" thickBot="1" x14ac:dyDescent="0.35">
      <c r="A64" s="626" t="s">
        <v>394</v>
      </c>
      <c r="B64" s="604">
        <v>3.3863579860400002</v>
      </c>
      <c r="C64" s="604">
        <v>1.0473699999999999</v>
      </c>
      <c r="D64" s="605">
        <v>-2.3389879860399998</v>
      </c>
      <c r="E64" s="606">
        <v>0.30929098586600001</v>
      </c>
      <c r="F64" s="604">
        <v>0</v>
      </c>
      <c r="G64" s="605">
        <v>0</v>
      </c>
      <c r="H64" s="607">
        <v>0.31313000000000002</v>
      </c>
      <c r="I64" s="604">
        <v>3.3251200000000001</v>
      </c>
      <c r="J64" s="605">
        <v>3.3251200000000001</v>
      </c>
      <c r="K64" s="615" t="s">
        <v>333</v>
      </c>
    </row>
    <row r="65" spans="1:11" ht="14.4" customHeight="1" thickBot="1" x14ac:dyDescent="0.35">
      <c r="A65" s="626" t="s">
        <v>395</v>
      </c>
      <c r="B65" s="604">
        <v>585.87186206042395</v>
      </c>
      <c r="C65" s="604">
        <v>300.48356999999999</v>
      </c>
      <c r="D65" s="605">
        <v>-285.38829206042402</v>
      </c>
      <c r="E65" s="606">
        <v>0.51288274699299996</v>
      </c>
      <c r="F65" s="604">
        <v>0</v>
      </c>
      <c r="G65" s="605">
        <v>0</v>
      </c>
      <c r="H65" s="607">
        <v>4.9406564584124654E-324</v>
      </c>
      <c r="I65" s="604">
        <v>3.4584595208887258E-323</v>
      </c>
      <c r="J65" s="605">
        <v>3.4584595208887258E-323</v>
      </c>
      <c r="K65" s="615" t="s">
        <v>333</v>
      </c>
    </row>
    <row r="66" spans="1:11" ht="14.4" customHeight="1" thickBot="1" x14ac:dyDescent="0.35">
      <c r="A66" s="626" t="s">
        <v>396</v>
      </c>
      <c r="B66" s="604">
        <v>4.9406564584124654E-324</v>
      </c>
      <c r="C66" s="604">
        <v>4.9406564584124654E-324</v>
      </c>
      <c r="D66" s="605">
        <v>0</v>
      </c>
      <c r="E66" s="606">
        <v>1</v>
      </c>
      <c r="F66" s="604">
        <v>249.00221246331799</v>
      </c>
      <c r="G66" s="605">
        <v>145.251290603602</v>
      </c>
      <c r="H66" s="607">
        <v>18.543859999999999</v>
      </c>
      <c r="I66" s="604">
        <v>85.470519999999993</v>
      </c>
      <c r="J66" s="605">
        <v>-59.780770603602001</v>
      </c>
      <c r="K66" s="608">
        <v>0.34325205047099999</v>
      </c>
    </row>
    <row r="67" spans="1:11" ht="14.4" customHeight="1" thickBot="1" x14ac:dyDescent="0.35">
      <c r="A67" s="626" t="s">
        <v>397</v>
      </c>
      <c r="B67" s="604">
        <v>4.9406564584124654E-324</v>
      </c>
      <c r="C67" s="604">
        <v>4.9406564584124654E-324</v>
      </c>
      <c r="D67" s="605">
        <v>0</v>
      </c>
      <c r="E67" s="606">
        <v>1</v>
      </c>
      <c r="F67" s="604">
        <v>172.996640778841</v>
      </c>
      <c r="G67" s="605">
        <v>100.91470712099</v>
      </c>
      <c r="H67" s="607">
        <v>17.124479999999998</v>
      </c>
      <c r="I67" s="604">
        <v>93.553179999999998</v>
      </c>
      <c r="J67" s="605">
        <v>-7.36152712099</v>
      </c>
      <c r="K67" s="608">
        <v>0.540780327171</v>
      </c>
    </row>
    <row r="68" spans="1:11" ht="14.4" customHeight="1" thickBot="1" x14ac:dyDescent="0.35">
      <c r="A68" s="626" t="s">
        <v>398</v>
      </c>
      <c r="B68" s="604">
        <v>4.9406564584124654E-324</v>
      </c>
      <c r="C68" s="604">
        <v>4.9406564584124654E-324</v>
      </c>
      <c r="D68" s="605">
        <v>0</v>
      </c>
      <c r="E68" s="606">
        <v>1</v>
      </c>
      <c r="F68" s="604">
        <v>82.988719441826007</v>
      </c>
      <c r="G68" s="605">
        <v>48.410086341065004</v>
      </c>
      <c r="H68" s="607">
        <v>8.7270900000000005</v>
      </c>
      <c r="I68" s="604">
        <v>45.306710000000002</v>
      </c>
      <c r="J68" s="605">
        <v>-3.1033763410650002</v>
      </c>
      <c r="K68" s="608">
        <v>0.54593817454600002</v>
      </c>
    </row>
    <row r="69" spans="1:11" ht="14.4" customHeight="1" thickBot="1" x14ac:dyDescent="0.35">
      <c r="A69" s="625" t="s">
        <v>399</v>
      </c>
      <c r="B69" s="609">
        <v>0</v>
      </c>
      <c r="C69" s="609">
        <v>21.041</v>
      </c>
      <c r="D69" s="610">
        <v>21.041</v>
      </c>
      <c r="E69" s="611" t="s">
        <v>333</v>
      </c>
      <c r="F69" s="609">
        <v>0</v>
      </c>
      <c r="G69" s="610">
        <v>0</v>
      </c>
      <c r="H69" s="612">
        <v>4.9406564584124654E-324</v>
      </c>
      <c r="I69" s="609">
        <v>3.4584595208887258E-323</v>
      </c>
      <c r="J69" s="610">
        <v>3.4584595208887258E-323</v>
      </c>
      <c r="K69" s="613" t="s">
        <v>333</v>
      </c>
    </row>
    <row r="70" spans="1:11" ht="14.4" customHeight="1" thickBot="1" x14ac:dyDescent="0.35">
      <c r="A70" s="626" t="s">
        <v>400</v>
      </c>
      <c r="B70" s="604">
        <v>4.9406564584124654E-324</v>
      </c>
      <c r="C70" s="604">
        <v>14.52</v>
      </c>
      <c r="D70" s="605">
        <v>14.52</v>
      </c>
      <c r="E70" s="614" t="s">
        <v>339</v>
      </c>
      <c r="F70" s="604">
        <v>0</v>
      </c>
      <c r="G70" s="605">
        <v>0</v>
      </c>
      <c r="H70" s="607">
        <v>4.9406564584124654E-324</v>
      </c>
      <c r="I70" s="604">
        <v>3.4584595208887258E-323</v>
      </c>
      <c r="J70" s="605">
        <v>3.4584595208887258E-323</v>
      </c>
      <c r="K70" s="615" t="s">
        <v>333</v>
      </c>
    </row>
    <row r="71" spans="1:11" ht="14.4" customHeight="1" thickBot="1" x14ac:dyDescent="0.35">
      <c r="A71" s="626" t="s">
        <v>401</v>
      </c>
      <c r="B71" s="604">
        <v>0</v>
      </c>
      <c r="C71" s="604">
        <v>6.5209999999989998</v>
      </c>
      <c r="D71" s="605">
        <v>6.5209999999989998</v>
      </c>
      <c r="E71" s="614" t="s">
        <v>333</v>
      </c>
      <c r="F71" s="604">
        <v>0</v>
      </c>
      <c r="G71" s="605">
        <v>0</v>
      </c>
      <c r="H71" s="607">
        <v>4.9406564584124654E-324</v>
      </c>
      <c r="I71" s="604">
        <v>3.4584595208887258E-323</v>
      </c>
      <c r="J71" s="605">
        <v>3.4584595208887258E-323</v>
      </c>
      <c r="K71" s="615" t="s">
        <v>333</v>
      </c>
    </row>
    <row r="72" spans="1:11" ht="14.4" customHeight="1" thickBot="1" x14ac:dyDescent="0.35">
      <c r="A72" s="624" t="s">
        <v>42</v>
      </c>
      <c r="B72" s="604">
        <v>2171.63983492438</v>
      </c>
      <c r="C72" s="604">
        <v>2134.7339999999999</v>
      </c>
      <c r="D72" s="605">
        <v>-36.905834924376002</v>
      </c>
      <c r="E72" s="606">
        <v>0.98300554524200001</v>
      </c>
      <c r="F72" s="604">
        <v>2149.2848787416701</v>
      </c>
      <c r="G72" s="605">
        <v>1253.7495125993</v>
      </c>
      <c r="H72" s="607">
        <v>115.29</v>
      </c>
      <c r="I72" s="604">
        <v>1144.2380000000001</v>
      </c>
      <c r="J72" s="605">
        <v>-109.511512599304</v>
      </c>
      <c r="K72" s="608">
        <v>0.53238079852300002</v>
      </c>
    </row>
    <row r="73" spans="1:11" ht="14.4" customHeight="1" thickBot="1" x14ac:dyDescent="0.35">
      <c r="A73" s="625" t="s">
        <v>402</v>
      </c>
      <c r="B73" s="609">
        <v>2171.63983492438</v>
      </c>
      <c r="C73" s="609">
        <v>2134.7339999999999</v>
      </c>
      <c r="D73" s="610">
        <v>-36.905834924376002</v>
      </c>
      <c r="E73" s="616">
        <v>0.98300554524200001</v>
      </c>
      <c r="F73" s="609">
        <v>2149.2848787416701</v>
      </c>
      <c r="G73" s="610">
        <v>1253.7495125993</v>
      </c>
      <c r="H73" s="612">
        <v>115.29</v>
      </c>
      <c r="I73" s="609">
        <v>1144.2380000000001</v>
      </c>
      <c r="J73" s="610">
        <v>-109.511512599304</v>
      </c>
      <c r="K73" s="617">
        <v>0.53238079852300002</v>
      </c>
    </row>
    <row r="74" spans="1:11" ht="14.4" customHeight="1" thickBot="1" x14ac:dyDescent="0.35">
      <c r="A74" s="626" t="s">
        <v>403</v>
      </c>
      <c r="B74" s="604">
        <v>710.93574910044401</v>
      </c>
      <c r="C74" s="604">
        <v>812.95</v>
      </c>
      <c r="D74" s="605">
        <v>102.014250899556</v>
      </c>
      <c r="E74" s="606">
        <v>1.143492926088</v>
      </c>
      <c r="F74" s="604">
        <v>806.87418360582296</v>
      </c>
      <c r="G74" s="605">
        <v>470.67660710339698</v>
      </c>
      <c r="H74" s="607">
        <v>59.805999999999997</v>
      </c>
      <c r="I74" s="604">
        <v>410.57499999999999</v>
      </c>
      <c r="J74" s="605">
        <v>-60.101607103395999</v>
      </c>
      <c r="K74" s="608">
        <v>0.50884637077499995</v>
      </c>
    </row>
    <row r="75" spans="1:11" ht="14.4" customHeight="1" thickBot="1" x14ac:dyDescent="0.35">
      <c r="A75" s="626" t="s">
        <v>404</v>
      </c>
      <c r="B75" s="604">
        <v>370.01590257964398</v>
      </c>
      <c r="C75" s="604">
        <v>283.92899999999997</v>
      </c>
      <c r="D75" s="605">
        <v>-86.086902579644004</v>
      </c>
      <c r="E75" s="606">
        <v>0.76734269532800004</v>
      </c>
      <c r="F75" s="604">
        <v>290.04492109402401</v>
      </c>
      <c r="G75" s="605">
        <v>169.19287063818101</v>
      </c>
      <c r="H75" s="607">
        <v>24.1</v>
      </c>
      <c r="I75" s="604">
        <v>161.97399999999999</v>
      </c>
      <c r="J75" s="605">
        <v>-7.2188706381800003</v>
      </c>
      <c r="K75" s="608">
        <v>0.55844453124299998</v>
      </c>
    </row>
    <row r="76" spans="1:11" ht="14.4" customHeight="1" thickBot="1" x14ac:dyDescent="0.35">
      <c r="A76" s="626" t="s">
        <v>405</v>
      </c>
      <c r="B76" s="604">
        <v>1090.68818324429</v>
      </c>
      <c r="C76" s="604">
        <v>1037.855</v>
      </c>
      <c r="D76" s="605">
        <v>-52.833183244288001</v>
      </c>
      <c r="E76" s="606">
        <v>0.95155977294299998</v>
      </c>
      <c r="F76" s="604">
        <v>1052.36577404182</v>
      </c>
      <c r="G76" s="605">
        <v>613.88003485772697</v>
      </c>
      <c r="H76" s="607">
        <v>31.384</v>
      </c>
      <c r="I76" s="604">
        <v>571.68900000000099</v>
      </c>
      <c r="J76" s="605">
        <v>-42.191034857726002</v>
      </c>
      <c r="K76" s="608">
        <v>0.54324172650000002</v>
      </c>
    </row>
    <row r="77" spans="1:11" ht="14.4" customHeight="1" thickBot="1" x14ac:dyDescent="0.35">
      <c r="A77" s="627" t="s">
        <v>406</v>
      </c>
      <c r="B77" s="609">
        <v>4507.4613607370802</v>
      </c>
      <c r="C77" s="609">
        <v>4701.5906400000003</v>
      </c>
      <c r="D77" s="610">
        <v>194.129279262918</v>
      </c>
      <c r="E77" s="616">
        <v>1.0430684289279999</v>
      </c>
      <c r="F77" s="609">
        <v>4493.1931166453596</v>
      </c>
      <c r="G77" s="610">
        <v>2621.0293180431199</v>
      </c>
      <c r="H77" s="612">
        <v>447.78188</v>
      </c>
      <c r="I77" s="609">
        <v>2643.5833400000001</v>
      </c>
      <c r="J77" s="610">
        <v>22.554021956877001</v>
      </c>
      <c r="K77" s="617">
        <v>0.58835293105999997</v>
      </c>
    </row>
    <row r="78" spans="1:11" ht="14.4" customHeight="1" thickBot="1" x14ac:dyDescent="0.35">
      <c r="A78" s="624" t="s">
        <v>45</v>
      </c>
      <c r="B78" s="604">
        <v>1027.8290598620299</v>
      </c>
      <c r="C78" s="604">
        <v>1034.9311299999999</v>
      </c>
      <c r="D78" s="605">
        <v>7.1020701379700002</v>
      </c>
      <c r="E78" s="606">
        <v>1.006909777525</v>
      </c>
      <c r="F78" s="604">
        <v>960.95761996988006</v>
      </c>
      <c r="G78" s="605">
        <v>560.55861164909697</v>
      </c>
      <c r="H78" s="607">
        <v>62.126069999999999</v>
      </c>
      <c r="I78" s="604">
        <v>435.05930999999998</v>
      </c>
      <c r="J78" s="605">
        <v>-125.49930164909701</v>
      </c>
      <c r="K78" s="608">
        <v>0.45273516850099998</v>
      </c>
    </row>
    <row r="79" spans="1:11" ht="14.4" customHeight="1" thickBot="1" x14ac:dyDescent="0.35">
      <c r="A79" s="628" t="s">
        <v>407</v>
      </c>
      <c r="B79" s="604">
        <v>1027.8290598620299</v>
      </c>
      <c r="C79" s="604">
        <v>1034.9311299999999</v>
      </c>
      <c r="D79" s="605">
        <v>7.1020701379700002</v>
      </c>
      <c r="E79" s="606">
        <v>1.006909777525</v>
      </c>
      <c r="F79" s="604">
        <v>960.95761996988006</v>
      </c>
      <c r="G79" s="605">
        <v>560.55861164909697</v>
      </c>
      <c r="H79" s="607">
        <v>62.126069999999999</v>
      </c>
      <c r="I79" s="604">
        <v>435.05930999999998</v>
      </c>
      <c r="J79" s="605">
        <v>-125.49930164909701</v>
      </c>
      <c r="K79" s="608">
        <v>0.45273516850099998</v>
      </c>
    </row>
    <row r="80" spans="1:11" ht="14.4" customHeight="1" thickBot="1" x14ac:dyDescent="0.35">
      <c r="A80" s="626" t="s">
        <v>408</v>
      </c>
      <c r="B80" s="604">
        <v>793.03887906659202</v>
      </c>
      <c r="C80" s="604">
        <v>767.94422999999995</v>
      </c>
      <c r="D80" s="605">
        <v>-25.094649066591</v>
      </c>
      <c r="E80" s="606">
        <v>0.96835634452599995</v>
      </c>
      <c r="F80" s="604">
        <v>708.15198609408196</v>
      </c>
      <c r="G80" s="605">
        <v>413.08865855488102</v>
      </c>
      <c r="H80" s="607">
        <v>42.1295</v>
      </c>
      <c r="I80" s="604">
        <v>335.97073999999998</v>
      </c>
      <c r="J80" s="605">
        <v>-77.117918554881001</v>
      </c>
      <c r="K80" s="608">
        <v>0.47443309712800003</v>
      </c>
    </row>
    <row r="81" spans="1:11" ht="14.4" customHeight="1" thickBot="1" x14ac:dyDescent="0.35">
      <c r="A81" s="626" t="s">
        <v>409</v>
      </c>
      <c r="B81" s="604">
        <v>0</v>
      </c>
      <c r="C81" s="604">
        <v>3.1339999999999999</v>
      </c>
      <c r="D81" s="605">
        <v>3.1339999999999999</v>
      </c>
      <c r="E81" s="614" t="s">
        <v>333</v>
      </c>
      <c r="F81" s="604">
        <v>0</v>
      </c>
      <c r="G81" s="605">
        <v>0</v>
      </c>
      <c r="H81" s="607">
        <v>4.9406564584124654E-324</v>
      </c>
      <c r="I81" s="604">
        <v>3.4584595208887258E-323</v>
      </c>
      <c r="J81" s="605">
        <v>3.4584595208887258E-323</v>
      </c>
      <c r="K81" s="615" t="s">
        <v>333</v>
      </c>
    </row>
    <row r="82" spans="1:11" ht="14.4" customHeight="1" thickBot="1" x14ac:dyDescent="0.35">
      <c r="A82" s="626" t="s">
        <v>410</v>
      </c>
      <c r="B82" s="604">
        <v>43.805060231048003</v>
      </c>
      <c r="C82" s="604">
        <v>60.84525</v>
      </c>
      <c r="D82" s="605">
        <v>17.040189768950999</v>
      </c>
      <c r="E82" s="606">
        <v>1.3890004871370001</v>
      </c>
      <c r="F82" s="604">
        <v>75.930718334011004</v>
      </c>
      <c r="G82" s="605">
        <v>44.292919028173003</v>
      </c>
      <c r="H82" s="607">
        <v>4.9406564584124654E-324</v>
      </c>
      <c r="I82" s="604">
        <v>32.084949999999999</v>
      </c>
      <c r="J82" s="605">
        <v>-12.207969028173</v>
      </c>
      <c r="K82" s="608">
        <v>0.42255559678499999</v>
      </c>
    </row>
    <row r="83" spans="1:11" ht="14.4" customHeight="1" thickBot="1" x14ac:dyDescent="0.35">
      <c r="A83" s="626" t="s">
        <v>411</v>
      </c>
      <c r="B83" s="604">
        <v>114.99072629292201</v>
      </c>
      <c r="C83" s="604">
        <v>121.55132</v>
      </c>
      <c r="D83" s="605">
        <v>6.5605937070770004</v>
      </c>
      <c r="E83" s="606">
        <v>1.057053241757</v>
      </c>
      <c r="F83" s="604">
        <v>93.999841299476998</v>
      </c>
      <c r="G83" s="605">
        <v>54.833240758027998</v>
      </c>
      <c r="H83" s="607">
        <v>13.407</v>
      </c>
      <c r="I83" s="604">
        <v>36.93045</v>
      </c>
      <c r="J83" s="605">
        <v>-17.902790758028001</v>
      </c>
      <c r="K83" s="608">
        <v>0.39287779095600001</v>
      </c>
    </row>
    <row r="84" spans="1:11" ht="14.4" customHeight="1" thickBot="1" x14ac:dyDescent="0.35">
      <c r="A84" s="626" t="s">
        <v>412</v>
      </c>
      <c r="B84" s="604">
        <v>75.994394271466007</v>
      </c>
      <c r="C84" s="604">
        <v>81.456329999999994</v>
      </c>
      <c r="D84" s="605">
        <v>5.4619357285329997</v>
      </c>
      <c r="E84" s="606">
        <v>1.071872876689</v>
      </c>
      <c r="F84" s="604">
        <v>82.875074242308003</v>
      </c>
      <c r="G84" s="605">
        <v>48.343793308012998</v>
      </c>
      <c r="H84" s="607">
        <v>6.5895700000000001</v>
      </c>
      <c r="I84" s="604">
        <v>30.073170000000001</v>
      </c>
      <c r="J84" s="605">
        <v>-18.270623308013</v>
      </c>
      <c r="K84" s="608">
        <v>0.36287352107900001</v>
      </c>
    </row>
    <row r="85" spans="1:11" ht="14.4" customHeight="1" thickBot="1" x14ac:dyDescent="0.35">
      <c r="A85" s="629" t="s">
        <v>46</v>
      </c>
      <c r="B85" s="609">
        <v>0</v>
      </c>
      <c r="C85" s="609">
        <v>156.79408000000001</v>
      </c>
      <c r="D85" s="610">
        <v>156.79408000000001</v>
      </c>
      <c r="E85" s="611" t="s">
        <v>333</v>
      </c>
      <c r="F85" s="609">
        <v>0</v>
      </c>
      <c r="G85" s="610">
        <v>0</v>
      </c>
      <c r="H85" s="612">
        <v>10.214180000000001</v>
      </c>
      <c r="I85" s="609">
        <v>55.92718</v>
      </c>
      <c r="J85" s="610">
        <v>55.92718</v>
      </c>
      <c r="K85" s="613" t="s">
        <v>333</v>
      </c>
    </row>
    <row r="86" spans="1:11" ht="14.4" customHeight="1" thickBot="1" x14ac:dyDescent="0.35">
      <c r="A86" s="625" t="s">
        <v>413</v>
      </c>
      <c r="B86" s="609">
        <v>0</v>
      </c>
      <c r="C86" s="609">
        <v>113.17408</v>
      </c>
      <c r="D86" s="610">
        <v>113.17408</v>
      </c>
      <c r="E86" s="611" t="s">
        <v>333</v>
      </c>
      <c r="F86" s="609">
        <v>0</v>
      </c>
      <c r="G86" s="610">
        <v>0</v>
      </c>
      <c r="H86" s="612">
        <v>6.4859999999999998</v>
      </c>
      <c r="I86" s="609">
        <v>52.198999999999998</v>
      </c>
      <c r="J86" s="610">
        <v>52.198999999999998</v>
      </c>
      <c r="K86" s="613" t="s">
        <v>333</v>
      </c>
    </row>
    <row r="87" spans="1:11" ht="14.4" customHeight="1" thickBot="1" x14ac:dyDescent="0.35">
      <c r="A87" s="626" t="s">
        <v>414</v>
      </c>
      <c r="B87" s="604">
        <v>0</v>
      </c>
      <c r="C87" s="604">
        <v>63.811999999999998</v>
      </c>
      <c r="D87" s="605">
        <v>63.811999999999998</v>
      </c>
      <c r="E87" s="614" t="s">
        <v>333</v>
      </c>
      <c r="F87" s="604">
        <v>0</v>
      </c>
      <c r="G87" s="605">
        <v>0</v>
      </c>
      <c r="H87" s="607">
        <v>6.4859999999999998</v>
      </c>
      <c r="I87" s="604">
        <v>33.719000000000001</v>
      </c>
      <c r="J87" s="605">
        <v>33.719000000000001</v>
      </c>
      <c r="K87" s="615" t="s">
        <v>333</v>
      </c>
    </row>
    <row r="88" spans="1:11" ht="14.4" customHeight="1" thickBot="1" x14ac:dyDescent="0.35">
      <c r="A88" s="626" t="s">
        <v>415</v>
      </c>
      <c r="B88" s="604">
        <v>0</v>
      </c>
      <c r="C88" s="604">
        <v>49.362079999999999</v>
      </c>
      <c r="D88" s="605">
        <v>49.362079999999999</v>
      </c>
      <c r="E88" s="614" t="s">
        <v>333</v>
      </c>
      <c r="F88" s="604">
        <v>0</v>
      </c>
      <c r="G88" s="605">
        <v>0</v>
      </c>
      <c r="H88" s="607">
        <v>4.9406564584124654E-324</v>
      </c>
      <c r="I88" s="604">
        <v>18.48</v>
      </c>
      <c r="J88" s="605">
        <v>18.48</v>
      </c>
      <c r="K88" s="615" t="s">
        <v>333</v>
      </c>
    </row>
    <row r="89" spans="1:11" ht="14.4" customHeight="1" thickBot="1" x14ac:dyDescent="0.35">
      <c r="A89" s="625" t="s">
        <v>416</v>
      </c>
      <c r="B89" s="609">
        <v>0</v>
      </c>
      <c r="C89" s="609">
        <v>43.62</v>
      </c>
      <c r="D89" s="610">
        <v>43.62</v>
      </c>
      <c r="E89" s="611" t="s">
        <v>333</v>
      </c>
      <c r="F89" s="609">
        <v>0</v>
      </c>
      <c r="G89" s="610">
        <v>0</v>
      </c>
      <c r="H89" s="612">
        <v>3.72818</v>
      </c>
      <c r="I89" s="609">
        <v>3.72818</v>
      </c>
      <c r="J89" s="610">
        <v>3.72818</v>
      </c>
      <c r="K89" s="613" t="s">
        <v>333</v>
      </c>
    </row>
    <row r="90" spans="1:11" ht="14.4" customHeight="1" thickBot="1" x14ac:dyDescent="0.35">
      <c r="A90" s="626" t="s">
        <v>417</v>
      </c>
      <c r="B90" s="604">
        <v>0</v>
      </c>
      <c r="C90" s="604">
        <v>43.62</v>
      </c>
      <c r="D90" s="605">
        <v>43.62</v>
      </c>
      <c r="E90" s="614" t="s">
        <v>333</v>
      </c>
      <c r="F90" s="604">
        <v>0</v>
      </c>
      <c r="G90" s="605">
        <v>0</v>
      </c>
      <c r="H90" s="607">
        <v>4.9406564584124654E-324</v>
      </c>
      <c r="I90" s="604">
        <v>3.4584595208887258E-323</v>
      </c>
      <c r="J90" s="605">
        <v>3.4584595208887258E-323</v>
      </c>
      <c r="K90" s="615" t="s">
        <v>333</v>
      </c>
    </row>
    <row r="91" spans="1:11" ht="14.4" customHeight="1" thickBot="1" x14ac:dyDescent="0.35">
      <c r="A91" s="626" t="s">
        <v>418</v>
      </c>
      <c r="B91" s="604">
        <v>4.9406564584124654E-324</v>
      </c>
      <c r="C91" s="604">
        <v>4.9406564584124654E-324</v>
      </c>
      <c r="D91" s="605">
        <v>0</v>
      </c>
      <c r="E91" s="606">
        <v>1</v>
      </c>
      <c r="F91" s="604">
        <v>4.9406564584124654E-324</v>
      </c>
      <c r="G91" s="605">
        <v>0</v>
      </c>
      <c r="H91" s="607">
        <v>3.72818</v>
      </c>
      <c r="I91" s="604">
        <v>3.72818</v>
      </c>
      <c r="J91" s="605">
        <v>3.72818</v>
      </c>
      <c r="K91" s="615" t="s">
        <v>339</v>
      </c>
    </row>
    <row r="92" spans="1:11" ht="14.4" customHeight="1" thickBot="1" x14ac:dyDescent="0.35">
      <c r="A92" s="624" t="s">
        <v>47</v>
      </c>
      <c r="B92" s="604">
        <v>3479.6323008750501</v>
      </c>
      <c r="C92" s="604">
        <v>3509.8654299999998</v>
      </c>
      <c r="D92" s="605">
        <v>30.233129124946998</v>
      </c>
      <c r="E92" s="606">
        <v>1.0086885988259999</v>
      </c>
      <c r="F92" s="604">
        <v>3532.2354966754801</v>
      </c>
      <c r="G92" s="605">
        <v>2060.47070639403</v>
      </c>
      <c r="H92" s="607">
        <v>375.44162999999998</v>
      </c>
      <c r="I92" s="604">
        <v>2152.5968499999999</v>
      </c>
      <c r="J92" s="605">
        <v>92.126143605972999</v>
      </c>
      <c r="K92" s="608">
        <v>0.60941487395899996</v>
      </c>
    </row>
    <row r="93" spans="1:11" ht="14.4" customHeight="1" thickBot="1" x14ac:dyDescent="0.35">
      <c r="A93" s="625" t="s">
        <v>419</v>
      </c>
      <c r="B93" s="609">
        <v>12.271730137940001</v>
      </c>
      <c r="C93" s="609">
        <v>8.6930499999999995</v>
      </c>
      <c r="D93" s="610">
        <v>-3.5786801379400002</v>
      </c>
      <c r="E93" s="616">
        <v>0.70838014707600006</v>
      </c>
      <c r="F93" s="609">
        <v>3.474601526391</v>
      </c>
      <c r="G93" s="610">
        <v>2.0268508903939999</v>
      </c>
      <c r="H93" s="612">
        <v>-2.5644499999999999</v>
      </c>
      <c r="I93" s="609">
        <v>4.1769999999999996</v>
      </c>
      <c r="J93" s="610">
        <v>2.1501491096050001</v>
      </c>
      <c r="K93" s="617">
        <v>1.20215223768</v>
      </c>
    </row>
    <row r="94" spans="1:11" ht="14.4" customHeight="1" thickBot="1" x14ac:dyDescent="0.35">
      <c r="A94" s="626" t="s">
        <v>420</v>
      </c>
      <c r="B94" s="604">
        <v>12.271730137940001</v>
      </c>
      <c r="C94" s="604">
        <v>8.6930499999999995</v>
      </c>
      <c r="D94" s="605">
        <v>-3.5786801379400002</v>
      </c>
      <c r="E94" s="606">
        <v>0.70838014707600006</v>
      </c>
      <c r="F94" s="604">
        <v>3.474601526391</v>
      </c>
      <c r="G94" s="605">
        <v>2.0268508903939999</v>
      </c>
      <c r="H94" s="607">
        <v>-2.5644499999999999</v>
      </c>
      <c r="I94" s="604">
        <v>4.1769999999999996</v>
      </c>
      <c r="J94" s="605">
        <v>2.1501491096050001</v>
      </c>
      <c r="K94" s="608">
        <v>1.20215223768</v>
      </c>
    </row>
    <row r="95" spans="1:11" ht="14.4" customHeight="1" thickBot="1" x14ac:dyDescent="0.35">
      <c r="A95" s="625" t="s">
        <v>421</v>
      </c>
      <c r="B95" s="609">
        <v>27.582471724066</v>
      </c>
      <c r="C95" s="609">
        <v>33.558680000000003</v>
      </c>
      <c r="D95" s="610">
        <v>5.9762082759329997</v>
      </c>
      <c r="E95" s="616">
        <v>1.216666886699</v>
      </c>
      <c r="F95" s="609">
        <v>32.552276907215003</v>
      </c>
      <c r="G95" s="610">
        <v>18.988828195875001</v>
      </c>
      <c r="H95" s="612">
        <v>2.1953499999999999</v>
      </c>
      <c r="I95" s="609">
        <v>17.347650000000002</v>
      </c>
      <c r="J95" s="610">
        <v>-1.641178195875</v>
      </c>
      <c r="K95" s="617">
        <v>0.53291663896300001</v>
      </c>
    </row>
    <row r="96" spans="1:11" ht="14.4" customHeight="1" thickBot="1" x14ac:dyDescent="0.35">
      <c r="A96" s="626" t="s">
        <v>422</v>
      </c>
      <c r="B96" s="604">
        <v>7.9134212448539998</v>
      </c>
      <c r="C96" s="604">
        <v>12.342599999999999</v>
      </c>
      <c r="D96" s="605">
        <v>4.4291787551450001</v>
      </c>
      <c r="E96" s="606">
        <v>1.559704660992</v>
      </c>
      <c r="F96" s="604">
        <v>12.626309814516</v>
      </c>
      <c r="G96" s="605">
        <v>7.3653473918010004</v>
      </c>
      <c r="H96" s="607">
        <v>0.82750000000000001</v>
      </c>
      <c r="I96" s="604">
        <v>7.2252000000000001</v>
      </c>
      <c r="J96" s="605">
        <v>-0.140147391801</v>
      </c>
      <c r="K96" s="608">
        <v>0.57223370138499996</v>
      </c>
    </row>
    <row r="97" spans="1:11" ht="14.4" customHeight="1" thickBot="1" x14ac:dyDescent="0.35">
      <c r="A97" s="626" t="s">
        <v>423</v>
      </c>
      <c r="B97" s="604">
        <v>19.669050479210998</v>
      </c>
      <c r="C97" s="604">
        <v>21.216080000000002</v>
      </c>
      <c r="D97" s="605">
        <v>1.547029520788</v>
      </c>
      <c r="E97" s="606">
        <v>1.078652984414</v>
      </c>
      <c r="F97" s="604">
        <v>19.925967092699</v>
      </c>
      <c r="G97" s="605">
        <v>11.623480804073999</v>
      </c>
      <c r="H97" s="607">
        <v>1.36785</v>
      </c>
      <c r="I97" s="604">
        <v>10.122450000000001</v>
      </c>
      <c r="J97" s="605">
        <v>-1.5010308040739999</v>
      </c>
      <c r="K97" s="608">
        <v>0.50800294675299995</v>
      </c>
    </row>
    <row r="98" spans="1:11" ht="14.4" customHeight="1" thickBot="1" x14ac:dyDescent="0.35">
      <c r="A98" s="625" t="s">
        <v>424</v>
      </c>
      <c r="B98" s="609">
        <v>84.353896711651004</v>
      </c>
      <c r="C98" s="609">
        <v>94.499219999999994</v>
      </c>
      <c r="D98" s="610">
        <v>10.145323288348999</v>
      </c>
      <c r="E98" s="616">
        <v>1.120270949936</v>
      </c>
      <c r="F98" s="609">
        <v>93.743327504522995</v>
      </c>
      <c r="G98" s="610">
        <v>54.683607710971998</v>
      </c>
      <c r="H98" s="612">
        <v>16.1876</v>
      </c>
      <c r="I98" s="609">
        <v>68.597279999999998</v>
      </c>
      <c r="J98" s="610">
        <v>13.913672289027</v>
      </c>
      <c r="K98" s="617">
        <v>0.73175640150599996</v>
      </c>
    </row>
    <row r="99" spans="1:11" ht="14.4" customHeight="1" thickBot="1" x14ac:dyDescent="0.35">
      <c r="A99" s="626" t="s">
        <v>425</v>
      </c>
      <c r="B99" s="604">
        <v>45.389330413994003</v>
      </c>
      <c r="C99" s="604">
        <v>45.09</v>
      </c>
      <c r="D99" s="605">
        <v>-0.29933041399400001</v>
      </c>
      <c r="E99" s="606">
        <v>0.99340526922799999</v>
      </c>
      <c r="F99" s="604">
        <v>48.514100787582002</v>
      </c>
      <c r="G99" s="605">
        <v>28.299892126088999</v>
      </c>
      <c r="H99" s="607">
        <v>11.88</v>
      </c>
      <c r="I99" s="604">
        <v>35.64</v>
      </c>
      <c r="J99" s="605">
        <v>7.3401078739100001</v>
      </c>
      <c r="K99" s="608">
        <v>0.73463177553299996</v>
      </c>
    </row>
    <row r="100" spans="1:11" ht="14.4" customHeight="1" thickBot="1" x14ac:dyDescent="0.35">
      <c r="A100" s="626" t="s">
        <v>426</v>
      </c>
      <c r="B100" s="604">
        <v>38.964566297655999</v>
      </c>
      <c r="C100" s="604">
        <v>49.409219999999998</v>
      </c>
      <c r="D100" s="605">
        <v>10.444653702343</v>
      </c>
      <c r="E100" s="606">
        <v>1.2680551766579999</v>
      </c>
      <c r="F100" s="604">
        <v>45.229226716941</v>
      </c>
      <c r="G100" s="605">
        <v>26.383715584882001</v>
      </c>
      <c r="H100" s="607">
        <v>4.3075999999999999</v>
      </c>
      <c r="I100" s="604">
        <v>32.957279999999997</v>
      </c>
      <c r="J100" s="605">
        <v>6.5735644151169996</v>
      </c>
      <c r="K100" s="608">
        <v>0.72867219698999997</v>
      </c>
    </row>
    <row r="101" spans="1:11" ht="14.4" customHeight="1" thickBot="1" x14ac:dyDescent="0.35">
      <c r="A101" s="625" t="s">
        <v>427</v>
      </c>
      <c r="B101" s="609">
        <v>2223.7944276539401</v>
      </c>
      <c r="C101" s="609">
        <v>2303.3723199999999</v>
      </c>
      <c r="D101" s="610">
        <v>79.577892346057993</v>
      </c>
      <c r="E101" s="616">
        <v>1.035784734126</v>
      </c>
      <c r="F101" s="609">
        <v>2308.4294692030198</v>
      </c>
      <c r="G101" s="610">
        <v>1346.58385703509</v>
      </c>
      <c r="H101" s="612">
        <v>178.82587000000001</v>
      </c>
      <c r="I101" s="609">
        <v>1299.29766</v>
      </c>
      <c r="J101" s="610">
        <v>-47.286197035092002</v>
      </c>
      <c r="K101" s="617">
        <v>0.56284919133699995</v>
      </c>
    </row>
    <row r="102" spans="1:11" ht="14.4" customHeight="1" thickBot="1" x14ac:dyDescent="0.35">
      <c r="A102" s="626" t="s">
        <v>428</v>
      </c>
      <c r="B102" s="604">
        <v>1378.0013992484801</v>
      </c>
      <c r="C102" s="604">
        <v>1436.74576</v>
      </c>
      <c r="D102" s="605">
        <v>58.744360751522997</v>
      </c>
      <c r="E102" s="606">
        <v>1.042630116909</v>
      </c>
      <c r="F102" s="604">
        <v>1433.3813727414899</v>
      </c>
      <c r="G102" s="605">
        <v>836.13913409920497</v>
      </c>
      <c r="H102" s="607">
        <v>104.01792</v>
      </c>
      <c r="I102" s="604">
        <v>800.69402000000105</v>
      </c>
      <c r="J102" s="605">
        <v>-35.445114099203003</v>
      </c>
      <c r="K102" s="608">
        <v>0.55860501275200003</v>
      </c>
    </row>
    <row r="103" spans="1:11" ht="14.4" customHeight="1" thickBot="1" x14ac:dyDescent="0.35">
      <c r="A103" s="626" t="s">
        <v>429</v>
      </c>
      <c r="B103" s="604">
        <v>1.0595010982199999</v>
      </c>
      <c r="C103" s="604">
        <v>1.089</v>
      </c>
      <c r="D103" s="605">
        <v>2.9498901779000001E-2</v>
      </c>
      <c r="E103" s="606">
        <v>1.027842256916</v>
      </c>
      <c r="F103" s="604">
        <v>0.93272939747200001</v>
      </c>
      <c r="G103" s="605">
        <v>0.54409214852499999</v>
      </c>
      <c r="H103" s="607">
        <v>4.9406564584124654E-324</v>
      </c>
      <c r="I103" s="604">
        <v>1.089</v>
      </c>
      <c r="J103" s="605">
        <v>0.544907851474</v>
      </c>
      <c r="K103" s="608">
        <v>1.1675412000000001</v>
      </c>
    </row>
    <row r="104" spans="1:11" ht="14.4" customHeight="1" thickBot="1" x14ac:dyDescent="0.35">
      <c r="A104" s="626" t="s">
        <v>430</v>
      </c>
      <c r="B104" s="604">
        <v>844.73352730724605</v>
      </c>
      <c r="C104" s="604">
        <v>865.53755999999998</v>
      </c>
      <c r="D104" s="605">
        <v>20.804032692753999</v>
      </c>
      <c r="E104" s="606">
        <v>1.024627923505</v>
      </c>
      <c r="F104" s="604">
        <v>874.11536706405104</v>
      </c>
      <c r="G104" s="605">
        <v>509.90063078736301</v>
      </c>
      <c r="H104" s="607">
        <v>74.807950000000005</v>
      </c>
      <c r="I104" s="604">
        <v>497.51463999999999</v>
      </c>
      <c r="J104" s="605">
        <v>-12.385990787361999</v>
      </c>
      <c r="K104" s="608">
        <v>0.56916358955099999</v>
      </c>
    </row>
    <row r="105" spans="1:11" ht="14.4" customHeight="1" thickBot="1" x14ac:dyDescent="0.35">
      <c r="A105" s="625" t="s">
        <v>431</v>
      </c>
      <c r="B105" s="609">
        <v>1131.32881067365</v>
      </c>
      <c r="C105" s="609">
        <v>1068.9256700000001</v>
      </c>
      <c r="D105" s="610">
        <v>-62.403140673651997</v>
      </c>
      <c r="E105" s="616">
        <v>0.944840845486</v>
      </c>
      <c r="F105" s="609">
        <v>1094.0358215343299</v>
      </c>
      <c r="G105" s="610">
        <v>638.18756256169195</v>
      </c>
      <c r="H105" s="612">
        <v>180.79725999999999</v>
      </c>
      <c r="I105" s="609">
        <v>763.17726000000005</v>
      </c>
      <c r="J105" s="610">
        <v>124.98969743830899</v>
      </c>
      <c r="K105" s="617">
        <v>0.697579772963</v>
      </c>
    </row>
    <row r="106" spans="1:11" ht="14.4" customHeight="1" thickBot="1" x14ac:dyDescent="0.35">
      <c r="A106" s="626" t="s">
        <v>432</v>
      </c>
      <c r="B106" s="604">
        <v>45.058805072736</v>
      </c>
      <c r="C106" s="604">
        <v>32.173000000000002</v>
      </c>
      <c r="D106" s="605">
        <v>-12.885805072736</v>
      </c>
      <c r="E106" s="606">
        <v>0.71402248568399995</v>
      </c>
      <c r="F106" s="604">
        <v>33.019682143244999</v>
      </c>
      <c r="G106" s="605">
        <v>19.261481250226002</v>
      </c>
      <c r="H106" s="607">
        <v>4.9406564584124654E-324</v>
      </c>
      <c r="I106" s="604">
        <v>12.37</v>
      </c>
      <c r="J106" s="605">
        <v>-6.8914812502259997</v>
      </c>
      <c r="K106" s="608">
        <v>0.37462504776200001</v>
      </c>
    </row>
    <row r="107" spans="1:11" ht="14.4" customHeight="1" thickBot="1" x14ac:dyDescent="0.35">
      <c r="A107" s="626" t="s">
        <v>433</v>
      </c>
      <c r="B107" s="604">
        <v>736.35689333827895</v>
      </c>
      <c r="C107" s="604">
        <v>785.03179999999998</v>
      </c>
      <c r="D107" s="605">
        <v>48.674906661720001</v>
      </c>
      <c r="E107" s="606">
        <v>1.066102330408</v>
      </c>
      <c r="F107" s="604">
        <v>776.13233096052204</v>
      </c>
      <c r="G107" s="605">
        <v>452.74385972697098</v>
      </c>
      <c r="H107" s="607">
        <v>160.39359999999999</v>
      </c>
      <c r="I107" s="604">
        <v>617.67092000000002</v>
      </c>
      <c r="J107" s="605">
        <v>164.92706027302901</v>
      </c>
      <c r="K107" s="608">
        <v>0.79583196751399998</v>
      </c>
    </row>
    <row r="108" spans="1:11" ht="14.4" customHeight="1" thickBot="1" x14ac:dyDescent="0.35">
      <c r="A108" s="626" t="s">
        <v>434</v>
      </c>
      <c r="B108" s="604">
        <v>4.997422284962</v>
      </c>
      <c r="C108" s="604">
        <v>2.4</v>
      </c>
      <c r="D108" s="605">
        <v>-2.5974222849620001</v>
      </c>
      <c r="E108" s="606">
        <v>0.480247588286</v>
      </c>
      <c r="F108" s="604">
        <v>7.0025509171840001</v>
      </c>
      <c r="G108" s="605">
        <v>4.0848213683569998</v>
      </c>
      <c r="H108" s="607">
        <v>4.9406564584124654E-324</v>
      </c>
      <c r="I108" s="604">
        <v>1.663</v>
      </c>
      <c r="J108" s="605">
        <v>-2.421821368357</v>
      </c>
      <c r="K108" s="608">
        <v>0.237484885103</v>
      </c>
    </row>
    <row r="109" spans="1:11" ht="14.4" customHeight="1" thickBot="1" x14ac:dyDescent="0.35">
      <c r="A109" s="626" t="s">
        <v>435</v>
      </c>
      <c r="B109" s="604">
        <v>4.2977319948700003</v>
      </c>
      <c r="C109" s="604">
        <v>1.1615500000000001</v>
      </c>
      <c r="D109" s="605">
        <v>-3.1361819948699998</v>
      </c>
      <c r="E109" s="606">
        <v>0.27027045925299997</v>
      </c>
      <c r="F109" s="604">
        <v>1.097398444165</v>
      </c>
      <c r="G109" s="605">
        <v>0.64014909242999996</v>
      </c>
      <c r="H109" s="607">
        <v>4.9406564584124654E-324</v>
      </c>
      <c r="I109" s="604">
        <v>2.7225000000000001</v>
      </c>
      <c r="J109" s="605">
        <v>2.0823509075689999</v>
      </c>
      <c r="K109" s="608">
        <v>2.4808673772710002</v>
      </c>
    </row>
    <row r="110" spans="1:11" ht="14.4" customHeight="1" thickBot="1" x14ac:dyDescent="0.35">
      <c r="A110" s="626" t="s">
        <v>436</v>
      </c>
      <c r="B110" s="604">
        <v>340.61795798280502</v>
      </c>
      <c r="C110" s="604">
        <v>248.15932000000001</v>
      </c>
      <c r="D110" s="605">
        <v>-92.458637982804007</v>
      </c>
      <c r="E110" s="606">
        <v>0.72855618496899999</v>
      </c>
      <c r="F110" s="604">
        <v>276.78385906921</v>
      </c>
      <c r="G110" s="605">
        <v>161.45725112370599</v>
      </c>
      <c r="H110" s="607">
        <v>20.403659999999999</v>
      </c>
      <c r="I110" s="604">
        <v>128.75084000000001</v>
      </c>
      <c r="J110" s="605">
        <v>-32.706411123705998</v>
      </c>
      <c r="K110" s="608">
        <v>0.46516744304699997</v>
      </c>
    </row>
    <row r="111" spans="1:11" ht="14.4" customHeight="1" thickBot="1" x14ac:dyDescent="0.35">
      <c r="A111" s="625" t="s">
        <v>437</v>
      </c>
      <c r="B111" s="609">
        <v>4.9406564584124654E-324</v>
      </c>
      <c r="C111" s="609">
        <v>0.81649000000000005</v>
      </c>
      <c r="D111" s="610">
        <v>0.81649000000000005</v>
      </c>
      <c r="E111" s="611" t="s">
        <v>339</v>
      </c>
      <c r="F111" s="609">
        <v>0</v>
      </c>
      <c r="G111" s="610">
        <v>0</v>
      </c>
      <c r="H111" s="612">
        <v>4.9406564584124654E-324</v>
      </c>
      <c r="I111" s="609">
        <v>3.4584595208887258E-323</v>
      </c>
      <c r="J111" s="610">
        <v>3.4584595208887258E-323</v>
      </c>
      <c r="K111" s="613" t="s">
        <v>333</v>
      </c>
    </row>
    <row r="112" spans="1:11" ht="14.4" customHeight="1" thickBot="1" x14ac:dyDescent="0.35">
      <c r="A112" s="626" t="s">
        <v>438</v>
      </c>
      <c r="B112" s="604">
        <v>4.9406564584124654E-324</v>
      </c>
      <c r="C112" s="604">
        <v>0.81649000000000005</v>
      </c>
      <c r="D112" s="605">
        <v>0.81649000000000005</v>
      </c>
      <c r="E112" s="614" t="s">
        <v>339</v>
      </c>
      <c r="F112" s="604">
        <v>0</v>
      </c>
      <c r="G112" s="605">
        <v>0</v>
      </c>
      <c r="H112" s="607">
        <v>4.9406564584124654E-324</v>
      </c>
      <c r="I112" s="604">
        <v>3.4584595208887258E-323</v>
      </c>
      <c r="J112" s="605">
        <v>3.4584595208887258E-323</v>
      </c>
      <c r="K112" s="615" t="s">
        <v>333</v>
      </c>
    </row>
    <row r="113" spans="1:11" ht="14.4" customHeight="1" thickBot="1" x14ac:dyDescent="0.35">
      <c r="A113" s="623" t="s">
        <v>48</v>
      </c>
      <c r="B113" s="604">
        <v>60107.983750887601</v>
      </c>
      <c r="C113" s="604">
        <v>65413.357909999999</v>
      </c>
      <c r="D113" s="605">
        <v>5305.3741591124499</v>
      </c>
      <c r="E113" s="606">
        <v>1.088264051263</v>
      </c>
      <c r="F113" s="604">
        <v>66622</v>
      </c>
      <c r="G113" s="605">
        <v>38862.833333333299</v>
      </c>
      <c r="H113" s="607">
        <v>7612.0971200000004</v>
      </c>
      <c r="I113" s="604">
        <v>39015.802929999998</v>
      </c>
      <c r="J113" s="605">
        <v>152.969596666699</v>
      </c>
      <c r="K113" s="608">
        <v>0.58562941565799997</v>
      </c>
    </row>
    <row r="114" spans="1:11" ht="14.4" customHeight="1" thickBot="1" x14ac:dyDescent="0.35">
      <c r="A114" s="629" t="s">
        <v>439</v>
      </c>
      <c r="B114" s="609">
        <v>44523.999999997599</v>
      </c>
      <c r="C114" s="609">
        <v>48848.237000000001</v>
      </c>
      <c r="D114" s="610">
        <v>4324.2370000024603</v>
      </c>
      <c r="E114" s="616">
        <v>1.097121485041</v>
      </c>
      <c r="F114" s="609">
        <v>49390</v>
      </c>
      <c r="G114" s="610">
        <v>28810.833333333299</v>
      </c>
      <c r="H114" s="612">
        <v>5638.424</v>
      </c>
      <c r="I114" s="609">
        <v>28910.667000000001</v>
      </c>
      <c r="J114" s="610">
        <v>99.833666666680003</v>
      </c>
      <c r="K114" s="617">
        <v>0.58535466693600002</v>
      </c>
    </row>
    <row r="115" spans="1:11" ht="14.4" customHeight="1" thickBot="1" x14ac:dyDescent="0.35">
      <c r="A115" s="625" t="s">
        <v>440</v>
      </c>
      <c r="B115" s="609">
        <v>44523.999999997599</v>
      </c>
      <c r="C115" s="609">
        <v>48720.78</v>
      </c>
      <c r="D115" s="610">
        <v>4196.7800000024699</v>
      </c>
      <c r="E115" s="616">
        <v>1.0942588267</v>
      </c>
      <c r="F115" s="609">
        <v>49232</v>
      </c>
      <c r="G115" s="610">
        <v>28718.666666666701</v>
      </c>
      <c r="H115" s="612">
        <v>5638.424</v>
      </c>
      <c r="I115" s="609">
        <v>28870.001</v>
      </c>
      <c r="J115" s="610">
        <v>151.334333333351</v>
      </c>
      <c r="K115" s="617">
        <v>0.58640723513100002</v>
      </c>
    </row>
    <row r="116" spans="1:11" ht="14.4" customHeight="1" thickBot="1" x14ac:dyDescent="0.35">
      <c r="A116" s="626" t="s">
        <v>441</v>
      </c>
      <c r="B116" s="604">
        <v>44523.999999997599</v>
      </c>
      <c r="C116" s="604">
        <v>48720.78</v>
      </c>
      <c r="D116" s="605">
        <v>4196.7800000024699</v>
      </c>
      <c r="E116" s="606">
        <v>1.0942588267</v>
      </c>
      <c r="F116" s="604">
        <v>49232</v>
      </c>
      <c r="G116" s="605">
        <v>28718.666666666701</v>
      </c>
      <c r="H116" s="607">
        <v>5638.424</v>
      </c>
      <c r="I116" s="604">
        <v>28870.001</v>
      </c>
      <c r="J116" s="605">
        <v>151.334333333351</v>
      </c>
      <c r="K116" s="608">
        <v>0.58640723513100002</v>
      </c>
    </row>
    <row r="117" spans="1:11" ht="14.4" customHeight="1" thickBot="1" x14ac:dyDescent="0.35">
      <c r="A117" s="625" t="s">
        <v>442</v>
      </c>
      <c r="B117" s="609">
        <v>0</v>
      </c>
      <c r="C117" s="609">
        <v>127.45699999999999</v>
      </c>
      <c r="D117" s="610">
        <v>127.45699999999999</v>
      </c>
      <c r="E117" s="611" t="s">
        <v>333</v>
      </c>
      <c r="F117" s="609">
        <v>157.99999999999699</v>
      </c>
      <c r="G117" s="610">
        <v>92.166666666664995</v>
      </c>
      <c r="H117" s="612">
        <v>4.9406564584124654E-324</v>
      </c>
      <c r="I117" s="609">
        <v>40.665999999999997</v>
      </c>
      <c r="J117" s="610">
        <v>-51.500666666664998</v>
      </c>
      <c r="K117" s="617">
        <v>0.25737974683499998</v>
      </c>
    </row>
    <row r="118" spans="1:11" ht="14.4" customHeight="1" thickBot="1" x14ac:dyDescent="0.35">
      <c r="A118" s="626" t="s">
        <v>443</v>
      </c>
      <c r="B118" s="604">
        <v>0</v>
      </c>
      <c r="C118" s="604">
        <v>127.45699999999999</v>
      </c>
      <c r="D118" s="605">
        <v>127.45699999999999</v>
      </c>
      <c r="E118" s="614" t="s">
        <v>333</v>
      </c>
      <c r="F118" s="604">
        <v>157.99999999999699</v>
      </c>
      <c r="G118" s="605">
        <v>92.166666666664995</v>
      </c>
      <c r="H118" s="607">
        <v>4.9406564584124654E-324</v>
      </c>
      <c r="I118" s="604">
        <v>40.665999999999997</v>
      </c>
      <c r="J118" s="605">
        <v>-51.500666666664998</v>
      </c>
      <c r="K118" s="608">
        <v>0.25737974683499998</v>
      </c>
    </row>
    <row r="119" spans="1:11" ht="14.4" customHeight="1" thickBot="1" x14ac:dyDescent="0.35">
      <c r="A119" s="624" t="s">
        <v>444</v>
      </c>
      <c r="B119" s="604">
        <v>15138.98375089</v>
      </c>
      <c r="C119" s="604">
        <v>16076.63545</v>
      </c>
      <c r="D119" s="605">
        <v>937.65169910995803</v>
      </c>
      <c r="E119" s="606">
        <v>1.061936237896</v>
      </c>
      <c r="F119" s="604">
        <v>16740</v>
      </c>
      <c r="G119" s="605">
        <v>9765</v>
      </c>
      <c r="H119" s="607">
        <v>1917.069</v>
      </c>
      <c r="I119" s="604">
        <v>9815.8064600000107</v>
      </c>
      <c r="J119" s="605">
        <v>50.806460000005004</v>
      </c>
      <c r="K119" s="608">
        <v>0.58636836678600002</v>
      </c>
    </row>
    <row r="120" spans="1:11" ht="14.4" customHeight="1" thickBot="1" x14ac:dyDescent="0.35">
      <c r="A120" s="625" t="s">
        <v>445</v>
      </c>
      <c r="B120" s="609">
        <v>4006.9999691584499</v>
      </c>
      <c r="C120" s="609">
        <v>4384.8842699999996</v>
      </c>
      <c r="D120" s="610">
        <v>377.88430084154902</v>
      </c>
      <c r="E120" s="616">
        <v>1.0943060403660001</v>
      </c>
      <c r="F120" s="609">
        <v>4431</v>
      </c>
      <c r="G120" s="610">
        <v>2584.75</v>
      </c>
      <c r="H120" s="612">
        <v>507.46300000000002</v>
      </c>
      <c r="I120" s="609">
        <v>2598.3062100000002</v>
      </c>
      <c r="J120" s="610">
        <v>13.556210000002</v>
      </c>
      <c r="K120" s="617">
        <v>0.58639273527400004</v>
      </c>
    </row>
    <row r="121" spans="1:11" ht="14.4" customHeight="1" thickBot="1" x14ac:dyDescent="0.35">
      <c r="A121" s="626" t="s">
        <v>446</v>
      </c>
      <c r="B121" s="604">
        <v>4006.9999691584499</v>
      </c>
      <c r="C121" s="604">
        <v>4384.8842699999996</v>
      </c>
      <c r="D121" s="605">
        <v>377.88430084154902</v>
      </c>
      <c r="E121" s="606">
        <v>1.0943060403660001</v>
      </c>
      <c r="F121" s="604">
        <v>4431</v>
      </c>
      <c r="G121" s="605">
        <v>2584.75</v>
      </c>
      <c r="H121" s="607">
        <v>507.46300000000002</v>
      </c>
      <c r="I121" s="604">
        <v>2598.3062100000002</v>
      </c>
      <c r="J121" s="605">
        <v>13.556210000002</v>
      </c>
      <c r="K121" s="608">
        <v>0.58639273527400004</v>
      </c>
    </row>
    <row r="122" spans="1:11" ht="14.4" customHeight="1" thickBot="1" x14ac:dyDescent="0.35">
      <c r="A122" s="625" t="s">
        <v>447</v>
      </c>
      <c r="B122" s="609">
        <v>11131.9837817316</v>
      </c>
      <c r="C122" s="609">
        <v>11691.751179999999</v>
      </c>
      <c r="D122" s="610">
        <v>559.76739826841197</v>
      </c>
      <c r="E122" s="616">
        <v>1.050284604185</v>
      </c>
      <c r="F122" s="609">
        <v>12309</v>
      </c>
      <c r="G122" s="610">
        <v>7180.25</v>
      </c>
      <c r="H122" s="612">
        <v>1409.606</v>
      </c>
      <c r="I122" s="609">
        <v>7217.5002500000001</v>
      </c>
      <c r="J122" s="610">
        <v>37.250250000004002</v>
      </c>
      <c r="K122" s="617">
        <v>0.58635959460499998</v>
      </c>
    </row>
    <row r="123" spans="1:11" ht="14.4" customHeight="1" thickBot="1" x14ac:dyDescent="0.35">
      <c r="A123" s="626" t="s">
        <v>448</v>
      </c>
      <c r="B123" s="604">
        <v>11131.9837817316</v>
      </c>
      <c r="C123" s="604">
        <v>11691.751179999999</v>
      </c>
      <c r="D123" s="605">
        <v>559.76739826841197</v>
      </c>
      <c r="E123" s="606">
        <v>1.050284604185</v>
      </c>
      <c r="F123" s="604">
        <v>12309</v>
      </c>
      <c r="G123" s="605">
        <v>7180.25</v>
      </c>
      <c r="H123" s="607">
        <v>1409.606</v>
      </c>
      <c r="I123" s="604">
        <v>7217.5002500000001</v>
      </c>
      <c r="J123" s="605">
        <v>37.250250000004002</v>
      </c>
      <c r="K123" s="608">
        <v>0.58635959460499998</v>
      </c>
    </row>
    <row r="124" spans="1:11" ht="14.4" customHeight="1" thickBot="1" x14ac:dyDescent="0.35">
      <c r="A124" s="624" t="s">
        <v>449</v>
      </c>
      <c r="B124" s="604">
        <v>444.99999999997601</v>
      </c>
      <c r="C124" s="604">
        <v>488.48545999999999</v>
      </c>
      <c r="D124" s="605">
        <v>43.485460000023998</v>
      </c>
      <c r="E124" s="606">
        <v>1.0977201348309999</v>
      </c>
      <c r="F124" s="604">
        <v>492</v>
      </c>
      <c r="G124" s="605">
        <v>287</v>
      </c>
      <c r="H124" s="607">
        <v>56.604120000000002</v>
      </c>
      <c r="I124" s="604">
        <v>289.32947000000001</v>
      </c>
      <c r="J124" s="605">
        <v>2.3294700000000002</v>
      </c>
      <c r="K124" s="608">
        <v>0.58806802845499995</v>
      </c>
    </row>
    <row r="125" spans="1:11" ht="14.4" customHeight="1" thickBot="1" x14ac:dyDescent="0.35">
      <c r="A125" s="625" t="s">
        <v>450</v>
      </c>
      <c r="B125" s="609">
        <v>444.99999999997601</v>
      </c>
      <c r="C125" s="609">
        <v>488.48545999999999</v>
      </c>
      <c r="D125" s="610">
        <v>43.485460000023998</v>
      </c>
      <c r="E125" s="616">
        <v>1.0977201348309999</v>
      </c>
      <c r="F125" s="609">
        <v>492</v>
      </c>
      <c r="G125" s="610">
        <v>287</v>
      </c>
      <c r="H125" s="612">
        <v>56.604120000000002</v>
      </c>
      <c r="I125" s="609">
        <v>289.32947000000001</v>
      </c>
      <c r="J125" s="610">
        <v>2.3294700000000002</v>
      </c>
      <c r="K125" s="617">
        <v>0.58806802845499995</v>
      </c>
    </row>
    <row r="126" spans="1:11" ht="14.4" customHeight="1" thickBot="1" x14ac:dyDescent="0.35">
      <c r="A126" s="626" t="s">
        <v>451</v>
      </c>
      <c r="B126" s="604">
        <v>444.99999999997601</v>
      </c>
      <c r="C126" s="604">
        <v>488.48545999999999</v>
      </c>
      <c r="D126" s="605">
        <v>43.485460000023998</v>
      </c>
      <c r="E126" s="606">
        <v>1.0977201348309999</v>
      </c>
      <c r="F126" s="604">
        <v>492</v>
      </c>
      <c r="G126" s="605">
        <v>287</v>
      </c>
      <c r="H126" s="607">
        <v>56.604120000000002</v>
      </c>
      <c r="I126" s="604">
        <v>289.32947000000001</v>
      </c>
      <c r="J126" s="605">
        <v>2.3294700000000002</v>
      </c>
      <c r="K126" s="608">
        <v>0.58806802845499995</v>
      </c>
    </row>
    <row r="127" spans="1:11" ht="14.4" customHeight="1" thickBot="1" x14ac:dyDescent="0.35">
      <c r="A127" s="623" t="s">
        <v>452</v>
      </c>
      <c r="B127" s="604">
        <v>0</v>
      </c>
      <c r="C127" s="604">
        <v>136.10427999999999</v>
      </c>
      <c r="D127" s="605">
        <v>136.10427999999999</v>
      </c>
      <c r="E127" s="614" t="s">
        <v>333</v>
      </c>
      <c r="F127" s="604">
        <v>0</v>
      </c>
      <c r="G127" s="605">
        <v>0</v>
      </c>
      <c r="H127" s="607">
        <v>82.23948</v>
      </c>
      <c r="I127" s="604">
        <v>151.57250999999999</v>
      </c>
      <c r="J127" s="605">
        <v>151.57250999999999</v>
      </c>
      <c r="K127" s="615" t="s">
        <v>333</v>
      </c>
    </row>
    <row r="128" spans="1:11" ht="14.4" customHeight="1" thickBot="1" x14ac:dyDescent="0.35">
      <c r="A128" s="624" t="s">
        <v>453</v>
      </c>
      <c r="B128" s="604">
        <v>4.9406564584124654E-324</v>
      </c>
      <c r="C128" s="604">
        <v>21.228999999999999</v>
      </c>
      <c r="D128" s="605">
        <v>21.228999999999999</v>
      </c>
      <c r="E128" s="614" t="s">
        <v>339</v>
      </c>
      <c r="F128" s="604">
        <v>0</v>
      </c>
      <c r="G128" s="605">
        <v>0</v>
      </c>
      <c r="H128" s="607">
        <v>64.638000000000005</v>
      </c>
      <c r="I128" s="604">
        <v>64.638000000000005</v>
      </c>
      <c r="J128" s="605">
        <v>64.638000000000005</v>
      </c>
      <c r="K128" s="615" t="s">
        <v>333</v>
      </c>
    </row>
    <row r="129" spans="1:11" ht="14.4" customHeight="1" thickBot="1" x14ac:dyDescent="0.35">
      <c r="A129" s="625" t="s">
        <v>454</v>
      </c>
      <c r="B129" s="609">
        <v>4.9406564584124654E-324</v>
      </c>
      <c r="C129" s="609">
        <v>21.228999999999999</v>
      </c>
      <c r="D129" s="610">
        <v>21.228999999999999</v>
      </c>
      <c r="E129" s="611" t="s">
        <v>339</v>
      </c>
      <c r="F129" s="609">
        <v>0</v>
      </c>
      <c r="G129" s="610">
        <v>0</v>
      </c>
      <c r="H129" s="612">
        <v>64.638000000000005</v>
      </c>
      <c r="I129" s="609">
        <v>64.638000000000005</v>
      </c>
      <c r="J129" s="610">
        <v>64.638000000000005</v>
      </c>
      <c r="K129" s="613" t="s">
        <v>333</v>
      </c>
    </row>
    <row r="130" spans="1:11" ht="14.4" customHeight="1" thickBot="1" x14ac:dyDescent="0.35">
      <c r="A130" s="626" t="s">
        <v>455</v>
      </c>
      <c r="B130" s="604">
        <v>4.9406564584124654E-324</v>
      </c>
      <c r="C130" s="604">
        <v>21.228999999999999</v>
      </c>
      <c r="D130" s="605">
        <v>21.228999999999999</v>
      </c>
      <c r="E130" s="614" t="s">
        <v>339</v>
      </c>
      <c r="F130" s="604">
        <v>0</v>
      </c>
      <c r="G130" s="605">
        <v>0</v>
      </c>
      <c r="H130" s="607">
        <v>64.638000000000005</v>
      </c>
      <c r="I130" s="604">
        <v>64.638000000000005</v>
      </c>
      <c r="J130" s="605">
        <v>64.638000000000005</v>
      </c>
      <c r="K130" s="615" t="s">
        <v>333</v>
      </c>
    </row>
    <row r="131" spans="1:11" ht="14.4" customHeight="1" thickBot="1" x14ac:dyDescent="0.35">
      <c r="A131" s="624" t="s">
        <v>456</v>
      </c>
      <c r="B131" s="604">
        <v>0</v>
      </c>
      <c r="C131" s="604">
        <v>114.87528</v>
      </c>
      <c r="D131" s="605">
        <v>114.87528</v>
      </c>
      <c r="E131" s="614" t="s">
        <v>333</v>
      </c>
      <c r="F131" s="604">
        <v>0</v>
      </c>
      <c r="G131" s="605">
        <v>0</v>
      </c>
      <c r="H131" s="607">
        <v>17.601479999999999</v>
      </c>
      <c r="I131" s="604">
        <v>86.934510000000003</v>
      </c>
      <c r="J131" s="605">
        <v>86.934510000000003</v>
      </c>
      <c r="K131" s="615" t="s">
        <v>333</v>
      </c>
    </row>
    <row r="132" spans="1:11" ht="14.4" customHeight="1" thickBot="1" x14ac:dyDescent="0.35">
      <c r="A132" s="625" t="s">
        <v>457</v>
      </c>
      <c r="B132" s="609">
        <v>0</v>
      </c>
      <c r="C132" s="609">
        <v>90.439279999999997</v>
      </c>
      <c r="D132" s="610">
        <v>90.439279999999997</v>
      </c>
      <c r="E132" s="611" t="s">
        <v>333</v>
      </c>
      <c r="F132" s="609">
        <v>0</v>
      </c>
      <c r="G132" s="610">
        <v>0</v>
      </c>
      <c r="H132" s="612">
        <v>17.601479999999999</v>
      </c>
      <c r="I132" s="609">
        <v>77.847880000000004</v>
      </c>
      <c r="J132" s="610">
        <v>77.847880000000004</v>
      </c>
      <c r="K132" s="613" t="s">
        <v>333</v>
      </c>
    </row>
    <row r="133" spans="1:11" ht="14.4" customHeight="1" thickBot="1" x14ac:dyDescent="0.35">
      <c r="A133" s="626" t="s">
        <v>458</v>
      </c>
      <c r="B133" s="604">
        <v>0</v>
      </c>
      <c r="C133" s="604">
        <v>3.6615000000000002</v>
      </c>
      <c r="D133" s="605">
        <v>3.6615000000000002</v>
      </c>
      <c r="E133" s="614" t="s">
        <v>333</v>
      </c>
      <c r="F133" s="604">
        <v>0</v>
      </c>
      <c r="G133" s="605">
        <v>0</v>
      </c>
      <c r="H133" s="607">
        <v>4.9406564584124654E-324</v>
      </c>
      <c r="I133" s="604">
        <v>1.3804000000000001</v>
      </c>
      <c r="J133" s="605">
        <v>1.3804000000000001</v>
      </c>
      <c r="K133" s="615" t="s">
        <v>333</v>
      </c>
    </row>
    <row r="134" spans="1:11" ht="14.4" customHeight="1" thickBot="1" x14ac:dyDescent="0.35">
      <c r="A134" s="626" t="s">
        <v>459</v>
      </c>
      <c r="B134" s="604">
        <v>4.9406564584124654E-324</v>
      </c>
      <c r="C134" s="604">
        <v>18.149999999999999</v>
      </c>
      <c r="D134" s="605">
        <v>18.149999999999999</v>
      </c>
      <c r="E134" s="614" t="s">
        <v>339</v>
      </c>
      <c r="F134" s="604">
        <v>0</v>
      </c>
      <c r="G134" s="605">
        <v>0</v>
      </c>
      <c r="H134" s="607">
        <v>17.601479999999999</v>
      </c>
      <c r="I134" s="604">
        <v>17.601479999999999</v>
      </c>
      <c r="J134" s="605">
        <v>17.601479999999999</v>
      </c>
      <c r="K134" s="615" t="s">
        <v>333</v>
      </c>
    </row>
    <row r="135" spans="1:11" ht="14.4" customHeight="1" thickBot="1" x14ac:dyDescent="0.35">
      <c r="A135" s="626" t="s">
        <v>460</v>
      </c>
      <c r="B135" s="604">
        <v>0</v>
      </c>
      <c r="C135" s="604">
        <v>68.527780000000007</v>
      </c>
      <c r="D135" s="605">
        <v>68.527780000000007</v>
      </c>
      <c r="E135" s="614" t="s">
        <v>333</v>
      </c>
      <c r="F135" s="604">
        <v>0</v>
      </c>
      <c r="G135" s="605">
        <v>0</v>
      </c>
      <c r="H135" s="607">
        <v>4.9406564584124654E-324</v>
      </c>
      <c r="I135" s="604">
        <v>58.566000000000003</v>
      </c>
      <c r="J135" s="605">
        <v>58.566000000000003</v>
      </c>
      <c r="K135" s="615" t="s">
        <v>333</v>
      </c>
    </row>
    <row r="136" spans="1:11" ht="14.4" customHeight="1" thickBot="1" x14ac:dyDescent="0.35">
      <c r="A136" s="626" t="s">
        <v>461</v>
      </c>
      <c r="B136" s="604">
        <v>4.9406564584124654E-324</v>
      </c>
      <c r="C136" s="604">
        <v>9.9999999999E-2</v>
      </c>
      <c r="D136" s="605">
        <v>9.9999999999E-2</v>
      </c>
      <c r="E136" s="614" t="s">
        <v>339</v>
      </c>
      <c r="F136" s="604">
        <v>0</v>
      </c>
      <c r="G136" s="605">
        <v>0</v>
      </c>
      <c r="H136" s="607">
        <v>4.9406564584124654E-324</v>
      </c>
      <c r="I136" s="604">
        <v>0.3</v>
      </c>
      <c r="J136" s="605">
        <v>0.3</v>
      </c>
      <c r="K136" s="615" t="s">
        <v>333</v>
      </c>
    </row>
    <row r="137" spans="1:11" ht="14.4" customHeight="1" thickBot="1" x14ac:dyDescent="0.35">
      <c r="A137" s="625" t="s">
        <v>462</v>
      </c>
      <c r="B137" s="609">
        <v>4.9406564584124654E-324</v>
      </c>
      <c r="C137" s="609">
        <v>4.9406564584124654E-324</v>
      </c>
      <c r="D137" s="610">
        <v>0</v>
      </c>
      <c r="E137" s="616">
        <v>1</v>
      </c>
      <c r="F137" s="609">
        <v>4.9406564584124654E-324</v>
      </c>
      <c r="G137" s="610">
        <v>0</v>
      </c>
      <c r="H137" s="612">
        <v>4.9406564584124654E-324</v>
      </c>
      <c r="I137" s="609">
        <v>1.38663</v>
      </c>
      <c r="J137" s="610">
        <v>1.38663</v>
      </c>
      <c r="K137" s="613" t="s">
        <v>339</v>
      </c>
    </row>
    <row r="138" spans="1:11" ht="14.4" customHeight="1" thickBot="1" x14ac:dyDescent="0.35">
      <c r="A138" s="626" t="s">
        <v>463</v>
      </c>
      <c r="B138" s="604">
        <v>4.9406564584124654E-324</v>
      </c>
      <c r="C138" s="604">
        <v>4.9406564584124654E-324</v>
      </c>
      <c r="D138" s="605">
        <v>0</v>
      </c>
      <c r="E138" s="606">
        <v>1</v>
      </c>
      <c r="F138" s="604">
        <v>4.9406564584124654E-324</v>
      </c>
      <c r="G138" s="605">
        <v>0</v>
      </c>
      <c r="H138" s="607">
        <v>4.9406564584124654E-324</v>
      </c>
      <c r="I138" s="604">
        <v>1.38663</v>
      </c>
      <c r="J138" s="605">
        <v>1.38663</v>
      </c>
      <c r="K138" s="615" t="s">
        <v>339</v>
      </c>
    </row>
    <row r="139" spans="1:11" ht="14.4" customHeight="1" thickBot="1" x14ac:dyDescent="0.35">
      <c r="A139" s="628" t="s">
        <v>464</v>
      </c>
      <c r="B139" s="604">
        <v>0</v>
      </c>
      <c r="C139" s="604">
        <v>17.600000000000001</v>
      </c>
      <c r="D139" s="605">
        <v>17.600000000000001</v>
      </c>
      <c r="E139" s="614" t="s">
        <v>333</v>
      </c>
      <c r="F139" s="604">
        <v>0</v>
      </c>
      <c r="G139" s="605">
        <v>0</v>
      </c>
      <c r="H139" s="607">
        <v>4.9406564584124654E-324</v>
      </c>
      <c r="I139" s="604">
        <v>5.3</v>
      </c>
      <c r="J139" s="605">
        <v>5.3</v>
      </c>
      <c r="K139" s="615" t="s">
        <v>333</v>
      </c>
    </row>
    <row r="140" spans="1:11" ht="14.4" customHeight="1" thickBot="1" x14ac:dyDescent="0.35">
      <c r="A140" s="626" t="s">
        <v>465</v>
      </c>
      <c r="B140" s="604">
        <v>0</v>
      </c>
      <c r="C140" s="604">
        <v>17.600000000000001</v>
      </c>
      <c r="D140" s="605">
        <v>17.600000000000001</v>
      </c>
      <c r="E140" s="614" t="s">
        <v>333</v>
      </c>
      <c r="F140" s="604">
        <v>0</v>
      </c>
      <c r="G140" s="605">
        <v>0</v>
      </c>
      <c r="H140" s="607">
        <v>4.9406564584124654E-324</v>
      </c>
      <c r="I140" s="604">
        <v>5.3</v>
      </c>
      <c r="J140" s="605">
        <v>5.3</v>
      </c>
      <c r="K140" s="615" t="s">
        <v>333</v>
      </c>
    </row>
    <row r="141" spans="1:11" ht="14.4" customHeight="1" thickBot="1" x14ac:dyDescent="0.35">
      <c r="A141" s="628" t="s">
        <v>466</v>
      </c>
      <c r="B141" s="604">
        <v>0</v>
      </c>
      <c r="C141" s="604">
        <v>6.05</v>
      </c>
      <c r="D141" s="605">
        <v>6.05</v>
      </c>
      <c r="E141" s="614" t="s">
        <v>333</v>
      </c>
      <c r="F141" s="604">
        <v>0</v>
      </c>
      <c r="G141" s="605">
        <v>0</v>
      </c>
      <c r="H141" s="607">
        <v>4.9406564584124654E-324</v>
      </c>
      <c r="I141" s="604">
        <v>2.4</v>
      </c>
      <c r="J141" s="605">
        <v>2.4</v>
      </c>
      <c r="K141" s="615" t="s">
        <v>333</v>
      </c>
    </row>
    <row r="142" spans="1:11" ht="14.4" customHeight="1" thickBot="1" x14ac:dyDescent="0.35">
      <c r="A142" s="626" t="s">
        <v>467</v>
      </c>
      <c r="B142" s="604">
        <v>0</v>
      </c>
      <c r="C142" s="604">
        <v>6.05</v>
      </c>
      <c r="D142" s="605">
        <v>6.05</v>
      </c>
      <c r="E142" s="614" t="s">
        <v>333</v>
      </c>
      <c r="F142" s="604">
        <v>0</v>
      </c>
      <c r="G142" s="605">
        <v>0</v>
      </c>
      <c r="H142" s="607">
        <v>4.9406564584124654E-324</v>
      </c>
      <c r="I142" s="604">
        <v>2.4</v>
      </c>
      <c r="J142" s="605">
        <v>2.4</v>
      </c>
      <c r="K142" s="615" t="s">
        <v>333</v>
      </c>
    </row>
    <row r="143" spans="1:11" ht="14.4" customHeight="1" thickBot="1" x14ac:dyDescent="0.35">
      <c r="A143" s="628" t="s">
        <v>468</v>
      </c>
      <c r="B143" s="604">
        <v>4.9406564584124654E-324</v>
      </c>
      <c r="C143" s="604">
        <v>0.78600000000000003</v>
      </c>
      <c r="D143" s="605">
        <v>0.78600000000000003</v>
      </c>
      <c r="E143" s="614" t="s">
        <v>339</v>
      </c>
      <c r="F143" s="604">
        <v>0</v>
      </c>
      <c r="G143" s="605">
        <v>0</v>
      </c>
      <c r="H143" s="607">
        <v>4.9406564584124654E-324</v>
      </c>
      <c r="I143" s="604">
        <v>3.4584595208887258E-323</v>
      </c>
      <c r="J143" s="605">
        <v>3.4584595208887258E-323</v>
      </c>
      <c r="K143" s="615" t="s">
        <v>333</v>
      </c>
    </row>
    <row r="144" spans="1:11" ht="14.4" customHeight="1" thickBot="1" x14ac:dyDescent="0.35">
      <c r="A144" s="626" t="s">
        <v>469</v>
      </c>
      <c r="B144" s="604">
        <v>4.9406564584124654E-324</v>
      </c>
      <c r="C144" s="604">
        <v>0.78600000000000003</v>
      </c>
      <c r="D144" s="605">
        <v>0.78600000000000003</v>
      </c>
      <c r="E144" s="614" t="s">
        <v>339</v>
      </c>
      <c r="F144" s="604">
        <v>0</v>
      </c>
      <c r="G144" s="605">
        <v>0</v>
      </c>
      <c r="H144" s="607">
        <v>4.9406564584124654E-324</v>
      </c>
      <c r="I144" s="604">
        <v>3.4584595208887258E-323</v>
      </c>
      <c r="J144" s="605">
        <v>3.4584595208887258E-323</v>
      </c>
      <c r="K144" s="615" t="s">
        <v>333</v>
      </c>
    </row>
    <row r="145" spans="1:11" ht="14.4" customHeight="1" thickBot="1" x14ac:dyDescent="0.35">
      <c r="A145" s="623" t="s">
        <v>470</v>
      </c>
      <c r="B145" s="604">
        <v>9907.9999999994598</v>
      </c>
      <c r="C145" s="604">
        <v>10344.591619999999</v>
      </c>
      <c r="D145" s="605">
        <v>436.59162000054698</v>
      </c>
      <c r="E145" s="606">
        <v>1.044064555914</v>
      </c>
      <c r="F145" s="604">
        <v>8295.1017727710096</v>
      </c>
      <c r="G145" s="605">
        <v>4838.8093674497504</v>
      </c>
      <c r="H145" s="607">
        <v>654.25900000000001</v>
      </c>
      <c r="I145" s="604">
        <v>5200.4319999999998</v>
      </c>
      <c r="J145" s="605">
        <v>361.62263255024999</v>
      </c>
      <c r="K145" s="608">
        <v>0.62692805253700001</v>
      </c>
    </row>
    <row r="146" spans="1:11" ht="14.4" customHeight="1" thickBot="1" x14ac:dyDescent="0.35">
      <c r="A146" s="624" t="s">
        <v>471</v>
      </c>
      <c r="B146" s="604">
        <v>9907.9999999994598</v>
      </c>
      <c r="C146" s="604">
        <v>9345.0540000000001</v>
      </c>
      <c r="D146" s="605">
        <v>-562.94599999945603</v>
      </c>
      <c r="E146" s="606">
        <v>0.94318268066199995</v>
      </c>
      <c r="F146" s="604">
        <v>8264.1017727710096</v>
      </c>
      <c r="G146" s="605">
        <v>4820.7260341164201</v>
      </c>
      <c r="H146" s="607">
        <v>623.404</v>
      </c>
      <c r="I146" s="604">
        <v>5169.5770000000002</v>
      </c>
      <c r="J146" s="605">
        <v>348.850965883583</v>
      </c>
      <c r="K146" s="608">
        <v>0.62554614429199995</v>
      </c>
    </row>
    <row r="147" spans="1:11" ht="14.4" customHeight="1" thickBot="1" x14ac:dyDescent="0.35">
      <c r="A147" s="625" t="s">
        <v>472</v>
      </c>
      <c r="B147" s="609">
        <v>9907.9999999994598</v>
      </c>
      <c r="C147" s="609">
        <v>9096.7970000000005</v>
      </c>
      <c r="D147" s="610">
        <v>-811.20299999945598</v>
      </c>
      <c r="E147" s="616">
        <v>0.91812646346299998</v>
      </c>
      <c r="F147" s="609">
        <v>8264.1017727710096</v>
      </c>
      <c r="G147" s="610">
        <v>4820.7260341164201</v>
      </c>
      <c r="H147" s="612">
        <v>623.404</v>
      </c>
      <c r="I147" s="609">
        <v>5159.2359999999999</v>
      </c>
      <c r="J147" s="610">
        <v>338.50996588358203</v>
      </c>
      <c r="K147" s="617">
        <v>0.62429482862800001</v>
      </c>
    </row>
    <row r="148" spans="1:11" ht="14.4" customHeight="1" thickBot="1" x14ac:dyDescent="0.35">
      <c r="A148" s="626" t="s">
        <v>473</v>
      </c>
      <c r="B148" s="604">
        <v>224.99999999998801</v>
      </c>
      <c r="C148" s="604">
        <v>179.68899999999999</v>
      </c>
      <c r="D148" s="605">
        <v>-45.310999999986997</v>
      </c>
      <c r="E148" s="606">
        <v>0.79861777777700005</v>
      </c>
      <c r="F148" s="604">
        <v>168.993285667446</v>
      </c>
      <c r="G148" s="605">
        <v>98.579416639342995</v>
      </c>
      <c r="H148" s="607">
        <v>14.106</v>
      </c>
      <c r="I148" s="604">
        <v>98.742000000000004</v>
      </c>
      <c r="J148" s="605">
        <v>0.16258336065599999</v>
      </c>
      <c r="K148" s="608">
        <v>0.58429540327600005</v>
      </c>
    </row>
    <row r="149" spans="1:11" ht="14.4" customHeight="1" thickBot="1" x14ac:dyDescent="0.35">
      <c r="A149" s="626" t="s">
        <v>474</v>
      </c>
      <c r="B149" s="604">
        <v>3585.9999999997999</v>
      </c>
      <c r="C149" s="604">
        <v>3236.855</v>
      </c>
      <c r="D149" s="605">
        <v>-349.14499999980302</v>
      </c>
      <c r="E149" s="606">
        <v>0.90263664249800002</v>
      </c>
      <c r="F149" s="604">
        <v>2068.99999999996</v>
      </c>
      <c r="G149" s="605">
        <v>1206.9166666666399</v>
      </c>
      <c r="H149" s="607">
        <v>117.38</v>
      </c>
      <c r="I149" s="604">
        <v>1486.7850000000001</v>
      </c>
      <c r="J149" s="605">
        <v>279.86833333335699</v>
      </c>
      <c r="K149" s="608">
        <v>0.71860077332000005</v>
      </c>
    </row>
    <row r="150" spans="1:11" ht="14.4" customHeight="1" thickBot="1" x14ac:dyDescent="0.35">
      <c r="A150" s="626" t="s">
        <v>475</v>
      </c>
      <c r="B150" s="604">
        <v>4.9406564584124654E-324</v>
      </c>
      <c r="C150" s="604">
        <v>1.1399999999999999</v>
      </c>
      <c r="D150" s="605">
        <v>1.1399999999999999</v>
      </c>
      <c r="E150" s="614" t="s">
        <v>339</v>
      </c>
      <c r="F150" s="604">
        <v>3.1223446848490002</v>
      </c>
      <c r="G150" s="605">
        <v>1.821367732828</v>
      </c>
      <c r="H150" s="607">
        <v>0.38</v>
      </c>
      <c r="I150" s="604">
        <v>2.66</v>
      </c>
      <c r="J150" s="605">
        <v>0.83863226717100003</v>
      </c>
      <c r="K150" s="608">
        <v>0.85192388044300005</v>
      </c>
    </row>
    <row r="151" spans="1:11" ht="14.4" customHeight="1" thickBot="1" x14ac:dyDescent="0.35">
      <c r="A151" s="626" t="s">
        <v>476</v>
      </c>
      <c r="B151" s="604">
        <v>1330.99999999993</v>
      </c>
      <c r="C151" s="604">
        <v>1173.2940000000001</v>
      </c>
      <c r="D151" s="605">
        <v>-157.705999999927</v>
      </c>
      <c r="E151" s="606">
        <v>0.88151314800900005</v>
      </c>
      <c r="F151" s="604">
        <v>1124.98614241884</v>
      </c>
      <c r="G151" s="605">
        <v>656.24191641099003</v>
      </c>
      <c r="H151" s="607">
        <v>93.807000000000002</v>
      </c>
      <c r="I151" s="604">
        <v>656.64900000000102</v>
      </c>
      <c r="J151" s="605">
        <v>0.40708358901000002</v>
      </c>
      <c r="K151" s="608">
        <v>0.58369518986900004</v>
      </c>
    </row>
    <row r="152" spans="1:11" ht="14.4" customHeight="1" thickBot="1" x14ac:dyDescent="0.35">
      <c r="A152" s="626" t="s">
        <v>477</v>
      </c>
      <c r="B152" s="604">
        <v>4553.9999999997499</v>
      </c>
      <c r="C152" s="604">
        <v>4293.277</v>
      </c>
      <c r="D152" s="605">
        <v>-260.72299999975002</v>
      </c>
      <c r="E152" s="606">
        <v>0.94274857268300005</v>
      </c>
      <c r="F152" s="604">
        <v>4682.99999999992</v>
      </c>
      <c r="G152" s="605">
        <v>2731.74999999995</v>
      </c>
      <c r="H152" s="607">
        <v>379.95100000000002</v>
      </c>
      <c r="I152" s="604">
        <v>2789.5279999999998</v>
      </c>
      <c r="J152" s="605">
        <v>57.778000000051001</v>
      </c>
      <c r="K152" s="608">
        <v>0.59567115097099999</v>
      </c>
    </row>
    <row r="153" spans="1:11" ht="14.4" customHeight="1" thickBot="1" x14ac:dyDescent="0.35">
      <c r="A153" s="626" t="s">
        <v>478</v>
      </c>
      <c r="B153" s="604">
        <v>211.99999999998801</v>
      </c>
      <c r="C153" s="604">
        <v>212.542</v>
      </c>
      <c r="D153" s="605">
        <v>0.54200000001100002</v>
      </c>
      <c r="E153" s="606">
        <v>1.002556603773</v>
      </c>
      <c r="F153" s="604">
        <v>214.99999999999599</v>
      </c>
      <c r="G153" s="605">
        <v>125.416666666664</v>
      </c>
      <c r="H153" s="607">
        <v>17.78</v>
      </c>
      <c r="I153" s="604">
        <v>124.872</v>
      </c>
      <c r="J153" s="605">
        <v>-0.54466666666399999</v>
      </c>
      <c r="K153" s="608">
        <v>0.58079999999999998</v>
      </c>
    </row>
    <row r="154" spans="1:11" ht="14.4" customHeight="1" thickBot="1" x14ac:dyDescent="0.35">
      <c r="A154" s="625" t="s">
        <v>479</v>
      </c>
      <c r="B154" s="609">
        <v>4.9406564584124654E-324</v>
      </c>
      <c r="C154" s="609">
        <v>248.25700000000001</v>
      </c>
      <c r="D154" s="610">
        <v>248.25700000000001</v>
      </c>
      <c r="E154" s="611" t="s">
        <v>339</v>
      </c>
      <c r="F154" s="609">
        <v>0</v>
      </c>
      <c r="G154" s="610">
        <v>0</v>
      </c>
      <c r="H154" s="612">
        <v>4.9406564584124654E-324</v>
      </c>
      <c r="I154" s="609">
        <v>10.340999999999999</v>
      </c>
      <c r="J154" s="610">
        <v>10.340999999999999</v>
      </c>
      <c r="K154" s="613" t="s">
        <v>333</v>
      </c>
    </row>
    <row r="155" spans="1:11" ht="14.4" customHeight="1" thickBot="1" x14ac:dyDescent="0.35">
      <c r="A155" s="626" t="s">
        <v>480</v>
      </c>
      <c r="B155" s="604">
        <v>4.9406564584124654E-324</v>
      </c>
      <c r="C155" s="604">
        <v>243.29900000000001</v>
      </c>
      <c r="D155" s="605">
        <v>243.29900000000001</v>
      </c>
      <c r="E155" s="614" t="s">
        <v>339</v>
      </c>
      <c r="F155" s="604">
        <v>0</v>
      </c>
      <c r="G155" s="605">
        <v>0</v>
      </c>
      <c r="H155" s="607">
        <v>4.9406564584124654E-324</v>
      </c>
      <c r="I155" s="604">
        <v>3.4584595208887258E-323</v>
      </c>
      <c r="J155" s="605">
        <v>3.4584595208887258E-323</v>
      </c>
      <c r="K155" s="615" t="s">
        <v>333</v>
      </c>
    </row>
    <row r="156" spans="1:11" ht="14.4" customHeight="1" thickBot="1" x14ac:dyDescent="0.35">
      <c r="A156" s="626" t="s">
        <v>481</v>
      </c>
      <c r="B156" s="604">
        <v>4.9406564584124654E-324</v>
      </c>
      <c r="C156" s="604">
        <v>3.4540000000000002</v>
      </c>
      <c r="D156" s="605">
        <v>3.4540000000000002</v>
      </c>
      <c r="E156" s="614" t="s">
        <v>339</v>
      </c>
      <c r="F156" s="604">
        <v>0</v>
      </c>
      <c r="G156" s="605">
        <v>0</v>
      </c>
      <c r="H156" s="607">
        <v>4.9406564584124654E-324</v>
      </c>
      <c r="I156" s="604">
        <v>4.1900000000000004</v>
      </c>
      <c r="J156" s="605">
        <v>4.1900000000000004</v>
      </c>
      <c r="K156" s="615" t="s">
        <v>333</v>
      </c>
    </row>
    <row r="157" spans="1:11" ht="14.4" customHeight="1" thickBot="1" x14ac:dyDescent="0.35">
      <c r="A157" s="626" t="s">
        <v>482</v>
      </c>
      <c r="B157" s="604">
        <v>4.9406564584124654E-324</v>
      </c>
      <c r="C157" s="604">
        <v>1.504</v>
      </c>
      <c r="D157" s="605">
        <v>1.504</v>
      </c>
      <c r="E157" s="614" t="s">
        <v>339</v>
      </c>
      <c r="F157" s="604">
        <v>0</v>
      </c>
      <c r="G157" s="605">
        <v>0</v>
      </c>
      <c r="H157" s="607">
        <v>4.9406564584124654E-324</v>
      </c>
      <c r="I157" s="604">
        <v>6.1509999999999998</v>
      </c>
      <c r="J157" s="605">
        <v>6.1509999999999998</v>
      </c>
      <c r="K157" s="615" t="s">
        <v>333</v>
      </c>
    </row>
    <row r="158" spans="1:11" ht="14.4" customHeight="1" thickBot="1" x14ac:dyDescent="0.35">
      <c r="A158" s="624" t="s">
        <v>483</v>
      </c>
      <c r="B158" s="604">
        <v>0</v>
      </c>
      <c r="C158" s="604">
        <v>999.53762000000302</v>
      </c>
      <c r="D158" s="605">
        <v>999.53762000000302</v>
      </c>
      <c r="E158" s="614" t="s">
        <v>333</v>
      </c>
      <c r="F158" s="604">
        <v>31</v>
      </c>
      <c r="G158" s="605">
        <v>18.083333333333002</v>
      </c>
      <c r="H158" s="607">
        <v>30.855</v>
      </c>
      <c r="I158" s="604">
        <v>30.855</v>
      </c>
      <c r="J158" s="605">
        <v>12.771666666666</v>
      </c>
      <c r="K158" s="608">
        <v>0.99532258064500001</v>
      </c>
    </row>
    <row r="159" spans="1:11" ht="14.4" customHeight="1" thickBot="1" x14ac:dyDescent="0.35">
      <c r="A159" s="625" t="s">
        <v>484</v>
      </c>
      <c r="B159" s="609">
        <v>0</v>
      </c>
      <c r="C159" s="609">
        <v>731.32517000000303</v>
      </c>
      <c r="D159" s="610">
        <v>731.32517000000303</v>
      </c>
      <c r="E159" s="611" t="s">
        <v>333</v>
      </c>
      <c r="F159" s="609">
        <v>31</v>
      </c>
      <c r="G159" s="610">
        <v>18.083333333333002</v>
      </c>
      <c r="H159" s="612">
        <v>30.855</v>
      </c>
      <c r="I159" s="609">
        <v>30.855</v>
      </c>
      <c r="J159" s="610">
        <v>12.771666666666</v>
      </c>
      <c r="K159" s="617">
        <v>0.99532258064500001</v>
      </c>
    </row>
    <row r="160" spans="1:11" ht="14.4" customHeight="1" thickBot="1" x14ac:dyDescent="0.35">
      <c r="A160" s="626" t="s">
        <v>485</v>
      </c>
      <c r="B160" s="604">
        <v>0</v>
      </c>
      <c r="C160" s="604">
        <v>521.34150000000295</v>
      </c>
      <c r="D160" s="605">
        <v>521.34150000000295</v>
      </c>
      <c r="E160" s="614" t="s">
        <v>333</v>
      </c>
      <c r="F160" s="604">
        <v>31</v>
      </c>
      <c r="G160" s="605">
        <v>18.083333333333002</v>
      </c>
      <c r="H160" s="607">
        <v>30.855</v>
      </c>
      <c r="I160" s="604">
        <v>30.855</v>
      </c>
      <c r="J160" s="605">
        <v>12.771666666666</v>
      </c>
      <c r="K160" s="608">
        <v>0.99532258064500001</v>
      </c>
    </row>
    <row r="161" spans="1:11" ht="14.4" customHeight="1" thickBot="1" x14ac:dyDescent="0.35">
      <c r="A161" s="626" t="s">
        <v>486</v>
      </c>
      <c r="B161" s="604">
        <v>0</v>
      </c>
      <c r="C161" s="604">
        <v>35.677669999999999</v>
      </c>
      <c r="D161" s="605">
        <v>35.677669999999999</v>
      </c>
      <c r="E161" s="614" t="s">
        <v>333</v>
      </c>
      <c r="F161" s="604">
        <v>0</v>
      </c>
      <c r="G161" s="605">
        <v>0</v>
      </c>
      <c r="H161" s="607">
        <v>4.9406564584124654E-324</v>
      </c>
      <c r="I161" s="604">
        <v>3.4584595208887258E-323</v>
      </c>
      <c r="J161" s="605">
        <v>3.4584595208887258E-323</v>
      </c>
      <c r="K161" s="615" t="s">
        <v>333</v>
      </c>
    </row>
    <row r="162" spans="1:11" ht="14.4" customHeight="1" thickBot="1" x14ac:dyDescent="0.35">
      <c r="A162" s="626" t="s">
        <v>487</v>
      </c>
      <c r="B162" s="604">
        <v>4.9406564584124654E-324</v>
      </c>
      <c r="C162" s="604">
        <v>174.30600000000001</v>
      </c>
      <c r="D162" s="605">
        <v>174.30600000000001</v>
      </c>
      <c r="E162" s="614" t="s">
        <v>339</v>
      </c>
      <c r="F162" s="604">
        <v>0</v>
      </c>
      <c r="G162" s="605">
        <v>0</v>
      </c>
      <c r="H162" s="607">
        <v>4.9406564584124654E-324</v>
      </c>
      <c r="I162" s="604">
        <v>3.4584595208887258E-323</v>
      </c>
      <c r="J162" s="605">
        <v>3.4584595208887258E-323</v>
      </c>
      <c r="K162" s="615" t="s">
        <v>333</v>
      </c>
    </row>
    <row r="163" spans="1:11" ht="14.4" customHeight="1" thickBot="1" x14ac:dyDescent="0.35">
      <c r="A163" s="625" t="s">
        <v>488</v>
      </c>
      <c r="B163" s="609">
        <v>0</v>
      </c>
      <c r="C163" s="609">
        <v>18.264500000000002</v>
      </c>
      <c r="D163" s="610">
        <v>18.264500000000002</v>
      </c>
      <c r="E163" s="611" t="s">
        <v>333</v>
      </c>
      <c r="F163" s="609">
        <v>0</v>
      </c>
      <c r="G163" s="610">
        <v>0</v>
      </c>
      <c r="H163" s="612">
        <v>4.9406564584124654E-324</v>
      </c>
      <c r="I163" s="609">
        <v>3.4584595208887258E-323</v>
      </c>
      <c r="J163" s="610">
        <v>3.4584595208887258E-323</v>
      </c>
      <c r="K163" s="613" t="s">
        <v>333</v>
      </c>
    </row>
    <row r="164" spans="1:11" ht="14.4" customHeight="1" thickBot="1" x14ac:dyDescent="0.35">
      <c r="A164" s="626" t="s">
        <v>489</v>
      </c>
      <c r="B164" s="604">
        <v>0</v>
      </c>
      <c r="C164" s="604">
        <v>12.064500000000001</v>
      </c>
      <c r="D164" s="605">
        <v>12.064500000000001</v>
      </c>
      <c r="E164" s="614" t="s">
        <v>333</v>
      </c>
      <c r="F164" s="604">
        <v>0</v>
      </c>
      <c r="G164" s="605">
        <v>0</v>
      </c>
      <c r="H164" s="607">
        <v>4.9406564584124654E-324</v>
      </c>
      <c r="I164" s="604">
        <v>3.4584595208887258E-323</v>
      </c>
      <c r="J164" s="605">
        <v>3.4584595208887258E-323</v>
      </c>
      <c r="K164" s="615" t="s">
        <v>333</v>
      </c>
    </row>
    <row r="165" spans="1:11" ht="14.4" customHeight="1" thickBot="1" x14ac:dyDescent="0.35">
      <c r="A165" s="626" t="s">
        <v>490</v>
      </c>
      <c r="B165" s="604">
        <v>4.9406564584124654E-324</v>
      </c>
      <c r="C165" s="604">
        <v>6.2</v>
      </c>
      <c r="D165" s="605">
        <v>6.2</v>
      </c>
      <c r="E165" s="614" t="s">
        <v>339</v>
      </c>
      <c r="F165" s="604">
        <v>0</v>
      </c>
      <c r="G165" s="605">
        <v>0</v>
      </c>
      <c r="H165" s="607">
        <v>4.9406564584124654E-324</v>
      </c>
      <c r="I165" s="604">
        <v>3.4584595208887258E-323</v>
      </c>
      <c r="J165" s="605">
        <v>3.4584595208887258E-323</v>
      </c>
      <c r="K165" s="615" t="s">
        <v>333</v>
      </c>
    </row>
    <row r="166" spans="1:11" ht="14.4" customHeight="1" thickBot="1" x14ac:dyDescent="0.35">
      <c r="A166" s="625" t="s">
        <v>491</v>
      </c>
      <c r="B166" s="609">
        <v>4.9406564584124654E-324</v>
      </c>
      <c r="C166" s="609">
        <v>12.129</v>
      </c>
      <c r="D166" s="610">
        <v>12.129</v>
      </c>
      <c r="E166" s="611" t="s">
        <v>339</v>
      </c>
      <c r="F166" s="609">
        <v>0</v>
      </c>
      <c r="G166" s="610">
        <v>0</v>
      </c>
      <c r="H166" s="612">
        <v>4.9406564584124654E-324</v>
      </c>
      <c r="I166" s="609">
        <v>3.4584595208887258E-323</v>
      </c>
      <c r="J166" s="610">
        <v>3.4584595208887258E-323</v>
      </c>
      <c r="K166" s="613" t="s">
        <v>333</v>
      </c>
    </row>
    <row r="167" spans="1:11" ht="14.4" customHeight="1" thickBot="1" x14ac:dyDescent="0.35">
      <c r="A167" s="626" t="s">
        <v>492</v>
      </c>
      <c r="B167" s="604">
        <v>4.9406564584124654E-324</v>
      </c>
      <c r="C167" s="604">
        <v>12.129</v>
      </c>
      <c r="D167" s="605">
        <v>12.129</v>
      </c>
      <c r="E167" s="614" t="s">
        <v>339</v>
      </c>
      <c r="F167" s="604">
        <v>0</v>
      </c>
      <c r="G167" s="605">
        <v>0</v>
      </c>
      <c r="H167" s="607">
        <v>4.9406564584124654E-324</v>
      </c>
      <c r="I167" s="604">
        <v>3.4584595208887258E-323</v>
      </c>
      <c r="J167" s="605">
        <v>3.4584595208887258E-323</v>
      </c>
      <c r="K167" s="615" t="s">
        <v>333</v>
      </c>
    </row>
    <row r="168" spans="1:11" ht="14.4" customHeight="1" thickBot="1" x14ac:dyDescent="0.35">
      <c r="A168" s="625" t="s">
        <v>493</v>
      </c>
      <c r="B168" s="609">
        <v>0</v>
      </c>
      <c r="C168" s="609">
        <v>26.7088</v>
      </c>
      <c r="D168" s="610">
        <v>26.7088</v>
      </c>
      <c r="E168" s="611" t="s">
        <v>333</v>
      </c>
      <c r="F168" s="609">
        <v>0</v>
      </c>
      <c r="G168" s="610">
        <v>0</v>
      </c>
      <c r="H168" s="612">
        <v>4.9406564584124654E-324</v>
      </c>
      <c r="I168" s="609">
        <v>3.4584595208887258E-323</v>
      </c>
      <c r="J168" s="610">
        <v>3.4584595208887258E-323</v>
      </c>
      <c r="K168" s="613" t="s">
        <v>333</v>
      </c>
    </row>
    <row r="169" spans="1:11" ht="14.4" customHeight="1" thickBot="1" x14ac:dyDescent="0.35">
      <c r="A169" s="626" t="s">
        <v>494</v>
      </c>
      <c r="B169" s="604">
        <v>0</v>
      </c>
      <c r="C169" s="604">
        <v>26.7088</v>
      </c>
      <c r="D169" s="605">
        <v>26.7088</v>
      </c>
      <c r="E169" s="614" t="s">
        <v>333</v>
      </c>
      <c r="F169" s="604">
        <v>0</v>
      </c>
      <c r="G169" s="605">
        <v>0</v>
      </c>
      <c r="H169" s="607">
        <v>4.9406564584124654E-324</v>
      </c>
      <c r="I169" s="604">
        <v>3.4584595208887258E-323</v>
      </c>
      <c r="J169" s="605">
        <v>3.4584595208887258E-323</v>
      </c>
      <c r="K169" s="615" t="s">
        <v>333</v>
      </c>
    </row>
    <row r="170" spans="1:11" ht="14.4" customHeight="1" thickBot="1" x14ac:dyDescent="0.35">
      <c r="A170" s="625" t="s">
        <v>495</v>
      </c>
      <c r="B170" s="609">
        <v>4.9406564584124654E-324</v>
      </c>
      <c r="C170" s="609">
        <v>211.11015</v>
      </c>
      <c r="D170" s="610">
        <v>211.11015</v>
      </c>
      <c r="E170" s="611" t="s">
        <v>339</v>
      </c>
      <c r="F170" s="609">
        <v>0</v>
      </c>
      <c r="G170" s="610">
        <v>0</v>
      </c>
      <c r="H170" s="612">
        <v>4.9406564584124654E-324</v>
      </c>
      <c r="I170" s="609">
        <v>3.4584595208887258E-323</v>
      </c>
      <c r="J170" s="610">
        <v>3.4584595208887258E-323</v>
      </c>
      <c r="K170" s="613" t="s">
        <v>333</v>
      </c>
    </row>
    <row r="171" spans="1:11" ht="14.4" customHeight="1" thickBot="1" x14ac:dyDescent="0.35">
      <c r="A171" s="626" t="s">
        <v>496</v>
      </c>
      <c r="B171" s="604">
        <v>4.9406564584124654E-324</v>
      </c>
      <c r="C171" s="604">
        <v>49.991149999999003</v>
      </c>
      <c r="D171" s="605">
        <v>49.991149999999003</v>
      </c>
      <c r="E171" s="614" t="s">
        <v>339</v>
      </c>
      <c r="F171" s="604">
        <v>0</v>
      </c>
      <c r="G171" s="605">
        <v>0</v>
      </c>
      <c r="H171" s="607">
        <v>4.9406564584124654E-324</v>
      </c>
      <c r="I171" s="604">
        <v>3.4584595208887258E-323</v>
      </c>
      <c r="J171" s="605">
        <v>3.4584595208887258E-323</v>
      </c>
      <c r="K171" s="615" t="s">
        <v>333</v>
      </c>
    </row>
    <row r="172" spans="1:11" ht="14.4" customHeight="1" thickBot="1" x14ac:dyDescent="0.35">
      <c r="A172" s="626" t="s">
        <v>497</v>
      </c>
      <c r="B172" s="604">
        <v>4.9406564584124654E-324</v>
      </c>
      <c r="C172" s="604">
        <v>37.880000000000003</v>
      </c>
      <c r="D172" s="605">
        <v>37.880000000000003</v>
      </c>
      <c r="E172" s="614" t="s">
        <v>339</v>
      </c>
      <c r="F172" s="604">
        <v>0</v>
      </c>
      <c r="G172" s="605">
        <v>0</v>
      </c>
      <c r="H172" s="607">
        <v>4.9406564584124654E-324</v>
      </c>
      <c r="I172" s="604">
        <v>3.4584595208887258E-323</v>
      </c>
      <c r="J172" s="605">
        <v>3.4584595208887258E-323</v>
      </c>
      <c r="K172" s="615" t="s">
        <v>333</v>
      </c>
    </row>
    <row r="173" spans="1:11" ht="14.4" customHeight="1" thickBot="1" x14ac:dyDescent="0.35">
      <c r="A173" s="626" t="s">
        <v>498</v>
      </c>
      <c r="B173" s="604">
        <v>4.9406564584124654E-324</v>
      </c>
      <c r="C173" s="604">
        <v>123.239000000001</v>
      </c>
      <c r="D173" s="605">
        <v>123.239000000001</v>
      </c>
      <c r="E173" s="614" t="s">
        <v>339</v>
      </c>
      <c r="F173" s="604">
        <v>0</v>
      </c>
      <c r="G173" s="605">
        <v>0</v>
      </c>
      <c r="H173" s="607">
        <v>4.9406564584124654E-324</v>
      </c>
      <c r="I173" s="604">
        <v>3.4584595208887258E-323</v>
      </c>
      <c r="J173" s="605">
        <v>3.4584595208887258E-323</v>
      </c>
      <c r="K173" s="615" t="s">
        <v>333</v>
      </c>
    </row>
    <row r="174" spans="1:11" ht="14.4" customHeight="1" thickBot="1" x14ac:dyDescent="0.35">
      <c r="A174" s="623" t="s">
        <v>499</v>
      </c>
      <c r="B174" s="604">
        <v>0</v>
      </c>
      <c r="C174" s="604">
        <v>0.54418999999999995</v>
      </c>
      <c r="D174" s="605">
        <v>0.54418999999999995</v>
      </c>
      <c r="E174" s="614" t="s">
        <v>333</v>
      </c>
      <c r="F174" s="604">
        <v>0</v>
      </c>
      <c r="G174" s="605">
        <v>0</v>
      </c>
      <c r="H174" s="607">
        <v>0.51590999999999998</v>
      </c>
      <c r="I174" s="604">
        <v>0.51590999999999998</v>
      </c>
      <c r="J174" s="605">
        <v>0.51590999999999998</v>
      </c>
      <c r="K174" s="615" t="s">
        <v>333</v>
      </c>
    </row>
    <row r="175" spans="1:11" ht="14.4" customHeight="1" thickBot="1" x14ac:dyDescent="0.35">
      <c r="A175" s="624" t="s">
        <v>500</v>
      </c>
      <c r="B175" s="604">
        <v>0</v>
      </c>
      <c r="C175" s="604">
        <v>0.54418999999999995</v>
      </c>
      <c r="D175" s="605">
        <v>0.54418999999999995</v>
      </c>
      <c r="E175" s="614" t="s">
        <v>333</v>
      </c>
      <c r="F175" s="604">
        <v>0</v>
      </c>
      <c r="G175" s="605">
        <v>0</v>
      </c>
      <c r="H175" s="607">
        <v>0.51590999999999998</v>
      </c>
      <c r="I175" s="604">
        <v>0.51590999999999998</v>
      </c>
      <c r="J175" s="605">
        <v>0.51590999999999998</v>
      </c>
      <c r="K175" s="615" t="s">
        <v>333</v>
      </c>
    </row>
    <row r="176" spans="1:11" ht="14.4" customHeight="1" thickBot="1" x14ac:dyDescent="0.35">
      <c r="A176" s="625" t="s">
        <v>501</v>
      </c>
      <c r="B176" s="609">
        <v>0</v>
      </c>
      <c r="C176" s="609">
        <v>0.54418999999999995</v>
      </c>
      <c r="D176" s="610">
        <v>0.54418999999999995</v>
      </c>
      <c r="E176" s="611" t="s">
        <v>333</v>
      </c>
      <c r="F176" s="609">
        <v>0</v>
      </c>
      <c r="G176" s="610">
        <v>0</v>
      </c>
      <c r="H176" s="612">
        <v>0.51590999999999998</v>
      </c>
      <c r="I176" s="609">
        <v>0.51590999999999998</v>
      </c>
      <c r="J176" s="610">
        <v>0.51590999999999998</v>
      </c>
      <c r="K176" s="613" t="s">
        <v>333</v>
      </c>
    </row>
    <row r="177" spans="1:11" ht="14.4" customHeight="1" thickBot="1" x14ac:dyDescent="0.35">
      <c r="A177" s="626" t="s">
        <v>502</v>
      </c>
      <c r="B177" s="604">
        <v>0</v>
      </c>
      <c r="C177" s="604">
        <v>0.54418999999999995</v>
      </c>
      <c r="D177" s="605">
        <v>0.54418999999999995</v>
      </c>
      <c r="E177" s="614" t="s">
        <v>333</v>
      </c>
      <c r="F177" s="604">
        <v>0</v>
      </c>
      <c r="G177" s="605">
        <v>0</v>
      </c>
      <c r="H177" s="607">
        <v>0.51590999999999998</v>
      </c>
      <c r="I177" s="604">
        <v>0.51590999999999998</v>
      </c>
      <c r="J177" s="605">
        <v>0.51590999999999998</v>
      </c>
      <c r="K177" s="615" t="s">
        <v>333</v>
      </c>
    </row>
    <row r="178" spans="1:11" ht="14.4" customHeight="1" thickBot="1" x14ac:dyDescent="0.35">
      <c r="A178" s="622" t="s">
        <v>503</v>
      </c>
      <c r="B178" s="604">
        <v>138136.13032957399</v>
      </c>
      <c r="C178" s="604">
        <v>136726.61983000001</v>
      </c>
      <c r="D178" s="605">
        <v>-1409.5104995743</v>
      </c>
      <c r="E178" s="606">
        <v>0.98979622133400003</v>
      </c>
      <c r="F178" s="604">
        <v>157236.524919032</v>
      </c>
      <c r="G178" s="605">
        <v>91721.306202768596</v>
      </c>
      <c r="H178" s="607">
        <v>12669.709000000001</v>
      </c>
      <c r="I178" s="604">
        <v>88413.561960000006</v>
      </c>
      <c r="J178" s="605">
        <v>-3307.7442427686001</v>
      </c>
      <c r="K178" s="608">
        <v>0.56229659110999997</v>
      </c>
    </row>
    <row r="179" spans="1:11" ht="14.4" customHeight="1" thickBot="1" x14ac:dyDescent="0.35">
      <c r="A179" s="623" t="s">
        <v>504</v>
      </c>
      <c r="B179" s="604">
        <v>137105.40303539301</v>
      </c>
      <c r="C179" s="604">
        <v>135347.14851</v>
      </c>
      <c r="D179" s="605">
        <v>-1758.25452539348</v>
      </c>
      <c r="E179" s="606">
        <v>0.987175891784</v>
      </c>
      <c r="F179" s="604">
        <v>157152.951879484</v>
      </c>
      <c r="G179" s="605">
        <v>91672.555263032395</v>
      </c>
      <c r="H179" s="607">
        <v>12645.033750000001</v>
      </c>
      <c r="I179" s="604">
        <v>88348.444210000001</v>
      </c>
      <c r="J179" s="605">
        <v>-3324.1110530323499</v>
      </c>
      <c r="K179" s="608">
        <v>0.56218125815200004</v>
      </c>
    </row>
    <row r="180" spans="1:11" ht="14.4" customHeight="1" thickBot="1" x14ac:dyDescent="0.35">
      <c r="A180" s="624" t="s">
        <v>505</v>
      </c>
      <c r="B180" s="604">
        <v>137105.40303539301</v>
      </c>
      <c r="C180" s="604">
        <v>135347.14851</v>
      </c>
      <c r="D180" s="605">
        <v>-1758.25452539348</v>
      </c>
      <c r="E180" s="606">
        <v>0.987175891784</v>
      </c>
      <c r="F180" s="604">
        <v>157152.951879484</v>
      </c>
      <c r="G180" s="605">
        <v>91672.555263032395</v>
      </c>
      <c r="H180" s="607">
        <v>12645.033750000001</v>
      </c>
      <c r="I180" s="604">
        <v>88348.444210000001</v>
      </c>
      <c r="J180" s="605">
        <v>-3324.1110530323499</v>
      </c>
      <c r="K180" s="608">
        <v>0.56218125815200004</v>
      </c>
    </row>
    <row r="181" spans="1:11" ht="14.4" customHeight="1" thickBot="1" x14ac:dyDescent="0.35">
      <c r="A181" s="625" t="s">
        <v>506</v>
      </c>
      <c r="B181" s="609">
        <v>6.192424983635</v>
      </c>
      <c r="C181" s="609">
        <v>2.7214</v>
      </c>
      <c r="D181" s="610">
        <v>-3.471024983635</v>
      </c>
      <c r="E181" s="616">
        <v>0.439472421093</v>
      </c>
      <c r="F181" s="609">
        <v>2.95187948396</v>
      </c>
      <c r="G181" s="610">
        <v>1.7219296989770001</v>
      </c>
      <c r="H181" s="612">
        <v>4.9406564584124654E-324</v>
      </c>
      <c r="I181" s="609">
        <v>0.23400000000000001</v>
      </c>
      <c r="J181" s="610">
        <v>-1.4879296989769999</v>
      </c>
      <c r="K181" s="617">
        <v>7.9271528960000004E-2</v>
      </c>
    </row>
    <row r="182" spans="1:11" ht="14.4" customHeight="1" thickBot="1" x14ac:dyDescent="0.35">
      <c r="A182" s="626" t="s">
        <v>507</v>
      </c>
      <c r="B182" s="604">
        <v>0.71476243684499996</v>
      </c>
      <c r="C182" s="604">
        <v>5.2900000000000003E-2</v>
      </c>
      <c r="D182" s="605">
        <v>-0.66186243684500001</v>
      </c>
      <c r="E182" s="606">
        <v>7.4010604465000004E-2</v>
      </c>
      <c r="F182" s="604">
        <v>6.0818915049999998E-2</v>
      </c>
      <c r="G182" s="605">
        <v>3.5477700446000002E-2</v>
      </c>
      <c r="H182" s="607">
        <v>4.9406564584124654E-324</v>
      </c>
      <c r="I182" s="604">
        <v>3.4584595208887258E-323</v>
      </c>
      <c r="J182" s="605">
        <v>-3.5477700446000002E-2</v>
      </c>
      <c r="K182" s="608">
        <v>5.6817549271743353E-322</v>
      </c>
    </row>
    <row r="183" spans="1:11" ht="14.4" customHeight="1" thickBot="1" x14ac:dyDescent="0.35">
      <c r="A183" s="626" t="s">
        <v>508</v>
      </c>
      <c r="B183" s="604">
        <v>0.36876708870000002</v>
      </c>
      <c r="C183" s="604">
        <v>0.23100000000000001</v>
      </c>
      <c r="D183" s="605">
        <v>-0.13776708870000001</v>
      </c>
      <c r="E183" s="606">
        <v>0.62641164864700005</v>
      </c>
      <c r="F183" s="604">
        <v>0.24549446168899999</v>
      </c>
      <c r="G183" s="605">
        <v>0.14320510265200001</v>
      </c>
      <c r="H183" s="607">
        <v>4.9406564584124654E-324</v>
      </c>
      <c r="I183" s="604">
        <v>0.23400000000000001</v>
      </c>
      <c r="J183" s="605">
        <v>9.0794897346999998E-2</v>
      </c>
      <c r="K183" s="608">
        <v>0.95317832585499995</v>
      </c>
    </row>
    <row r="184" spans="1:11" ht="14.4" customHeight="1" thickBot="1" x14ac:dyDescent="0.35">
      <c r="A184" s="626" t="s">
        <v>509</v>
      </c>
      <c r="B184" s="604">
        <v>5.108895458089</v>
      </c>
      <c r="C184" s="604">
        <v>2.4375</v>
      </c>
      <c r="D184" s="605">
        <v>-2.671395458089</v>
      </c>
      <c r="E184" s="606">
        <v>0.47710899939000001</v>
      </c>
      <c r="F184" s="604">
        <v>2.6455661072200001</v>
      </c>
      <c r="G184" s="605">
        <v>1.5432468958779999</v>
      </c>
      <c r="H184" s="607">
        <v>4.9406564584124654E-324</v>
      </c>
      <c r="I184" s="604">
        <v>3.4584595208887258E-323</v>
      </c>
      <c r="J184" s="605">
        <v>-1.5432468958779999</v>
      </c>
      <c r="K184" s="608">
        <v>1.4821969375237396E-323</v>
      </c>
    </row>
    <row r="185" spans="1:11" ht="14.4" customHeight="1" thickBot="1" x14ac:dyDescent="0.35">
      <c r="A185" s="625" t="s">
        <v>510</v>
      </c>
      <c r="B185" s="609">
        <v>208.00290120206199</v>
      </c>
      <c r="C185" s="609">
        <v>615.63971000000004</v>
      </c>
      <c r="D185" s="610">
        <v>407.63680879793799</v>
      </c>
      <c r="E185" s="616">
        <v>2.9597650150170001</v>
      </c>
      <c r="F185" s="609">
        <v>0</v>
      </c>
      <c r="G185" s="610">
        <v>0</v>
      </c>
      <c r="H185" s="612">
        <v>4.9406564584124654E-324</v>
      </c>
      <c r="I185" s="609">
        <v>58.139020000000002</v>
      </c>
      <c r="J185" s="610">
        <v>58.139020000000002</v>
      </c>
      <c r="K185" s="613" t="s">
        <v>333</v>
      </c>
    </row>
    <row r="186" spans="1:11" ht="14.4" customHeight="1" thickBot="1" x14ac:dyDescent="0.35">
      <c r="A186" s="626" t="s">
        <v>511</v>
      </c>
      <c r="B186" s="604">
        <v>208.00290120206199</v>
      </c>
      <c r="C186" s="604">
        <v>615.63971000000004</v>
      </c>
      <c r="D186" s="605">
        <v>407.63680879793799</v>
      </c>
      <c r="E186" s="606">
        <v>2.9597650150170001</v>
      </c>
      <c r="F186" s="604">
        <v>0</v>
      </c>
      <c r="G186" s="605">
        <v>0</v>
      </c>
      <c r="H186" s="607">
        <v>4.9406564584124654E-324</v>
      </c>
      <c r="I186" s="604">
        <v>58.139020000000002</v>
      </c>
      <c r="J186" s="605">
        <v>58.139020000000002</v>
      </c>
      <c r="K186" s="615" t="s">
        <v>333</v>
      </c>
    </row>
    <row r="187" spans="1:11" ht="14.4" customHeight="1" thickBot="1" x14ac:dyDescent="0.35">
      <c r="A187" s="625" t="s">
        <v>512</v>
      </c>
      <c r="B187" s="609">
        <v>1059.2081517101601</v>
      </c>
      <c r="C187" s="609">
        <v>4.9406564584124654E-324</v>
      </c>
      <c r="D187" s="610">
        <v>-1059.2081517101601</v>
      </c>
      <c r="E187" s="616">
        <v>0</v>
      </c>
      <c r="F187" s="609">
        <v>0</v>
      </c>
      <c r="G187" s="610">
        <v>0</v>
      </c>
      <c r="H187" s="612">
        <v>0.88470000000000004</v>
      </c>
      <c r="I187" s="609">
        <v>0.88470000000000004</v>
      </c>
      <c r="J187" s="610">
        <v>0.88470000000000004</v>
      </c>
      <c r="K187" s="613" t="s">
        <v>333</v>
      </c>
    </row>
    <row r="188" spans="1:11" ht="14.4" customHeight="1" thickBot="1" x14ac:dyDescent="0.35">
      <c r="A188" s="626" t="s">
        <v>513</v>
      </c>
      <c r="B188" s="604">
        <v>1053.2083546766501</v>
      </c>
      <c r="C188" s="604">
        <v>4.9406564584124654E-324</v>
      </c>
      <c r="D188" s="605">
        <v>-1053.2083546766501</v>
      </c>
      <c r="E188" s="606">
        <v>0</v>
      </c>
      <c r="F188" s="604">
        <v>0</v>
      </c>
      <c r="G188" s="605">
        <v>0</v>
      </c>
      <c r="H188" s="607">
        <v>0.88470000000000004</v>
      </c>
      <c r="I188" s="604">
        <v>0.88470000000000004</v>
      </c>
      <c r="J188" s="605">
        <v>0.88470000000000004</v>
      </c>
      <c r="K188" s="615" t="s">
        <v>333</v>
      </c>
    </row>
    <row r="189" spans="1:11" ht="14.4" customHeight="1" thickBot="1" x14ac:dyDescent="0.35">
      <c r="A189" s="625" t="s">
        <v>514</v>
      </c>
      <c r="B189" s="609">
        <v>4.9406564584124654E-324</v>
      </c>
      <c r="C189" s="609">
        <v>-3.6773199999999999</v>
      </c>
      <c r="D189" s="610">
        <v>-3.6773199999999999</v>
      </c>
      <c r="E189" s="611" t="s">
        <v>339</v>
      </c>
      <c r="F189" s="609">
        <v>0</v>
      </c>
      <c r="G189" s="610">
        <v>0</v>
      </c>
      <c r="H189" s="612">
        <v>4.9406564584124654E-324</v>
      </c>
      <c r="I189" s="609">
        <v>3.4584595208887258E-323</v>
      </c>
      <c r="J189" s="610">
        <v>3.4584595208887258E-323</v>
      </c>
      <c r="K189" s="613" t="s">
        <v>333</v>
      </c>
    </row>
    <row r="190" spans="1:11" ht="14.4" customHeight="1" thickBot="1" x14ac:dyDescent="0.35">
      <c r="A190" s="626" t="s">
        <v>515</v>
      </c>
      <c r="B190" s="604">
        <v>4.9406564584124654E-324</v>
      </c>
      <c r="C190" s="604">
        <v>-3.6209099999999999</v>
      </c>
      <c r="D190" s="605">
        <v>-3.6209099999999999</v>
      </c>
      <c r="E190" s="614" t="s">
        <v>339</v>
      </c>
      <c r="F190" s="604">
        <v>0</v>
      </c>
      <c r="G190" s="605">
        <v>0</v>
      </c>
      <c r="H190" s="607">
        <v>4.9406564584124654E-324</v>
      </c>
      <c r="I190" s="604">
        <v>3.4584595208887258E-323</v>
      </c>
      <c r="J190" s="605">
        <v>3.4584595208887258E-323</v>
      </c>
      <c r="K190" s="615" t="s">
        <v>333</v>
      </c>
    </row>
    <row r="191" spans="1:11" ht="14.4" customHeight="1" thickBot="1" x14ac:dyDescent="0.35">
      <c r="A191" s="626" t="s">
        <v>516</v>
      </c>
      <c r="B191" s="604">
        <v>4.9406564584124654E-324</v>
      </c>
      <c r="C191" s="604">
        <v>-5.6410000000000002E-2</v>
      </c>
      <c r="D191" s="605">
        <v>-5.6410000000000002E-2</v>
      </c>
      <c r="E191" s="614" t="s">
        <v>339</v>
      </c>
      <c r="F191" s="604">
        <v>0</v>
      </c>
      <c r="G191" s="605">
        <v>0</v>
      </c>
      <c r="H191" s="607">
        <v>4.9406564584124654E-324</v>
      </c>
      <c r="I191" s="604">
        <v>3.4584595208887258E-323</v>
      </c>
      <c r="J191" s="605">
        <v>3.4584595208887258E-323</v>
      </c>
      <c r="K191" s="615" t="s">
        <v>333</v>
      </c>
    </row>
    <row r="192" spans="1:11" ht="14.4" customHeight="1" thickBot="1" x14ac:dyDescent="0.35">
      <c r="A192" s="625" t="s">
        <v>517</v>
      </c>
      <c r="B192" s="609">
        <v>135831.999557498</v>
      </c>
      <c r="C192" s="609">
        <v>127921.40644000001</v>
      </c>
      <c r="D192" s="610">
        <v>-7910.5931174976004</v>
      </c>
      <c r="E192" s="616">
        <v>0.941761932804</v>
      </c>
      <c r="F192" s="609">
        <v>157150</v>
      </c>
      <c r="G192" s="610">
        <v>91670.833333333401</v>
      </c>
      <c r="H192" s="612">
        <v>12771.64479</v>
      </c>
      <c r="I192" s="609">
        <v>87208.62573</v>
      </c>
      <c r="J192" s="610">
        <v>-4462.2076033333396</v>
      </c>
      <c r="K192" s="617">
        <v>0.55493875742900001</v>
      </c>
    </row>
    <row r="193" spans="1:11" ht="14.4" customHeight="1" thickBot="1" x14ac:dyDescent="0.35">
      <c r="A193" s="626" t="s">
        <v>518</v>
      </c>
      <c r="B193" s="604">
        <v>81560.9997541138</v>
      </c>
      <c r="C193" s="604">
        <v>75123.510079999993</v>
      </c>
      <c r="D193" s="605">
        <v>-6437.48967411376</v>
      </c>
      <c r="E193" s="606">
        <v>0.92107147173799997</v>
      </c>
      <c r="F193" s="604">
        <v>99945.000000000102</v>
      </c>
      <c r="G193" s="605">
        <v>58301.25</v>
      </c>
      <c r="H193" s="607">
        <v>7778.7030199999999</v>
      </c>
      <c r="I193" s="604">
        <v>52997.176149999999</v>
      </c>
      <c r="J193" s="605">
        <v>-5304.0738500000298</v>
      </c>
      <c r="K193" s="608">
        <v>0.53026340637299996</v>
      </c>
    </row>
    <row r="194" spans="1:11" ht="14.4" customHeight="1" thickBot="1" x14ac:dyDescent="0.35">
      <c r="A194" s="626" t="s">
        <v>519</v>
      </c>
      <c r="B194" s="604">
        <v>54270.999803383798</v>
      </c>
      <c r="C194" s="604">
        <v>52797.896359999999</v>
      </c>
      <c r="D194" s="605">
        <v>-1473.1034433838399</v>
      </c>
      <c r="E194" s="606">
        <v>0.97285652652900001</v>
      </c>
      <c r="F194" s="604">
        <v>57205</v>
      </c>
      <c r="G194" s="605">
        <v>33369.583333333299</v>
      </c>
      <c r="H194" s="607">
        <v>4992.9417700000004</v>
      </c>
      <c r="I194" s="604">
        <v>34211.44958</v>
      </c>
      <c r="J194" s="605">
        <v>841.86624666666501</v>
      </c>
      <c r="K194" s="608">
        <v>0.59804998828699996</v>
      </c>
    </row>
    <row r="195" spans="1:11" ht="14.4" customHeight="1" thickBot="1" x14ac:dyDescent="0.35">
      <c r="A195" s="625" t="s">
        <v>520</v>
      </c>
      <c r="B195" s="609">
        <v>0</v>
      </c>
      <c r="C195" s="609">
        <v>6811.0582800000002</v>
      </c>
      <c r="D195" s="610">
        <v>6811.0582800000002</v>
      </c>
      <c r="E195" s="611" t="s">
        <v>333</v>
      </c>
      <c r="F195" s="609">
        <v>0</v>
      </c>
      <c r="G195" s="610">
        <v>0</v>
      </c>
      <c r="H195" s="612">
        <v>-127.49574</v>
      </c>
      <c r="I195" s="609">
        <v>1080.5607600000001</v>
      </c>
      <c r="J195" s="610">
        <v>1080.5607600000001</v>
      </c>
      <c r="K195" s="613" t="s">
        <v>333</v>
      </c>
    </row>
    <row r="196" spans="1:11" ht="14.4" customHeight="1" thickBot="1" x14ac:dyDescent="0.35">
      <c r="A196" s="626" t="s">
        <v>521</v>
      </c>
      <c r="B196" s="604">
        <v>4.9406564584124654E-324</v>
      </c>
      <c r="C196" s="604">
        <v>5164.3747100000001</v>
      </c>
      <c r="D196" s="605">
        <v>5164.3747100000001</v>
      </c>
      <c r="E196" s="614" t="s">
        <v>339</v>
      </c>
      <c r="F196" s="604">
        <v>0</v>
      </c>
      <c r="G196" s="605">
        <v>0</v>
      </c>
      <c r="H196" s="607">
        <v>-1818.65463</v>
      </c>
      <c r="I196" s="604">
        <v>-1408.85554</v>
      </c>
      <c r="J196" s="605">
        <v>-1408.85554</v>
      </c>
      <c r="K196" s="615" t="s">
        <v>333</v>
      </c>
    </row>
    <row r="197" spans="1:11" ht="14.4" customHeight="1" thickBot="1" x14ac:dyDescent="0.35">
      <c r="A197" s="626" t="s">
        <v>522</v>
      </c>
      <c r="B197" s="604">
        <v>0</v>
      </c>
      <c r="C197" s="604">
        <v>1646.6835699999999</v>
      </c>
      <c r="D197" s="605">
        <v>1646.6835699999999</v>
      </c>
      <c r="E197" s="614" t="s">
        <v>333</v>
      </c>
      <c r="F197" s="604">
        <v>0</v>
      </c>
      <c r="G197" s="605">
        <v>0</v>
      </c>
      <c r="H197" s="607">
        <v>1691.1588899999999</v>
      </c>
      <c r="I197" s="604">
        <v>2489.4162999999999</v>
      </c>
      <c r="J197" s="605">
        <v>2489.4162999999999</v>
      </c>
      <c r="K197" s="615" t="s">
        <v>333</v>
      </c>
    </row>
    <row r="198" spans="1:11" ht="14.4" customHeight="1" thickBot="1" x14ac:dyDescent="0.35">
      <c r="A198" s="623" t="s">
        <v>523</v>
      </c>
      <c r="B198" s="604">
        <v>1030.7272941808201</v>
      </c>
      <c r="C198" s="604">
        <v>1366.07132</v>
      </c>
      <c r="D198" s="605">
        <v>335.34402581917999</v>
      </c>
      <c r="E198" s="606">
        <v>1.3253469930520001</v>
      </c>
      <c r="F198" s="604">
        <v>2.5730395478869998</v>
      </c>
      <c r="G198" s="605">
        <v>1.5009397362670001</v>
      </c>
      <c r="H198" s="607">
        <v>24.675249999999998</v>
      </c>
      <c r="I198" s="604">
        <v>24.675249999999998</v>
      </c>
      <c r="J198" s="605">
        <v>23.174310263732</v>
      </c>
      <c r="K198" s="608">
        <v>9.5899225568690003</v>
      </c>
    </row>
    <row r="199" spans="1:11" ht="14.4" customHeight="1" thickBot="1" x14ac:dyDescent="0.35">
      <c r="A199" s="624" t="s">
        <v>524</v>
      </c>
      <c r="B199" s="604">
        <v>4.9406564584124654E-324</v>
      </c>
      <c r="C199" s="604">
        <v>86.720299999999995</v>
      </c>
      <c r="D199" s="605">
        <v>86.720299999999995</v>
      </c>
      <c r="E199" s="614" t="s">
        <v>339</v>
      </c>
      <c r="F199" s="604">
        <v>0</v>
      </c>
      <c r="G199" s="605">
        <v>0</v>
      </c>
      <c r="H199" s="607">
        <v>4.9406564584124654E-324</v>
      </c>
      <c r="I199" s="604">
        <v>3.4584595208887258E-323</v>
      </c>
      <c r="J199" s="605">
        <v>3.4584595208887258E-323</v>
      </c>
      <c r="K199" s="615" t="s">
        <v>333</v>
      </c>
    </row>
    <row r="200" spans="1:11" ht="14.4" customHeight="1" thickBot="1" x14ac:dyDescent="0.35">
      <c r="A200" s="625" t="s">
        <v>525</v>
      </c>
      <c r="B200" s="609">
        <v>4.9406564584124654E-324</v>
      </c>
      <c r="C200" s="609">
        <v>86.720299999999995</v>
      </c>
      <c r="D200" s="610">
        <v>86.720299999999995</v>
      </c>
      <c r="E200" s="611" t="s">
        <v>339</v>
      </c>
      <c r="F200" s="609">
        <v>0</v>
      </c>
      <c r="G200" s="610">
        <v>0</v>
      </c>
      <c r="H200" s="612">
        <v>4.9406564584124654E-324</v>
      </c>
      <c r="I200" s="609">
        <v>3.4584595208887258E-323</v>
      </c>
      <c r="J200" s="610">
        <v>3.4584595208887258E-323</v>
      </c>
      <c r="K200" s="613" t="s">
        <v>333</v>
      </c>
    </row>
    <row r="201" spans="1:11" ht="14.4" customHeight="1" thickBot="1" x14ac:dyDescent="0.35">
      <c r="A201" s="626" t="s">
        <v>526</v>
      </c>
      <c r="B201" s="604">
        <v>4.9406564584124654E-324</v>
      </c>
      <c r="C201" s="604">
        <v>86.720299999999995</v>
      </c>
      <c r="D201" s="605">
        <v>86.720299999999995</v>
      </c>
      <c r="E201" s="614" t="s">
        <v>339</v>
      </c>
      <c r="F201" s="604">
        <v>0</v>
      </c>
      <c r="G201" s="605">
        <v>0</v>
      </c>
      <c r="H201" s="607">
        <v>4.9406564584124654E-324</v>
      </c>
      <c r="I201" s="604">
        <v>3.4584595208887258E-323</v>
      </c>
      <c r="J201" s="605">
        <v>3.4584595208887258E-323</v>
      </c>
      <c r="K201" s="615" t="s">
        <v>333</v>
      </c>
    </row>
    <row r="202" spans="1:11" ht="14.4" customHeight="1" thickBot="1" x14ac:dyDescent="0.35">
      <c r="A202" s="624" t="s">
        <v>527</v>
      </c>
      <c r="B202" s="604">
        <v>1028.1542546329299</v>
      </c>
      <c r="C202" s="604">
        <v>1036.9439600000001</v>
      </c>
      <c r="D202" s="605">
        <v>8.7897053670660004</v>
      </c>
      <c r="E202" s="606">
        <v>1.008549014243</v>
      </c>
      <c r="F202" s="604">
        <v>0</v>
      </c>
      <c r="G202" s="605">
        <v>0</v>
      </c>
      <c r="H202" s="607">
        <v>4.9406564584124654E-324</v>
      </c>
      <c r="I202" s="604">
        <v>3.4584595208887258E-323</v>
      </c>
      <c r="J202" s="605">
        <v>3.4584595208887258E-323</v>
      </c>
      <c r="K202" s="615" t="s">
        <v>333</v>
      </c>
    </row>
    <row r="203" spans="1:11" ht="14.4" customHeight="1" thickBot="1" x14ac:dyDescent="0.35">
      <c r="A203" s="625" t="s">
        <v>528</v>
      </c>
      <c r="B203" s="609">
        <v>0</v>
      </c>
      <c r="C203" s="609">
        <v>138.57549</v>
      </c>
      <c r="D203" s="610">
        <v>138.57549</v>
      </c>
      <c r="E203" s="611" t="s">
        <v>333</v>
      </c>
      <c r="F203" s="609">
        <v>0</v>
      </c>
      <c r="G203" s="610">
        <v>0</v>
      </c>
      <c r="H203" s="612">
        <v>4.9406564584124654E-324</v>
      </c>
      <c r="I203" s="609">
        <v>3.4584595208887258E-323</v>
      </c>
      <c r="J203" s="610">
        <v>3.4584595208887258E-323</v>
      </c>
      <c r="K203" s="613" t="s">
        <v>333</v>
      </c>
    </row>
    <row r="204" spans="1:11" ht="14.4" customHeight="1" thickBot="1" x14ac:dyDescent="0.35">
      <c r="A204" s="626" t="s">
        <v>529</v>
      </c>
      <c r="B204" s="604">
        <v>0</v>
      </c>
      <c r="C204" s="604">
        <v>138.57549</v>
      </c>
      <c r="D204" s="605">
        <v>138.57549</v>
      </c>
      <c r="E204" s="614" t="s">
        <v>333</v>
      </c>
      <c r="F204" s="604">
        <v>0</v>
      </c>
      <c r="G204" s="605">
        <v>0</v>
      </c>
      <c r="H204" s="607">
        <v>4.9406564584124654E-324</v>
      </c>
      <c r="I204" s="604">
        <v>3.4584595208887258E-323</v>
      </c>
      <c r="J204" s="605">
        <v>3.4584595208887258E-323</v>
      </c>
      <c r="K204" s="615" t="s">
        <v>333</v>
      </c>
    </row>
    <row r="205" spans="1:11" ht="14.4" customHeight="1" thickBot="1" x14ac:dyDescent="0.35">
      <c r="A205" s="625" t="s">
        <v>530</v>
      </c>
      <c r="B205" s="609">
        <v>1028.1542546329299</v>
      </c>
      <c r="C205" s="609">
        <v>898.36847</v>
      </c>
      <c r="D205" s="610">
        <v>-129.785784632933</v>
      </c>
      <c r="E205" s="616">
        <v>0.87376817821999997</v>
      </c>
      <c r="F205" s="609">
        <v>0</v>
      </c>
      <c r="G205" s="610">
        <v>0</v>
      </c>
      <c r="H205" s="612">
        <v>4.9406564584124654E-324</v>
      </c>
      <c r="I205" s="609">
        <v>3.4584595208887258E-323</v>
      </c>
      <c r="J205" s="610">
        <v>3.4584595208887258E-323</v>
      </c>
      <c r="K205" s="613" t="s">
        <v>333</v>
      </c>
    </row>
    <row r="206" spans="1:11" ht="14.4" customHeight="1" thickBot="1" x14ac:dyDescent="0.35">
      <c r="A206" s="626" t="s">
        <v>531</v>
      </c>
      <c r="B206" s="604">
        <v>0</v>
      </c>
      <c r="C206" s="604">
        <v>657.92657999999994</v>
      </c>
      <c r="D206" s="605">
        <v>657.92657999999994</v>
      </c>
      <c r="E206" s="614" t="s">
        <v>333</v>
      </c>
      <c r="F206" s="604">
        <v>0</v>
      </c>
      <c r="G206" s="605">
        <v>0</v>
      </c>
      <c r="H206" s="607">
        <v>4.9406564584124654E-324</v>
      </c>
      <c r="I206" s="604">
        <v>3.4584595208887258E-323</v>
      </c>
      <c r="J206" s="605">
        <v>3.4584595208887258E-323</v>
      </c>
      <c r="K206" s="615" t="s">
        <v>333</v>
      </c>
    </row>
    <row r="207" spans="1:11" ht="14.4" customHeight="1" thickBot="1" x14ac:dyDescent="0.35">
      <c r="A207" s="626" t="s">
        <v>532</v>
      </c>
      <c r="B207" s="604">
        <v>0</v>
      </c>
      <c r="C207" s="604">
        <v>3.1339999999999999</v>
      </c>
      <c r="D207" s="605">
        <v>3.1339999999999999</v>
      </c>
      <c r="E207" s="614" t="s">
        <v>333</v>
      </c>
      <c r="F207" s="604">
        <v>0</v>
      </c>
      <c r="G207" s="605">
        <v>0</v>
      </c>
      <c r="H207" s="607">
        <v>4.9406564584124654E-324</v>
      </c>
      <c r="I207" s="604">
        <v>3.4584595208887258E-323</v>
      </c>
      <c r="J207" s="605">
        <v>3.4584595208887258E-323</v>
      </c>
      <c r="K207" s="615" t="s">
        <v>333</v>
      </c>
    </row>
    <row r="208" spans="1:11" ht="14.4" customHeight="1" thickBot="1" x14ac:dyDescent="0.35">
      <c r="A208" s="626" t="s">
        <v>533</v>
      </c>
      <c r="B208" s="604">
        <v>0</v>
      </c>
      <c r="C208" s="604">
        <v>53.624580000000002</v>
      </c>
      <c r="D208" s="605">
        <v>53.624580000000002</v>
      </c>
      <c r="E208" s="614" t="s">
        <v>333</v>
      </c>
      <c r="F208" s="604">
        <v>0</v>
      </c>
      <c r="G208" s="605">
        <v>0</v>
      </c>
      <c r="H208" s="607">
        <v>4.9406564584124654E-324</v>
      </c>
      <c r="I208" s="604">
        <v>3.4584595208887258E-323</v>
      </c>
      <c r="J208" s="605">
        <v>3.4584595208887258E-323</v>
      </c>
      <c r="K208" s="615" t="s">
        <v>333</v>
      </c>
    </row>
    <row r="209" spans="1:11" ht="14.4" customHeight="1" thickBot="1" x14ac:dyDescent="0.35">
      <c r="A209" s="626" t="s">
        <v>534</v>
      </c>
      <c r="B209" s="604">
        <v>0</v>
      </c>
      <c r="C209" s="604">
        <v>111.75474</v>
      </c>
      <c r="D209" s="605">
        <v>111.75474</v>
      </c>
      <c r="E209" s="614" t="s">
        <v>333</v>
      </c>
      <c r="F209" s="604">
        <v>0</v>
      </c>
      <c r="G209" s="605">
        <v>0</v>
      </c>
      <c r="H209" s="607">
        <v>4.9406564584124654E-324</v>
      </c>
      <c r="I209" s="604">
        <v>3.4584595208887258E-323</v>
      </c>
      <c r="J209" s="605">
        <v>3.4584595208887258E-323</v>
      </c>
      <c r="K209" s="615" t="s">
        <v>333</v>
      </c>
    </row>
    <row r="210" spans="1:11" ht="14.4" customHeight="1" thickBot="1" x14ac:dyDescent="0.35">
      <c r="A210" s="626" t="s">
        <v>535</v>
      </c>
      <c r="B210" s="604">
        <v>0</v>
      </c>
      <c r="C210" s="604">
        <v>71.928569999999993</v>
      </c>
      <c r="D210" s="605">
        <v>71.928569999999993</v>
      </c>
      <c r="E210" s="614" t="s">
        <v>333</v>
      </c>
      <c r="F210" s="604">
        <v>0</v>
      </c>
      <c r="G210" s="605">
        <v>0</v>
      </c>
      <c r="H210" s="607">
        <v>4.9406564584124654E-324</v>
      </c>
      <c r="I210" s="604">
        <v>3.4584595208887258E-323</v>
      </c>
      <c r="J210" s="605">
        <v>3.4584595208887258E-323</v>
      </c>
      <c r="K210" s="615" t="s">
        <v>333</v>
      </c>
    </row>
    <row r="211" spans="1:11" ht="14.4" customHeight="1" thickBot="1" x14ac:dyDescent="0.35">
      <c r="A211" s="629" t="s">
        <v>536</v>
      </c>
      <c r="B211" s="609">
        <v>2.5730395478869998</v>
      </c>
      <c r="C211" s="609">
        <v>242.40706</v>
      </c>
      <c r="D211" s="610">
        <v>239.83402045211301</v>
      </c>
      <c r="E211" s="616">
        <v>94.210390275210003</v>
      </c>
      <c r="F211" s="609">
        <v>2.5730395478869998</v>
      </c>
      <c r="G211" s="610">
        <v>1.5009397362670001</v>
      </c>
      <c r="H211" s="612">
        <v>24.675249999999998</v>
      </c>
      <c r="I211" s="609">
        <v>24.675249999999998</v>
      </c>
      <c r="J211" s="610">
        <v>23.174310263732</v>
      </c>
      <c r="K211" s="617">
        <v>9.5899225568690003</v>
      </c>
    </row>
    <row r="212" spans="1:11" ht="14.4" customHeight="1" thickBot="1" x14ac:dyDescent="0.35">
      <c r="A212" s="625" t="s">
        <v>537</v>
      </c>
      <c r="B212" s="609">
        <v>0</v>
      </c>
      <c r="C212" s="609">
        <v>1.226E-2</v>
      </c>
      <c r="D212" s="610">
        <v>1.226E-2</v>
      </c>
      <c r="E212" s="611" t="s">
        <v>333</v>
      </c>
      <c r="F212" s="609">
        <v>0</v>
      </c>
      <c r="G212" s="610">
        <v>0</v>
      </c>
      <c r="H212" s="612">
        <v>2.5000000000000001E-4</v>
      </c>
      <c r="I212" s="609">
        <v>2.5000000000000001E-4</v>
      </c>
      <c r="J212" s="610">
        <v>2.5000000000000001E-4</v>
      </c>
      <c r="K212" s="613" t="s">
        <v>333</v>
      </c>
    </row>
    <row r="213" spans="1:11" ht="14.4" customHeight="1" thickBot="1" x14ac:dyDescent="0.35">
      <c r="A213" s="626" t="s">
        <v>538</v>
      </c>
      <c r="B213" s="604">
        <v>0</v>
      </c>
      <c r="C213" s="604">
        <v>1.6000000000000001E-4</v>
      </c>
      <c r="D213" s="605">
        <v>1.6000000000000001E-4</v>
      </c>
      <c r="E213" s="614" t="s">
        <v>333</v>
      </c>
      <c r="F213" s="604">
        <v>0</v>
      </c>
      <c r="G213" s="605">
        <v>0</v>
      </c>
      <c r="H213" s="607">
        <v>2.5000000000000001E-4</v>
      </c>
      <c r="I213" s="604">
        <v>2.5000000000000001E-4</v>
      </c>
      <c r="J213" s="605">
        <v>2.5000000000000001E-4</v>
      </c>
      <c r="K213" s="615" t="s">
        <v>333</v>
      </c>
    </row>
    <row r="214" spans="1:11" ht="14.4" customHeight="1" thickBot="1" x14ac:dyDescent="0.35">
      <c r="A214" s="626" t="s">
        <v>539</v>
      </c>
      <c r="B214" s="604">
        <v>4.9406564584124654E-324</v>
      </c>
      <c r="C214" s="604">
        <v>1.21E-2</v>
      </c>
      <c r="D214" s="605">
        <v>1.21E-2</v>
      </c>
      <c r="E214" s="614" t="s">
        <v>339</v>
      </c>
      <c r="F214" s="604">
        <v>0</v>
      </c>
      <c r="G214" s="605">
        <v>0</v>
      </c>
      <c r="H214" s="607">
        <v>4.9406564584124654E-324</v>
      </c>
      <c r="I214" s="604">
        <v>3.4584595208887258E-323</v>
      </c>
      <c r="J214" s="605">
        <v>3.4584595208887258E-323</v>
      </c>
      <c r="K214" s="615" t="s">
        <v>333</v>
      </c>
    </row>
    <row r="215" spans="1:11" ht="14.4" customHeight="1" thickBot="1" x14ac:dyDescent="0.35">
      <c r="A215" s="625" t="s">
        <v>540</v>
      </c>
      <c r="B215" s="609">
        <v>2.5730395478869998</v>
      </c>
      <c r="C215" s="609">
        <v>5.3587999999999996</v>
      </c>
      <c r="D215" s="610">
        <v>2.7857604521120001</v>
      </c>
      <c r="E215" s="616">
        <v>2.0826730022079998</v>
      </c>
      <c r="F215" s="609">
        <v>2.5730395478869998</v>
      </c>
      <c r="G215" s="610">
        <v>1.5009397362670001</v>
      </c>
      <c r="H215" s="612">
        <v>24.675000000000001</v>
      </c>
      <c r="I215" s="609">
        <v>24.675000000000001</v>
      </c>
      <c r="J215" s="610">
        <v>23.174060263731999</v>
      </c>
      <c r="K215" s="617">
        <v>9.5898253955169999</v>
      </c>
    </row>
    <row r="216" spans="1:11" ht="14.4" customHeight="1" thickBot="1" x14ac:dyDescent="0.35">
      <c r="A216" s="626" t="s">
        <v>541</v>
      </c>
      <c r="B216" s="604">
        <v>0</v>
      </c>
      <c r="C216" s="604">
        <v>0.89600000000000002</v>
      </c>
      <c r="D216" s="605">
        <v>0.89600000000000002</v>
      </c>
      <c r="E216" s="614" t="s">
        <v>333</v>
      </c>
      <c r="F216" s="604">
        <v>0</v>
      </c>
      <c r="G216" s="605">
        <v>0</v>
      </c>
      <c r="H216" s="607">
        <v>4.9406564584124654E-324</v>
      </c>
      <c r="I216" s="604">
        <v>3.4584595208887258E-323</v>
      </c>
      <c r="J216" s="605">
        <v>3.4584595208887258E-323</v>
      </c>
      <c r="K216" s="615" t="s">
        <v>333</v>
      </c>
    </row>
    <row r="217" spans="1:11" ht="14.4" customHeight="1" thickBot="1" x14ac:dyDescent="0.35">
      <c r="A217" s="626" t="s">
        <v>542</v>
      </c>
      <c r="B217" s="604">
        <v>4.9406564584124654E-324</v>
      </c>
      <c r="C217" s="604">
        <v>4.9406564584124654E-324</v>
      </c>
      <c r="D217" s="605">
        <v>0</v>
      </c>
      <c r="E217" s="606">
        <v>1</v>
      </c>
      <c r="F217" s="604">
        <v>4.9406564584124654E-324</v>
      </c>
      <c r="G217" s="605">
        <v>0</v>
      </c>
      <c r="H217" s="607">
        <v>24.675000000000001</v>
      </c>
      <c r="I217" s="604">
        <v>24.675000000000001</v>
      </c>
      <c r="J217" s="605">
        <v>24.675000000000001</v>
      </c>
      <c r="K217" s="615" t="s">
        <v>339</v>
      </c>
    </row>
    <row r="218" spans="1:11" ht="14.4" customHeight="1" thickBot="1" x14ac:dyDescent="0.35">
      <c r="A218" s="626" t="s">
        <v>543</v>
      </c>
      <c r="B218" s="604">
        <v>2.5730395478869998</v>
      </c>
      <c r="C218" s="604">
        <v>4.4627999999999997</v>
      </c>
      <c r="D218" s="605">
        <v>1.8897604521119999</v>
      </c>
      <c r="E218" s="606">
        <v>1.7344467183429999</v>
      </c>
      <c r="F218" s="604">
        <v>2.5730395478869998</v>
      </c>
      <c r="G218" s="605">
        <v>1.5009397362670001</v>
      </c>
      <c r="H218" s="607">
        <v>4.9406564584124654E-324</v>
      </c>
      <c r="I218" s="604">
        <v>3.4584595208887258E-323</v>
      </c>
      <c r="J218" s="605">
        <v>-1.5009397362670001</v>
      </c>
      <c r="K218" s="608">
        <v>1.4821969375237396E-323</v>
      </c>
    </row>
    <row r="219" spans="1:11" ht="14.4" customHeight="1" thickBot="1" x14ac:dyDescent="0.35">
      <c r="A219" s="625" t="s">
        <v>544</v>
      </c>
      <c r="B219" s="609">
        <v>0</v>
      </c>
      <c r="C219" s="609">
        <v>237.036</v>
      </c>
      <c r="D219" s="610">
        <v>237.036</v>
      </c>
      <c r="E219" s="611" t="s">
        <v>333</v>
      </c>
      <c r="F219" s="609">
        <v>0</v>
      </c>
      <c r="G219" s="610">
        <v>0</v>
      </c>
      <c r="H219" s="612">
        <v>4.9406564584124654E-324</v>
      </c>
      <c r="I219" s="609">
        <v>3.4584595208887258E-323</v>
      </c>
      <c r="J219" s="610">
        <v>3.4584595208887258E-323</v>
      </c>
      <c r="K219" s="613" t="s">
        <v>333</v>
      </c>
    </row>
    <row r="220" spans="1:11" ht="14.4" customHeight="1" thickBot="1" x14ac:dyDescent="0.35">
      <c r="A220" s="626" t="s">
        <v>545</v>
      </c>
      <c r="B220" s="604">
        <v>0</v>
      </c>
      <c r="C220" s="604">
        <v>237.036</v>
      </c>
      <c r="D220" s="605">
        <v>237.036</v>
      </c>
      <c r="E220" s="614" t="s">
        <v>333</v>
      </c>
      <c r="F220" s="604">
        <v>0</v>
      </c>
      <c r="G220" s="605">
        <v>0</v>
      </c>
      <c r="H220" s="607">
        <v>4.9406564584124654E-324</v>
      </c>
      <c r="I220" s="604">
        <v>3.4584595208887258E-323</v>
      </c>
      <c r="J220" s="605">
        <v>3.4584595208887258E-323</v>
      </c>
      <c r="K220" s="615" t="s">
        <v>333</v>
      </c>
    </row>
    <row r="221" spans="1:11" ht="14.4" customHeight="1" thickBot="1" x14ac:dyDescent="0.35">
      <c r="A221" s="623" t="s">
        <v>546</v>
      </c>
      <c r="B221" s="604">
        <v>4.9406564584124654E-324</v>
      </c>
      <c r="C221" s="604">
        <v>13.4</v>
      </c>
      <c r="D221" s="605">
        <v>13.4</v>
      </c>
      <c r="E221" s="614" t="s">
        <v>339</v>
      </c>
      <c r="F221" s="604">
        <v>81</v>
      </c>
      <c r="G221" s="605">
        <v>47.25</v>
      </c>
      <c r="H221" s="607">
        <v>4.9406564584124654E-324</v>
      </c>
      <c r="I221" s="604">
        <v>40.442500000000003</v>
      </c>
      <c r="J221" s="605">
        <v>-6.8075000000000001</v>
      </c>
      <c r="K221" s="608">
        <v>0.49929012345599999</v>
      </c>
    </row>
    <row r="222" spans="1:11" ht="14.4" customHeight="1" thickBot="1" x14ac:dyDescent="0.35">
      <c r="A222" s="629" t="s">
        <v>547</v>
      </c>
      <c r="B222" s="609">
        <v>4.9406564584124654E-324</v>
      </c>
      <c r="C222" s="609">
        <v>13.4</v>
      </c>
      <c r="D222" s="610">
        <v>13.4</v>
      </c>
      <c r="E222" s="611" t="s">
        <v>339</v>
      </c>
      <c r="F222" s="609">
        <v>81</v>
      </c>
      <c r="G222" s="610">
        <v>47.25</v>
      </c>
      <c r="H222" s="612">
        <v>4.9406564584124654E-324</v>
      </c>
      <c r="I222" s="609">
        <v>40.442500000000003</v>
      </c>
      <c r="J222" s="610">
        <v>-6.8075000000000001</v>
      </c>
      <c r="K222" s="617">
        <v>0.49929012345599999</v>
      </c>
    </row>
    <row r="223" spans="1:11" ht="14.4" customHeight="1" thickBot="1" x14ac:dyDescent="0.35">
      <c r="A223" s="625" t="s">
        <v>548</v>
      </c>
      <c r="B223" s="609">
        <v>4.9406564584124654E-324</v>
      </c>
      <c r="C223" s="609">
        <v>13.4</v>
      </c>
      <c r="D223" s="610">
        <v>13.4</v>
      </c>
      <c r="E223" s="611" t="s">
        <v>339</v>
      </c>
      <c r="F223" s="609">
        <v>81</v>
      </c>
      <c r="G223" s="610">
        <v>47.25</v>
      </c>
      <c r="H223" s="612">
        <v>4.9406564584124654E-324</v>
      </c>
      <c r="I223" s="609">
        <v>40.442500000000003</v>
      </c>
      <c r="J223" s="610">
        <v>-6.8075000000000001</v>
      </c>
      <c r="K223" s="617">
        <v>0.49929012345599999</v>
      </c>
    </row>
    <row r="224" spans="1:11" ht="14.4" customHeight="1" thickBot="1" x14ac:dyDescent="0.35">
      <c r="A224" s="626" t="s">
        <v>549</v>
      </c>
      <c r="B224" s="604">
        <v>4.9406564584124654E-324</v>
      </c>
      <c r="C224" s="604">
        <v>13.4</v>
      </c>
      <c r="D224" s="605">
        <v>13.4</v>
      </c>
      <c r="E224" s="614" t="s">
        <v>339</v>
      </c>
      <c r="F224" s="604">
        <v>81</v>
      </c>
      <c r="G224" s="605">
        <v>47.25</v>
      </c>
      <c r="H224" s="607">
        <v>4.9406564584124654E-324</v>
      </c>
      <c r="I224" s="604">
        <v>40.442500000000003</v>
      </c>
      <c r="J224" s="605">
        <v>-6.8075000000000001</v>
      </c>
      <c r="K224" s="608">
        <v>0.49929012345599999</v>
      </c>
    </row>
    <row r="225" spans="1:11" ht="14.4" customHeight="1" thickBot="1" x14ac:dyDescent="0.35">
      <c r="A225" s="622" t="s">
        <v>550</v>
      </c>
      <c r="B225" s="604">
        <v>10752.6530194631</v>
      </c>
      <c r="C225" s="604">
        <v>10286.773090000001</v>
      </c>
      <c r="D225" s="605">
        <v>-465.87992946314802</v>
      </c>
      <c r="E225" s="606">
        <v>0.95667302491499995</v>
      </c>
      <c r="F225" s="604">
        <v>10284.010632265399</v>
      </c>
      <c r="G225" s="605">
        <v>5999.0062021548101</v>
      </c>
      <c r="H225" s="607">
        <v>1256.25261</v>
      </c>
      <c r="I225" s="604">
        <v>6589.2728200000001</v>
      </c>
      <c r="J225" s="605">
        <v>590.26661784519194</v>
      </c>
      <c r="K225" s="608">
        <v>0.64072987238300005</v>
      </c>
    </row>
    <row r="226" spans="1:11" ht="14.4" customHeight="1" thickBot="1" x14ac:dyDescent="0.35">
      <c r="A226" s="627" t="s">
        <v>551</v>
      </c>
      <c r="B226" s="609">
        <v>10752.6530194631</v>
      </c>
      <c r="C226" s="609">
        <v>10286.773090000001</v>
      </c>
      <c r="D226" s="610">
        <v>-465.87992946314802</v>
      </c>
      <c r="E226" s="616">
        <v>0.95667302491499995</v>
      </c>
      <c r="F226" s="609">
        <v>10284.010632265399</v>
      </c>
      <c r="G226" s="610">
        <v>5999.0062021548101</v>
      </c>
      <c r="H226" s="612">
        <v>1256.25261</v>
      </c>
      <c r="I226" s="609">
        <v>6589.2728200000001</v>
      </c>
      <c r="J226" s="610">
        <v>590.26661784519194</v>
      </c>
      <c r="K226" s="617">
        <v>0.64072987238300005</v>
      </c>
    </row>
    <row r="227" spans="1:11" ht="14.4" customHeight="1" thickBot="1" x14ac:dyDescent="0.35">
      <c r="A227" s="629" t="s">
        <v>54</v>
      </c>
      <c r="B227" s="609">
        <v>10752.6530194631</v>
      </c>
      <c r="C227" s="609">
        <v>10286.773090000001</v>
      </c>
      <c r="D227" s="610">
        <v>-465.87992946314802</v>
      </c>
      <c r="E227" s="616">
        <v>0.95667302491499995</v>
      </c>
      <c r="F227" s="609">
        <v>10284.010632265399</v>
      </c>
      <c r="G227" s="610">
        <v>5999.0062021548101</v>
      </c>
      <c r="H227" s="612">
        <v>1256.25261</v>
      </c>
      <c r="I227" s="609">
        <v>6589.2728200000001</v>
      </c>
      <c r="J227" s="610">
        <v>590.26661784519194</v>
      </c>
      <c r="K227" s="617">
        <v>0.64072987238300005</v>
      </c>
    </row>
    <row r="228" spans="1:11" ht="14.4" customHeight="1" thickBot="1" x14ac:dyDescent="0.35">
      <c r="A228" s="625" t="s">
        <v>552</v>
      </c>
      <c r="B228" s="609">
        <v>70.999999999999005</v>
      </c>
      <c r="C228" s="609">
        <v>85.2453</v>
      </c>
      <c r="D228" s="610">
        <v>14.2453</v>
      </c>
      <c r="E228" s="616">
        <v>1.2006380281689999</v>
      </c>
      <c r="F228" s="609">
        <v>37</v>
      </c>
      <c r="G228" s="610">
        <v>21.583333333333002</v>
      </c>
      <c r="H228" s="612">
        <v>6.8967499999999999</v>
      </c>
      <c r="I228" s="609">
        <v>48.277250000000002</v>
      </c>
      <c r="J228" s="610">
        <v>26.693916666665999</v>
      </c>
      <c r="K228" s="617">
        <v>1.30479054054</v>
      </c>
    </row>
    <row r="229" spans="1:11" ht="14.4" customHeight="1" thickBot="1" x14ac:dyDescent="0.35">
      <c r="A229" s="626" t="s">
        <v>553</v>
      </c>
      <c r="B229" s="604">
        <v>70.999999999999005</v>
      </c>
      <c r="C229" s="604">
        <v>85.2453</v>
      </c>
      <c r="D229" s="605">
        <v>14.2453</v>
      </c>
      <c r="E229" s="606">
        <v>1.2006380281689999</v>
      </c>
      <c r="F229" s="604">
        <v>37</v>
      </c>
      <c r="G229" s="605">
        <v>21.583333333333002</v>
      </c>
      <c r="H229" s="607">
        <v>6.8967499999999999</v>
      </c>
      <c r="I229" s="604">
        <v>48.277250000000002</v>
      </c>
      <c r="J229" s="605">
        <v>26.693916666665999</v>
      </c>
      <c r="K229" s="608">
        <v>1.30479054054</v>
      </c>
    </row>
    <row r="230" spans="1:11" ht="14.4" customHeight="1" thickBot="1" x14ac:dyDescent="0.35">
      <c r="A230" s="625" t="s">
        <v>554</v>
      </c>
      <c r="B230" s="609">
        <v>167.19667146743299</v>
      </c>
      <c r="C230" s="609">
        <v>64.483000000000004</v>
      </c>
      <c r="D230" s="610">
        <v>-102.713671467433</v>
      </c>
      <c r="E230" s="616">
        <v>0.38567155335100001</v>
      </c>
      <c r="F230" s="609">
        <v>75.010632265381005</v>
      </c>
      <c r="G230" s="610">
        <v>43.756202154805003</v>
      </c>
      <c r="H230" s="612">
        <v>11.753780000000001</v>
      </c>
      <c r="I230" s="609">
        <v>59.945540000000001</v>
      </c>
      <c r="J230" s="610">
        <v>16.189337845194</v>
      </c>
      <c r="K230" s="617">
        <v>0.79916057483500003</v>
      </c>
    </row>
    <row r="231" spans="1:11" ht="14.4" customHeight="1" thickBot="1" x14ac:dyDescent="0.35">
      <c r="A231" s="626" t="s">
        <v>555</v>
      </c>
      <c r="B231" s="604">
        <v>167.19667146743299</v>
      </c>
      <c r="C231" s="604">
        <v>64.483000000000004</v>
      </c>
      <c r="D231" s="605">
        <v>-102.713671467433</v>
      </c>
      <c r="E231" s="606">
        <v>0.38567155335100001</v>
      </c>
      <c r="F231" s="604">
        <v>75.010632265381005</v>
      </c>
      <c r="G231" s="605">
        <v>43.756202154805003</v>
      </c>
      <c r="H231" s="607">
        <v>11.753780000000001</v>
      </c>
      <c r="I231" s="604">
        <v>59.945540000000001</v>
      </c>
      <c r="J231" s="605">
        <v>16.189337845194</v>
      </c>
      <c r="K231" s="608">
        <v>0.79916057483500003</v>
      </c>
    </row>
    <row r="232" spans="1:11" ht="14.4" customHeight="1" thickBot="1" x14ac:dyDescent="0.35">
      <c r="A232" s="625" t="s">
        <v>556</v>
      </c>
      <c r="B232" s="609">
        <v>1231.4563479958299</v>
      </c>
      <c r="C232" s="609">
        <v>1190.5940000000001</v>
      </c>
      <c r="D232" s="610">
        <v>-40.862347995834</v>
      </c>
      <c r="E232" s="616">
        <v>0.96681786726499996</v>
      </c>
      <c r="F232" s="609">
        <v>1297</v>
      </c>
      <c r="G232" s="610">
        <v>756.58333333333303</v>
      </c>
      <c r="H232" s="612">
        <v>77.082660000000004</v>
      </c>
      <c r="I232" s="609">
        <v>714.44286</v>
      </c>
      <c r="J232" s="610">
        <v>-42.140473333332999</v>
      </c>
      <c r="K232" s="617">
        <v>0.55084260601299995</v>
      </c>
    </row>
    <row r="233" spans="1:11" ht="14.4" customHeight="1" thickBot="1" x14ac:dyDescent="0.35">
      <c r="A233" s="626" t="s">
        <v>557</v>
      </c>
      <c r="B233" s="604">
        <v>1231.4563479958299</v>
      </c>
      <c r="C233" s="604">
        <v>1190.5940000000001</v>
      </c>
      <c r="D233" s="605">
        <v>-40.862347995834</v>
      </c>
      <c r="E233" s="606">
        <v>0.96681786726499996</v>
      </c>
      <c r="F233" s="604">
        <v>1297</v>
      </c>
      <c r="G233" s="605">
        <v>756.58333333333303</v>
      </c>
      <c r="H233" s="607">
        <v>77.082660000000004</v>
      </c>
      <c r="I233" s="604">
        <v>714.44286</v>
      </c>
      <c r="J233" s="605">
        <v>-42.140473333332999</v>
      </c>
      <c r="K233" s="608">
        <v>0.55084260601299995</v>
      </c>
    </row>
    <row r="234" spans="1:11" ht="14.4" customHeight="1" thickBot="1" x14ac:dyDescent="0.35">
      <c r="A234" s="625" t="s">
        <v>558</v>
      </c>
      <c r="B234" s="609">
        <v>0</v>
      </c>
      <c r="C234" s="609">
        <v>4.9029999999999996</v>
      </c>
      <c r="D234" s="610">
        <v>4.9029999999999996</v>
      </c>
      <c r="E234" s="611" t="s">
        <v>333</v>
      </c>
      <c r="F234" s="609">
        <v>4.9406564584124654E-324</v>
      </c>
      <c r="G234" s="610">
        <v>0</v>
      </c>
      <c r="H234" s="612">
        <v>0.33</v>
      </c>
      <c r="I234" s="609">
        <v>2.415</v>
      </c>
      <c r="J234" s="610">
        <v>2.415</v>
      </c>
      <c r="K234" s="613" t="s">
        <v>339</v>
      </c>
    </row>
    <row r="235" spans="1:11" ht="14.4" customHeight="1" thickBot="1" x14ac:dyDescent="0.35">
      <c r="A235" s="626" t="s">
        <v>559</v>
      </c>
      <c r="B235" s="604">
        <v>0</v>
      </c>
      <c r="C235" s="604">
        <v>4.9029999999999996</v>
      </c>
      <c r="D235" s="605">
        <v>4.9029999999999996</v>
      </c>
      <c r="E235" s="614" t="s">
        <v>333</v>
      </c>
      <c r="F235" s="604">
        <v>4.9406564584124654E-324</v>
      </c>
      <c r="G235" s="605">
        <v>0</v>
      </c>
      <c r="H235" s="607">
        <v>0.33</v>
      </c>
      <c r="I235" s="604">
        <v>2.415</v>
      </c>
      <c r="J235" s="605">
        <v>2.415</v>
      </c>
      <c r="K235" s="615" t="s">
        <v>339</v>
      </c>
    </row>
    <row r="236" spans="1:11" ht="14.4" customHeight="1" thickBot="1" x14ac:dyDescent="0.35">
      <c r="A236" s="625" t="s">
        <v>560</v>
      </c>
      <c r="B236" s="609">
        <v>1108.99999999999</v>
      </c>
      <c r="C236" s="609">
        <v>982.77534000000003</v>
      </c>
      <c r="D236" s="610">
        <v>-126.224659999986</v>
      </c>
      <c r="E236" s="616">
        <v>0.88618155094600004</v>
      </c>
      <c r="F236" s="609">
        <v>1384</v>
      </c>
      <c r="G236" s="610">
        <v>807.33333333333405</v>
      </c>
      <c r="H236" s="612">
        <v>199.73517000000001</v>
      </c>
      <c r="I236" s="609">
        <v>697.23654999999997</v>
      </c>
      <c r="J236" s="610">
        <v>-110.096783333334</v>
      </c>
      <c r="K236" s="617">
        <v>0.503783634393</v>
      </c>
    </row>
    <row r="237" spans="1:11" ht="14.4" customHeight="1" thickBot="1" x14ac:dyDescent="0.35">
      <c r="A237" s="626" t="s">
        <v>561</v>
      </c>
      <c r="B237" s="604">
        <v>1107.99999999999</v>
      </c>
      <c r="C237" s="604">
        <v>982.43514000000005</v>
      </c>
      <c r="D237" s="605">
        <v>-125.564859999986</v>
      </c>
      <c r="E237" s="606">
        <v>0.88667431407899999</v>
      </c>
      <c r="F237" s="604">
        <v>1366</v>
      </c>
      <c r="G237" s="605">
        <v>796.83333333333405</v>
      </c>
      <c r="H237" s="607">
        <v>198.1833</v>
      </c>
      <c r="I237" s="604">
        <v>686.37333999999998</v>
      </c>
      <c r="J237" s="605">
        <v>-110.459993333334</v>
      </c>
      <c r="K237" s="608">
        <v>0.50246950219599995</v>
      </c>
    </row>
    <row r="238" spans="1:11" ht="14.4" customHeight="1" thickBot="1" x14ac:dyDescent="0.35">
      <c r="A238" s="626" t="s">
        <v>562</v>
      </c>
      <c r="B238" s="604">
        <v>0.99999999999900002</v>
      </c>
      <c r="C238" s="604">
        <v>0.3402</v>
      </c>
      <c r="D238" s="605">
        <v>-0.65979999999899996</v>
      </c>
      <c r="E238" s="606">
        <v>0.3402</v>
      </c>
      <c r="F238" s="604">
        <v>18</v>
      </c>
      <c r="G238" s="605">
        <v>10.5</v>
      </c>
      <c r="H238" s="607">
        <v>1.5518700000000001</v>
      </c>
      <c r="I238" s="604">
        <v>10.86321</v>
      </c>
      <c r="J238" s="605">
        <v>0.36320999999999998</v>
      </c>
      <c r="K238" s="608">
        <v>0.60351166666599998</v>
      </c>
    </row>
    <row r="239" spans="1:11" ht="14.4" customHeight="1" thickBot="1" x14ac:dyDescent="0.35">
      <c r="A239" s="625" t="s">
        <v>563</v>
      </c>
      <c r="B239" s="609">
        <v>0</v>
      </c>
      <c r="C239" s="609">
        <v>1108.7452499999999</v>
      </c>
      <c r="D239" s="610">
        <v>1108.7452499999999</v>
      </c>
      <c r="E239" s="611" t="s">
        <v>333</v>
      </c>
      <c r="F239" s="609">
        <v>4.9406564584124654E-324</v>
      </c>
      <c r="G239" s="610">
        <v>0</v>
      </c>
      <c r="H239" s="612">
        <v>74.225669999999994</v>
      </c>
      <c r="I239" s="609">
        <v>674.77439000000004</v>
      </c>
      <c r="J239" s="610">
        <v>674.77439000000004</v>
      </c>
      <c r="K239" s="613" t="s">
        <v>339</v>
      </c>
    </row>
    <row r="240" spans="1:11" ht="14.4" customHeight="1" thickBot="1" x14ac:dyDescent="0.35">
      <c r="A240" s="626" t="s">
        <v>564</v>
      </c>
      <c r="B240" s="604">
        <v>0</v>
      </c>
      <c r="C240" s="604">
        <v>1108.7452499999999</v>
      </c>
      <c r="D240" s="605">
        <v>1108.7452499999999</v>
      </c>
      <c r="E240" s="614" t="s">
        <v>333</v>
      </c>
      <c r="F240" s="604">
        <v>4.9406564584124654E-324</v>
      </c>
      <c r="G240" s="605">
        <v>0</v>
      </c>
      <c r="H240" s="607">
        <v>74.225669999999994</v>
      </c>
      <c r="I240" s="604">
        <v>674.77439000000004</v>
      </c>
      <c r="J240" s="605">
        <v>674.77439000000004</v>
      </c>
      <c r="K240" s="615" t="s">
        <v>339</v>
      </c>
    </row>
    <row r="241" spans="1:11" ht="14.4" customHeight="1" thickBot="1" x14ac:dyDescent="0.35">
      <c r="A241" s="625" t="s">
        <v>565</v>
      </c>
      <c r="B241" s="609">
        <v>8173.9999999999</v>
      </c>
      <c r="C241" s="609">
        <v>6850.0272000000004</v>
      </c>
      <c r="D241" s="610">
        <v>-1323.9727999999</v>
      </c>
      <c r="E241" s="616">
        <v>0.83802632737899996</v>
      </c>
      <c r="F241" s="609">
        <v>7491</v>
      </c>
      <c r="G241" s="610">
        <v>4369.75</v>
      </c>
      <c r="H241" s="612">
        <v>886.22857999999997</v>
      </c>
      <c r="I241" s="609">
        <v>4392.1812300000001</v>
      </c>
      <c r="J241" s="610">
        <v>22.431229999999001</v>
      </c>
      <c r="K241" s="617">
        <v>0.58632775730800002</v>
      </c>
    </row>
    <row r="242" spans="1:11" ht="14.4" customHeight="1" thickBot="1" x14ac:dyDescent="0.35">
      <c r="A242" s="626" t="s">
        <v>566</v>
      </c>
      <c r="B242" s="604">
        <v>8173.9999999999</v>
      </c>
      <c r="C242" s="604">
        <v>6850.0272000000004</v>
      </c>
      <c r="D242" s="605">
        <v>-1323.9727999999</v>
      </c>
      <c r="E242" s="606">
        <v>0.83802632737899996</v>
      </c>
      <c r="F242" s="604">
        <v>7491</v>
      </c>
      <c r="G242" s="605">
        <v>4369.75</v>
      </c>
      <c r="H242" s="607">
        <v>886.22857999999997</v>
      </c>
      <c r="I242" s="604">
        <v>4392.1812300000001</v>
      </c>
      <c r="J242" s="605">
        <v>22.431229999999001</v>
      </c>
      <c r="K242" s="608">
        <v>0.58632775730800002</v>
      </c>
    </row>
    <row r="243" spans="1:11" ht="14.4" customHeight="1" thickBot="1" x14ac:dyDescent="0.35">
      <c r="A243" s="630" t="s">
        <v>567</v>
      </c>
      <c r="B243" s="609">
        <v>0</v>
      </c>
      <c r="C243" s="609">
        <v>18.684159999999999</v>
      </c>
      <c r="D243" s="610">
        <v>18.684159999999999</v>
      </c>
      <c r="E243" s="611" t="s">
        <v>333</v>
      </c>
      <c r="F243" s="609">
        <v>4.9406564584124654E-324</v>
      </c>
      <c r="G243" s="610">
        <v>0</v>
      </c>
      <c r="H243" s="612">
        <v>0.62751999999999997</v>
      </c>
      <c r="I243" s="609">
        <v>37.607770000000002</v>
      </c>
      <c r="J243" s="610">
        <v>37.607770000000002</v>
      </c>
      <c r="K243" s="613" t="s">
        <v>339</v>
      </c>
    </row>
    <row r="244" spans="1:11" ht="14.4" customHeight="1" thickBot="1" x14ac:dyDescent="0.35">
      <c r="A244" s="627" t="s">
        <v>568</v>
      </c>
      <c r="B244" s="609">
        <v>0</v>
      </c>
      <c r="C244" s="609">
        <v>18.684159999999999</v>
      </c>
      <c r="D244" s="610">
        <v>18.684159999999999</v>
      </c>
      <c r="E244" s="611" t="s">
        <v>333</v>
      </c>
      <c r="F244" s="609">
        <v>4.9406564584124654E-324</v>
      </c>
      <c r="G244" s="610">
        <v>0</v>
      </c>
      <c r="H244" s="612">
        <v>0.62751999999999997</v>
      </c>
      <c r="I244" s="609">
        <v>37.607770000000002</v>
      </c>
      <c r="J244" s="610">
        <v>37.607770000000002</v>
      </c>
      <c r="K244" s="613" t="s">
        <v>339</v>
      </c>
    </row>
    <row r="245" spans="1:11" ht="14.4" customHeight="1" thickBot="1" x14ac:dyDescent="0.35">
      <c r="A245" s="629" t="s">
        <v>569</v>
      </c>
      <c r="B245" s="609">
        <v>0</v>
      </c>
      <c r="C245" s="609">
        <v>18.684159999999999</v>
      </c>
      <c r="D245" s="610">
        <v>18.684159999999999</v>
      </c>
      <c r="E245" s="611" t="s">
        <v>333</v>
      </c>
      <c r="F245" s="609">
        <v>4.9406564584124654E-324</v>
      </c>
      <c r="G245" s="610">
        <v>0</v>
      </c>
      <c r="H245" s="612">
        <v>0.62751999999999997</v>
      </c>
      <c r="I245" s="609">
        <v>37.607770000000002</v>
      </c>
      <c r="J245" s="610">
        <v>37.607770000000002</v>
      </c>
      <c r="K245" s="613" t="s">
        <v>339</v>
      </c>
    </row>
    <row r="246" spans="1:11" ht="14.4" customHeight="1" thickBot="1" x14ac:dyDescent="0.35">
      <c r="A246" s="625" t="s">
        <v>570</v>
      </c>
      <c r="B246" s="609">
        <v>0</v>
      </c>
      <c r="C246" s="609">
        <v>18.684159999999999</v>
      </c>
      <c r="D246" s="610">
        <v>18.684159999999999</v>
      </c>
      <c r="E246" s="611" t="s">
        <v>333</v>
      </c>
      <c r="F246" s="609">
        <v>4.9406564584124654E-324</v>
      </c>
      <c r="G246" s="610">
        <v>0</v>
      </c>
      <c r="H246" s="612">
        <v>0.62751999999999997</v>
      </c>
      <c r="I246" s="609">
        <v>37.607770000000002</v>
      </c>
      <c r="J246" s="610">
        <v>37.607770000000002</v>
      </c>
      <c r="K246" s="613" t="s">
        <v>339</v>
      </c>
    </row>
    <row r="247" spans="1:11" ht="14.4" customHeight="1" thickBot="1" x14ac:dyDescent="0.35">
      <c r="A247" s="626" t="s">
        <v>571</v>
      </c>
      <c r="B247" s="604">
        <v>0</v>
      </c>
      <c r="C247" s="604">
        <v>15.584160000000001</v>
      </c>
      <c r="D247" s="605">
        <v>15.584160000000001</v>
      </c>
      <c r="E247" s="614" t="s">
        <v>333</v>
      </c>
      <c r="F247" s="604">
        <v>4.9406564584124654E-324</v>
      </c>
      <c r="G247" s="605">
        <v>0</v>
      </c>
      <c r="H247" s="607">
        <v>0.62751999999999997</v>
      </c>
      <c r="I247" s="604">
        <v>7.0783699999999996</v>
      </c>
      <c r="J247" s="605">
        <v>7.0783699999999996</v>
      </c>
      <c r="K247" s="615" t="s">
        <v>339</v>
      </c>
    </row>
    <row r="248" spans="1:11" ht="14.4" customHeight="1" thickBot="1" x14ac:dyDescent="0.35">
      <c r="A248" s="626" t="s">
        <v>572</v>
      </c>
      <c r="B248" s="604">
        <v>0</v>
      </c>
      <c r="C248" s="604">
        <v>3.1</v>
      </c>
      <c r="D248" s="605">
        <v>3.1</v>
      </c>
      <c r="E248" s="614" t="s">
        <v>333</v>
      </c>
      <c r="F248" s="604">
        <v>4.9406564584124654E-324</v>
      </c>
      <c r="G248" s="605">
        <v>0</v>
      </c>
      <c r="H248" s="607">
        <v>4.9406564584124654E-324</v>
      </c>
      <c r="I248" s="604">
        <v>30.529399999999999</v>
      </c>
      <c r="J248" s="605">
        <v>30.529399999999999</v>
      </c>
      <c r="K248" s="615" t="s">
        <v>339</v>
      </c>
    </row>
    <row r="249" spans="1:11" ht="14.4" customHeight="1" thickBot="1" x14ac:dyDescent="0.35">
      <c r="A249" s="631"/>
      <c r="B249" s="604">
        <v>-3895.7193538455199</v>
      </c>
      <c r="C249" s="604">
        <v>-8576.1742000000704</v>
      </c>
      <c r="D249" s="605">
        <v>-4680.4548461545501</v>
      </c>
      <c r="E249" s="606">
        <v>2.201435324527</v>
      </c>
      <c r="F249" s="604">
        <v>10225.9471144213</v>
      </c>
      <c r="G249" s="605">
        <v>5965.1358167457502</v>
      </c>
      <c r="H249" s="607">
        <v>-1227.0468499999999</v>
      </c>
      <c r="I249" s="604">
        <v>681.06742999993696</v>
      </c>
      <c r="J249" s="605">
        <v>-5284.0683867458101</v>
      </c>
      <c r="K249" s="608">
        <v>6.6601892457999995E-2</v>
      </c>
    </row>
    <row r="250" spans="1:11" ht="14.4" customHeight="1" thickBot="1" x14ac:dyDescent="0.35">
      <c r="A250" s="632" t="s">
        <v>66</v>
      </c>
      <c r="B250" s="618">
        <v>-3895.7193538454299</v>
      </c>
      <c r="C250" s="618">
        <v>-8576.1742000000704</v>
      </c>
      <c r="D250" s="619">
        <v>-4680.4548461546401</v>
      </c>
      <c r="E250" s="620" t="s">
        <v>333</v>
      </c>
      <c r="F250" s="618">
        <v>10225.9471144213</v>
      </c>
      <c r="G250" s="619">
        <v>5965.1358167457402</v>
      </c>
      <c r="H250" s="618">
        <v>-1227.0468499999999</v>
      </c>
      <c r="I250" s="618">
        <v>681.06742999995197</v>
      </c>
      <c r="J250" s="619">
        <v>-5284.0683867457901</v>
      </c>
      <c r="K250" s="621">
        <v>6.6601892457999995E-2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573</v>
      </c>
      <c r="B5" s="634" t="s">
        <v>574</v>
      </c>
      <c r="C5" s="635" t="s">
        <v>575</v>
      </c>
      <c r="D5" s="635" t="s">
        <v>575</v>
      </c>
      <c r="E5" s="635"/>
      <c r="F5" s="635" t="s">
        <v>575</v>
      </c>
      <c r="G5" s="635" t="s">
        <v>575</v>
      </c>
      <c r="H5" s="635" t="s">
        <v>575</v>
      </c>
      <c r="I5" s="636" t="s">
        <v>575</v>
      </c>
      <c r="J5" s="637" t="s">
        <v>74</v>
      </c>
    </row>
    <row r="6" spans="1:10" ht="14.4" customHeight="1" x14ac:dyDescent="0.3">
      <c r="A6" s="633" t="s">
        <v>573</v>
      </c>
      <c r="B6" s="634" t="s">
        <v>344</v>
      </c>
      <c r="C6" s="635">
        <v>3367.6593199999998</v>
      </c>
      <c r="D6" s="635">
        <v>3284.6695299999992</v>
      </c>
      <c r="E6" s="635"/>
      <c r="F6" s="635">
        <v>3325.3215800000016</v>
      </c>
      <c r="G6" s="635">
        <v>3334.260929418615</v>
      </c>
      <c r="H6" s="635">
        <v>-8.9393494186133466</v>
      </c>
      <c r="I6" s="636">
        <v>0.9973189412562945</v>
      </c>
      <c r="J6" s="637" t="s">
        <v>1</v>
      </c>
    </row>
    <row r="7" spans="1:10" ht="14.4" customHeight="1" x14ac:dyDescent="0.3">
      <c r="A7" s="633" t="s">
        <v>573</v>
      </c>
      <c r="B7" s="634" t="s">
        <v>345</v>
      </c>
      <c r="C7" s="635">
        <v>367.97242000000006</v>
      </c>
      <c r="D7" s="635">
        <v>355.39781999999906</v>
      </c>
      <c r="E7" s="635"/>
      <c r="F7" s="635">
        <v>283.64959000000005</v>
      </c>
      <c r="G7" s="635">
        <v>383.40042502098049</v>
      </c>
      <c r="H7" s="635">
        <v>-99.750835020980446</v>
      </c>
      <c r="I7" s="636">
        <v>0.73982596650610943</v>
      </c>
      <c r="J7" s="637" t="s">
        <v>1</v>
      </c>
    </row>
    <row r="8" spans="1:10" ht="14.4" customHeight="1" x14ac:dyDescent="0.3">
      <c r="A8" s="633" t="s">
        <v>573</v>
      </c>
      <c r="B8" s="634" t="s">
        <v>576</v>
      </c>
      <c r="C8" s="635">
        <v>47.508780000000002</v>
      </c>
      <c r="D8" s="635">
        <v>0</v>
      </c>
      <c r="E8" s="635"/>
      <c r="F8" s="635" t="s">
        <v>575</v>
      </c>
      <c r="G8" s="635" t="s">
        <v>575</v>
      </c>
      <c r="H8" s="635" t="s">
        <v>575</v>
      </c>
      <c r="I8" s="636" t="s">
        <v>575</v>
      </c>
      <c r="J8" s="637" t="s">
        <v>1</v>
      </c>
    </row>
    <row r="9" spans="1:10" ht="14.4" customHeight="1" x14ac:dyDescent="0.3">
      <c r="A9" s="633" t="s">
        <v>573</v>
      </c>
      <c r="B9" s="634" t="s">
        <v>346</v>
      </c>
      <c r="C9" s="635">
        <v>258.44025999999997</v>
      </c>
      <c r="D9" s="635">
        <v>359.52800999999897</v>
      </c>
      <c r="E9" s="635"/>
      <c r="F9" s="635">
        <v>404.49420000000003</v>
      </c>
      <c r="G9" s="635">
        <v>326.66953501834348</v>
      </c>
      <c r="H9" s="635">
        <v>77.824664981656554</v>
      </c>
      <c r="I9" s="636">
        <v>1.2382366784747358</v>
      </c>
      <c r="J9" s="637" t="s">
        <v>1</v>
      </c>
    </row>
    <row r="10" spans="1:10" ht="14.4" customHeight="1" x14ac:dyDescent="0.3">
      <c r="A10" s="633" t="s">
        <v>573</v>
      </c>
      <c r="B10" s="634" t="s">
        <v>347</v>
      </c>
      <c r="C10" s="635">
        <v>487.00599999999997</v>
      </c>
      <c r="D10" s="635">
        <v>363.56405999999998</v>
      </c>
      <c r="E10" s="635"/>
      <c r="F10" s="635">
        <v>272.46873999999997</v>
      </c>
      <c r="G10" s="635">
        <v>297.89524461950867</v>
      </c>
      <c r="H10" s="635">
        <v>-25.426504619508705</v>
      </c>
      <c r="I10" s="636">
        <v>0.91464615471796096</v>
      </c>
      <c r="J10" s="637" t="s">
        <v>1</v>
      </c>
    </row>
    <row r="11" spans="1:10" ht="14.4" customHeight="1" x14ac:dyDescent="0.3">
      <c r="A11" s="633" t="s">
        <v>573</v>
      </c>
      <c r="B11" s="634" t="s">
        <v>348</v>
      </c>
      <c r="C11" s="635">
        <v>-0.87118999999999946</v>
      </c>
      <c r="D11" s="635">
        <v>102.41743000000001</v>
      </c>
      <c r="E11" s="635"/>
      <c r="F11" s="635">
        <v>13.38998</v>
      </c>
      <c r="G11" s="635">
        <v>112.00826632544324</v>
      </c>
      <c r="H11" s="635">
        <v>-98.61828632544325</v>
      </c>
      <c r="I11" s="636">
        <v>0.11954456969358875</v>
      </c>
      <c r="J11" s="637" t="s">
        <v>1</v>
      </c>
    </row>
    <row r="12" spans="1:10" ht="14.4" customHeight="1" x14ac:dyDescent="0.3">
      <c r="A12" s="633" t="s">
        <v>573</v>
      </c>
      <c r="B12" s="634" t="s">
        <v>349</v>
      </c>
      <c r="C12" s="635">
        <v>151.42667</v>
      </c>
      <c r="D12" s="635">
        <v>166.59537</v>
      </c>
      <c r="E12" s="635"/>
      <c r="F12" s="635">
        <v>164.96331000000001</v>
      </c>
      <c r="G12" s="635">
        <v>162.75296805805451</v>
      </c>
      <c r="H12" s="635">
        <v>2.2103419419455008</v>
      </c>
      <c r="I12" s="636">
        <v>1.0135809624138901</v>
      </c>
      <c r="J12" s="637" t="s">
        <v>1</v>
      </c>
    </row>
    <row r="13" spans="1:10" ht="14.4" customHeight="1" x14ac:dyDescent="0.3">
      <c r="A13" s="633" t="s">
        <v>573</v>
      </c>
      <c r="B13" s="634" t="s">
        <v>577</v>
      </c>
      <c r="C13" s="635">
        <v>4679.1422599999996</v>
      </c>
      <c r="D13" s="635">
        <v>4632.1722199999977</v>
      </c>
      <c r="E13" s="635"/>
      <c r="F13" s="635">
        <v>4464.287400000002</v>
      </c>
      <c r="G13" s="635">
        <v>4616.9873684609456</v>
      </c>
      <c r="H13" s="635">
        <v>-152.69996846094364</v>
      </c>
      <c r="I13" s="636">
        <v>0.96692649204456338</v>
      </c>
      <c r="J13" s="637" t="s">
        <v>578</v>
      </c>
    </row>
    <row r="15" spans="1:10" ht="14.4" customHeight="1" x14ac:dyDescent="0.3">
      <c r="A15" s="633" t="s">
        <v>573</v>
      </c>
      <c r="B15" s="634" t="s">
        <v>574</v>
      </c>
      <c r="C15" s="635" t="s">
        <v>575</v>
      </c>
      <c r="D15" s="635" t="s">
        <v>575</v>
      </c>
      <c r="E15" s="635"/>
      <c r="F15" s="635" t="s">
        <v>575</v>
      </c>
      <c r="G15" s="635" t="s">
        <v>575</v>
      </c>
      <c r="H15" s="635" t="s">
        <v>575</v>
      </c>
      <c r="I15" s="636" t="s">
        <v>575</v>
      </c>
      <c r="J15" s="637" t="s">
        <v>74</v>
      </c>
    </row>
    <row r="16" spans="1:10" ht="14.4" customHeight="1" x14ac:dyDescent="0.3">
      <c r="A16" s="633" t="s">
        <v>579</v>
      </c>
      <c r="B16" s="634" t="s">
        <v>580</v>
      </c>
      <c r="C16" s="635" t="s">
        <v>575</v>
      </c>
      <c r="D16" s="635" t="s">
        <v>575</v>
      </c>
      <c r="E16" s="635"/>
      <c r="F16" s="635" t="s">
        <v>575</v>
      </c>
      <c r="G16" s="635" t="s">
        <v>575</v>
      </c>
      <c r="H16" s="635" t="s">
        <v>575</v>
      </c>
      <c r="I16" s="636" t="s">
        <v>575</v>
      </c>
      <c r="J16" s="637" t="s">
        <v>0</v>
      </c>
    </row>
    <row r="17" spans="1:10" ht="14.4" customHeight="1" x14ac:dyDescent="0.3">
      <c r="A17" s="633" t="s">
        <v>579</v>
      </c>
      <c r="B17" s="634" t="s">
        <v>344</v>
      </c>
      <c r="C17" s="635">
        <v>688.43513999999993</v>
      </c>
      <c r="D17" s="635">
        <v>590.66289999999901</v>
      </c>
      <c r="E17" s="635"/>
      <c r="F17" s="635">
        <v>598.47677999999996</v>
      </c>
      <c r="G17" s="635">
        <v>591.46594375213328</v>
      </c>
      <c r="H17" s="635">
        <v>7.0108362478666777</v>
      </c>
      <c r="I17" s="636">
        <v>1.0118533219400452</v>
      </c>
      <c r="J17" s="637" t="s">
        <v>1</v>
      </c>
    </row>
    <row r="18" spans="1:10" ht="14.4" customHeight="1" x14ac:dyDescent="0.3">
      <c r="A18" s="633" t="s">
        <v>579</v>
      </c>
      <c r="B18" s="634" t="s">
        <v>345</v>
      </c>
      <c r="C18" s="635">
        <v>28.464939999999999</v>
      </c>
      <c r="D18" s="635">
        <v>33.315589999998998</v>
      </c>
      <c r="E18" s="635"/>
      <c r="F18" s="635">
        <v>32.128619999999998</v>
      </c>
      <c r="G18" s="635">
        <v>34.76550304278625</v>
      </c>
      <c r="H18" s="635">
        <v>-2.636883042786252</v>
      </c>
      <c r="I18" s="636">
        <v>0.92415231157331412</v>
      </c>
      <c r="J18" s="637" t="s">
        <v>1</v>
      </c>
    </row>
    <row r="19" spans="1:10" ht="14.4" customHeight="1" x14ac:dyDescent="0.3">
      <c r="A19" s="633" t="s">
        <v>579</v>
      </c>
      <c r="B19" s="634" t="s">
        <v>347</v>
      </c>
      <c r="C19" s="635">
        <v>211.27068</v>
      </c>
      <c r="D19" s="635">
        <v>144.77919</v>
      </c>
      <c r="E19" s="635"/>
      <c r="F19" s="635">
        <v>98.125989999999987</v>
      </c>
      <c r="G19" s="635">
        <v>124.82133323751</v>
      </c>
      <c r="H19" s="635">
        <v>-26.695343237510016</v>
      </c>
      <c r="I19" s="636">
        <v>0.78613156465238099</v>
      </c>
      <c r="J19" s="637" t="s">
        <v>1</v>
      </c>
    </row>
    <row r="20" spans="1:10" ht="14.4" customHeight="1" x14ac:dyDescent="0.3">
      <c r="A20" s="633" t="s">
        <v>579</v>
      </c>
      <c r="B20" s="634" t="s">
        <v>348</v>
      </c>
      <c r="C20" s="635">
        <v>4.1217800000000002</v>
      </c>
      <c r="D20" s="635">
        <v>2.7377899999999999</v>
      </c>
      <c r="E20" s="635"/>
      <c r="F20" s="635">
        <v>2.6052900000000001</v>
      </c>
      <c r="G20" s="635">
        <v>3.4542620632625001</v>
      </c>
      <c r="H20" s="635">
        <v>-0.84897206326249997</v>
      </c>
      <c r="I20" s="636">
        <v>0.75422476705179164</v>
      </c>
      <c r="J20" s="637" t="s">
        <v>1</v>
      </c>
    </row>
    <row r="21" spans="1:10" ht="14.4" customHeight="1" x14ac:dyDescent="0.3">
      <c r="A21" s="633" t="s">
        <v>579</v>
      </c>
      <c r="B21" s="634" t="s">
        <v>349</v>
      </c>
      <c r="C21" s="635">
        <v>4.40496</v>
      </c>
      <c r="D21" s="635">
        <v>4.0732999999999997</v>
      </c>
      <c r="E21" s="635"/>
      <c r="F21" s="635">
        <v>7.0357000000000003</v>
      </c>
      <c r="G21" s="635">
        <v>4.9598339687825836</v>
      </c>
      <c r="H21" s="635">
        <v>2.0758660312174166</v>
      </c>
      <c r="I21" s="636">
        <v>1.4185353873301021</v>
      </c>
      <c r="J21" s="637" t="s">
        <v>1</v>
      </c>
    </row>
    <row r="22" spans="1:10" ht="14.4" customHeight="1" x14ac:dyDescent="0.3">
      <c r="A22" s="633" t="s">
        <v>579</v>
      </c>
      <c r="B22" s="634" t="s">
        <v>581</v>
      </c>
      <c r="C22" s="635">
        <v>936.69749999999976</v>
      </c>
      <c r="D22" s="635">
        <v>775.56876999999804</v>
      </c>
      <c r="E22" s="635"/>
      <c r="F22" s="635">
        <v>738.37237999999991</v>
      </c>
      <c r="G22" s="635">
        <v>759.4668760644746</v>
      </c>
      <c r="H22" s="635">
        <v>-21.094496064474697</v>
      </c>
      <c r="I22" s="636">
        <v>0.97222460026988211</v>
      </c>
      <c r="J22" s="637" t="s">
        <v>582</v>
      </c>
    </row>
    <row r="23" spans="1:10" ht="14.4" customHeight="1" x14ac:dyDescent="0.3">
      <c r="A23" s="633" t="s">
        <v>575</v>
      </c>
      <c r="B23" s="634" t="s">
        <v>575</v>
      </c>
      <c r="C23" s="635" t="s">
        <v>575</v>
      </c>
      <c r="D23" s="635" t="s">
        <v>575</v>
      </c>
      <c r="E23" s="635"/>
      <c r="F23" s="635" t="s">
        <v>575</v>
      </c>
      <c r="G23" s="635" t="s">
        <v>575</v>
      </c>
      <c r="H23" s="635" t="s">
        <v>575</v>
      </c>
      <c r="I23" s="636" t="s">
        <v>575</v>
      </c>
      <c r="J23" s="637" t="s">
        <v>583</v>
      </c>
    </row>
    <row r="24" spans="1:10" ht="14.4" customHeight="1" x14ac:dyDescent="0.3">
      <c r="A24" s="633" t="s">
        <v>584</v>
      </c>
      <c r="B24" s="634" t="s">
        <v>585</v>
      </c>
      <c r="C24" s="635" t="s">
        <v>575</v>
      </c>
      <c r="D24" s="635" t="s">
        <v>575</v>
      </c>
      <c r="E24" s="635"/>
      <c r="F24" s="635" t="s">
        <v>575</v>
      </c>
      <c r="G24" s="635" t="s">
        <v>575</v>
      </c>
      <c r="H24" s="635" t="s">
        <v>575</v>
      </c>
      <c r="I24" s="636" t="s">
        <v>575</v>
      </c>
      <c r="J24" s="637" t="s">
        <v>0</v>
      </c>
    </row>
    <row r="25" spans="1:10" ht="14.4" customHeight="1" x14ac:dyDescent="0.3">
      <c r="A25" s="633" t="s">
        <v>584</v>
      </c>
      <c r="B25" s="634" t="s">
        <v>344</v>
      </c>
      <c r="C25" s="635">
        <v>3.8749500000000001</v>
      </c>
      <c r="D25" s="635">
        <v>4.2422500000000003</v>
      </c>
      <c r="E25" s="635"/>
      <c r="F25" s="635">
        <v>3.3772000000000002</v>
      </c>
      <c r="G25" s="635">
        <v>3.9003889385305834</v>
      </c>
      <c r="H25" s="635">
        <v>-0.52318893853058324</v>
      </c>
      <c r="I25" s="636">
        <v>0.86586236737516564</v>
      </c>
      <c r="J25" s="637" t="s">
        <v>1</v>
      </c>
    </row>
    <row r="26" spans="1:10" ht="14.4" customHeight="1" x14ac:dyDescent="0.3">
      <c r="A26" s="633" t="s">
        <v>584</v>
      </c>
      <c r="B26" s="634" t="s">
        <v>586</v>
      </c>
      <c r="C26" s="635">
        <v>3.8749500000000001</v>
      </c>
      <c r="D26" s="635">
        <v>4.2422500000000003</v>
      </c>
      <c r="E26" s="635"/>
      <c r="F26" s="635">
        <v>3.3772000000000002</v>
      </c>
      <c r="G26" s="635">
        <v>3.9003889385305834</v>
      </c>
      <c r="H26" s="635">
        <v>-0.52318893853058324</v>
      </c>
      <c r="I26" s="636">
        <v>0.86586236737516564</v>
      </c>
      <c r="J26" s="637" t="s">
        <v>582</v>
      </c>
    </row>
    <row r="27" spans="1:10" ht="14.4" customHeight="1" x14ac:dyDescent="0.3">
      <c r="A27" s="633" t="s">
        <v>575</v>
      </c>
      <c r="B27" s="634" t="s">
        <v>575</v>
      </c>
      <c r="C27" s="635" t="s">
        <v>575</v>
      </c>
      <c r="D27" s="635" t="s">
        <v>575</v>
      </c>
      <c r="E27" s="635"/>
      <c r="F27" s="635" t="s">
        <v>575</v>
      </c>
      <c r="G27" s="635" t="s">
        <v>575</v>
      </c>
      <c r="H27" s="635" t="s">
        <v>575</v>
      </c>
      <c r="I27" s="636" t="s">
        <v>575</v>
      </c>
      <c r="J27" s="637" t="s">
        <v>583</v>
      </c>
    </row>
    <row r="28" spans="1:10" ht="14.4" customHeight="1" x14ac:dyDescent="0.3">
      <c r="A28" s="633" t="s">
        <v>587</v>
      </c>
      <c r="B28" s="634" t="s">
        <v>588</v>
      </c>
      <c r="C28" s="635" t="s">
        <v>575</v>
      </c>
      <c r="D28" s="635" t="s">
        <v>575</v>
      </c>
      <c r="E28" s="635"/>
      <c r="F28" s="635" t="s">
        <v>575</v>
      </c>
      <c r="G28" s="635" t="s">
        <v>575</v>
      </c>
      <c r="H28" s="635" t="s">
        <v>575</v>
      </c>
      <c r="I28" s="636" t="s">
        <v>575</v>
      </c>
      <c r="J28" s="637" t="s">
        <v>0</v>
      </c>
    </row>
    <row r="29" spans="1:10" ht="14.4" customHeight="1" x14ac:dyDescent="0.3">
      <c r="A29" s="633" t="s">
        <v>587</v>
      </c>
      <c r="B29" s="634" t="s">
        <v>344</v>
      </c>
      <c r="C29" s="635">
        <v>1614.6610799999999</v>
      </c>
      <c r="D29" s="635">
        <v>1738.64122</v>
      </c>
      <c r="E29" s="635"/>
      <c r="F29" s="635">
        <v>1731.0780000000009</v>
      </c>
      <c r="G29" s="635">
        <v>1800.6453072429206</v>
      </c>
      <c r="H29" s="635">
        <v>-69.567307242919696</v>
      </c>
      <c r="I29" s="636">
        <v>0.96136534665483986</v>
      </c>
      <c r="J29" s="637" t="s">
        <v>1</v>
      </c>
    </row>
    <row r="30" spans="1:10" ht="14.4" customHeight="1" x14ac:dyDescent="0.3">
      <c r="A30" s="633" t="s">
        <v>587</v>
      </c>
      <c r="B30" s="634" t="s">
        <v>345</v>
      </c>
      <c r="C30" s="635">
        <v>297.70768000000004</v>
      </c>
      <c r="D30" s="635">
        <v>304.28023000000002</v>
      </c>
      <c r="E30" s="635"/>
      <c r="F30" s="635">
        <v>251.52097000000003</v>
      </c>
      <c r="G30" s="635">
        <v>340.59926990890443</v>
      </c>
      <c r="H30" s="635">
        <v>-89.078299908904398</v>
      </c>
      <c r="I30" s="636">
        <v>0.73846596931129949</v>
      </c>
      <c r="J30" s="637" t="s">
        <v>1</v>
      </c>
    </row>
    <row r="31" spans="1:10" ht="14.4" customHeight="1" x14ac:dyDescent="0.3">
      <c r="A31" s="633" t="s">
        <v>587</v>
      </c>
      <c r="B31" s="634" t="s">
        <v>576</v>
      </c>
      <c r="C31" s="635">
        <v>47.508780000000002</v>
      </c>
      <c r="D31" s="635">
        <v>0</v>
      </c>
      <c r="E31" s="635"/>
      <c r="F31" s="635" t="s">
        <v>575</v>
      </c>
      <c r="G31" s="635" t="s">
        <v>575</v>
      </c>
      <c r="H31" s="635" t="s">
        <v>575</v>
      </c>
      <c r="I31" s="636" t="s">
        <v>575</v>
      </c>
      <c r="J31" s="637" t="s">
        <v>1</v>
      </c>
    </row>
    <row r="32" spans="1:10" ht="14.4" customHeight="1" x14ac:dyDescent="0.3">
      <c r="A32" s="633" t="s">
        <v>587</v>
      </c>
      <c r="B32" s="634" t="s">
        <v>346</v>
      </c>
      <c r="C32" s="635">
        <v>258.44025999999997</v>
      </c>
      <c r="D32" s="635">
        <v>359.52800999999897</v>
      </c>
      <c r="E32" s="635"/>
      <c r="F32" s="635">
        <v>404.49420000000003</v>
      </c>
      <c r="G32" s="635">
        <v>326.66953501834348</v>
      </c>
      <c r="H32" s="635">
        <v>77.824664981656554</v>
      </c>
      <c r="I32" s="636">
        <v>1.2382366784747358</v>
      </c>
      <c r="J32" s="637" t="s">
        <v>1</v>
      </c>
    </row>
    <row r="33" spans="1:10" ht="14.4" customHeight="1" x14ac:dyDescent="0.3">
      <c r="A33" s="633" t="s">
        <v>587</v>
      </c>
      <c r="B33" s="634" t="s">
        <v>347</v>
      </c>
      <c r="C33" s="635">
        <v>235.44709</v>
      </c>
      <c r="D33" s="635">
        <v>218.13145999999998</v>
      </c>
      <c r="E33" s="635"/>
      <c r="F33" s="635">
        <v>174.34275</v>
      </c>
      <c r="G33" s="635">
        <v>170.31695937080823</v>
      </c>
      <c r="H33" s="635">
        <v>4.0257906291917607</v>
      </c>
      <c r="I33" s="636">
        <v>1.0236370508495689</v>
      </c>
      <c r="J33" s="637" t="s">
        <v>1</v>
      </c>
    </row>
    <row r="34" spans="1:10" ht="14.4" customHeight="1" x14ac:dyDescent="0.3">
      <c r="A34" s="633" t="s">
        <v>587</v>
      </c>
      <c r="B34" s="634" t="s">
        <v>348</v>
      </c>
      <c r="C34" s="635">
        <v>-4.9929699999999997</v>
      </c>
      <c r="D34" s="635">
        <v>99.679640000000006</v>
      </c>
      <c r="E34" s="635"/>
      <c r="F34" s="635">
        <v>10.784689999999999</v>
      </c>
      <c r="G34" s="635">
        <v>108.55400426218074</v>
      </c>
      <c r="H34" s="635">
        <v>-97.769314262180743</v>
      </c>
      <c r="I34" s="636">
        <v>9.9348615219690156E-2</v>
      </c>
      <c r="J34" s="637" t="s">
        <v>1</v>
      </c>
    </row>
    <row r="35" spans="1:10" ht="14.4" customHeight="1" x14ac:dyDescent="0.3">
      <c r="A35" s="633" t="s">
        <v>587</v>
      </c>
      <c r="B35" s="634" t="s">
        <v>349</v>
      </c>
      <c r="C35" s="635">
        <v>69.583190000000002</v>
      </c>
      <c r="D35" s="635">
        <v>77.303160000000005</v>
      </c>
      <c r="E35" s="635"/>
      <c r="F35" s="635">
        <v>78.317980000000006</v>
      </c>
      <c r="G35" s="635">
        <v>75.159594561833828</v>
      </c>
      <c r="H35" s="635">
        <v>3.158385438166178</v>
      </c>
      <c r="I35" s="636">
        <v>1.0420223852533927</v>
      </c>
      <c r="J35" s="637" t="s">
        <v>1</v>
      </c>
    </row>
    <row r="36" spans="1:10" ht="14.4" customHeight="1" x14ac:dyDescent="0.3">
      <c r="A36" s="633" t="s">
        <v>587</v>
      </c>
      <c r="B36" s="634" t="s">
        <v>589</v>
      </c>
      <c r="C36" s="635">
        <v>2518.35511</v>
      </c>
      <c r="D36" s="635">
        <v>2797.5637199999987</v>
      </c>
      <c r="E36" s="635"/>
      <c r="F36" s="635">
        <v>2650.5385900000006</v>
      </c>
      <c r="G36" s="635">
        <v>2821.944670364991</v>
      </c>
      <c r="H36" s="635">
        <v>-171.40608036499043</v>
      </c>
      <c r="I36" s="636">
        <v>0.93925958855074909</v>
      </c>
      <c r="J36" s="637" t="s">
        <v>582</v>
      </c>
    </row>
    <row r="37" spans="1:10" ht="14.4" customHeight="1" x14ac:dyDescent="0.3">
      <c r="A37" s="633" t="s">
        <v>575</v>
      </c>
      <c r="B37" s="634" t="s">
        <v>575</v>
      </c>
      <c r="C37" s="635" t="s">
        <v>575</v>
      </c>
      <c r="D37" s="635" t="s">
        <v>575</v>
      </c>
      <c r="E37" s="635"/>
      <c r="F37" s="635" t="s">
        <v>575</v>
      </c>
      <c r="G37" s="635" t="s">
        <v>575</v>
      </c>
      <c r="H37" s="635" t="s">
        <v>575</v>
      </c>
      <c r="I37" s="636" t="s">
        <v>575</v>
      </c>
      <c r="J37" s="637" t="s">
        <v>583</v>
      </c>
    </row>
    <row r="38" spans="1:10" ht="14.4" customHeight="1" x14ac:dyDescent="0.3">
      <c r="A38" s="633" t="s">
        <v>590</v>
      </c>
      <c r="B38" s="634" t="s">
        <v>591</v>
      </c>
      <c r="C38" s="635" t="s">
        <v>575</v>
      </c>
      <c r="D38" s="635" t="s">
        <v>575</v>
      </c>
      <c r="E38" s="635"/>
      <c r="F38" s="635" t="s">
        <v>575</v>
      </c>
      <c r="G38" s="635" t="s">
        <v>575</v>
      </c>
      <c r="H38" s="635" t="s">
        <v>575</v>
      </c>
      <c r="I38" s="636" t="s">
        <v>575</v>
      </c>
      <c r="J38" s="637" t="s">
        <v>0</v>
      </c>
    </row>
    <row r="39" spans="1:10" ht="14.4" customHeight="1" x14ac:dyDescent="0.3">
      <c r="A39" s="633" t="s">
        <v>590</v>
      </c>
      <c r="B39" s="634" t="s">
        <v>344</v>
      </c>
      <c r="C39" s="635">
        <v>1059.9942800000001</v>
      </c>
      <c r="D39" s="635">
        <v>951.12315999999998</v>
      </c>
      <c r="E39" s="635"/>
      <c r="F39" s="635">
        <v>992.38960000000111</v>
      </c>
      <c r="G39" s="635">
        <v>938.24928948503077</v>
      </c>
      <c r="H39" s="635">
        <v>54.140310514970338</v>
      </c>
      <c r="I39" s="636">
        <v>1.0577035454454604</v>
      </c>
      <c r="J39" s="637" t="s">
        <v>1</v>
      </c>
    </row>
    <row r="40" spans="1:10" ht="14.4" customHeight="1" x14ac:dyDescent="0.3">
      <c r="A40" s="633" t="s">
        <v>590</v>
      </c>
      <c r="B40" s="634" t="s">
        <v>345</v>
      </c>
      <c r="C40" s="635">
        <v>41.799800000000005</v>
      </c>
      <c r="D40" s="635">
        <v>17.802</v>
      </c>
      <c r="E40" s="635"/>
      <c r="F40" s="635">
        <v>0</v>
      </c>
      <c r="G40" s="635">
        <v>8.0356520692898332</v>
      </c>
      <c r="H40" s="635">
        <v>-8.0356520692898332</v>
      </c>
      <c r="I40" s="636">
        <v>0</v>
      </c>
      <c r="J40" s="637" t="s">
        <v>1</v>
      </c>
    </row>
    <row r="41" spans="1:10" ht="14.4" customHeight="1" x14ac:dyDescent="0.3">
      <c r="A41" s="633" t="s">
        <v>590</v>
      </c>
      <c r="B41" s="634" t="s">
        <v>347</v>
      </c>
      <c r="C41" s="635">
        <v>40.288229999999999</v>
      </c>
      <c r="D41" s="635">
        <v>0.65341000000000005</v>
      </c>
      <c r="E41" s="635"/>
      <c r="F41" s="635">
        <v>0</v>
      </c>
      <c r="G41" s="635">
        <v>2.7569520111904167</v>
      </c>
      <c r="H41" s="635">
        <v>-2.7569520111904167</v>
      </c>
      <c r="I41" s="636">
        <v>0</v>
      </c>
      <c r="J41" s="637" t="s">
        <v>1</v>
      </c>
    </row>
    <row r="42" spans="1:10" ht="14.4" customHeight="1" x14ac:dyDescent="0.3">
      <c r="A42" s="633" t="s">
        <v>590</v>
      </c>
      <c r="B42" s="634" t="s">
        <v>349</v>
      </c>
      <c r="C42" s="635">
        <v>77.438520000000011</v>
      </c>
      <c r="D42" s="635">
        <v>85.218910000000008</v>
      </c>
      <c r="E42" s="635"/>
      <c r="F42" s="635">
        <v>79.609629999999996</v>
      </c>
      <c r="G42" s="635">
        <v>82.633539527438089</v>
      </c>
      <c r="H42" s="635">
        <v>-3.0239095274380929</v>
      </c>
      <c r="I42" s="636">
        <v>0.96340578480927808</v>
      </c>
      <c r="J42" s="637" t="s">
        <v>1</v>
      </c>
    </row>
    <row r="43" spans="1:10" ht="14.4" customHeight="1" x14ac:dyDescent="0.3">
      <c r="A43" s="633" t="s">
        <v>590</v>
      </c>
      <c r="B43" s="634" t="s">
        <v>592</v>
      </c>
      <c r="C43" s="635">
        <v>1219.5208300000002</v>
      </c>
      <c r="D43" s="635">
        <v>1054.79748</v>
      </c>
      <c r="E43" s="635"/>
      <c r="F43" s="635">
        <v>1071.999230000001</v>
      </c>
      <c r="G43" s="635">
        <v>1031.6754330929491</v>
      </c>
      <c r="H43" s="635">
        <v>40.323796907051928</v>
      </c>
      <c r="I43" s="636">
        <v>1.0390857391904369</v>
      </c>
      <c r="J43" s="637" t="s">
        <v>582</v>
      </c>
    </row>
    <row r="44" spans="1:10" ht="14.4" customHeight="1" x14ac:dyDescent="0.3">
      <c r="A44" s="633" t="s">
        <v>575</v>
      </c>
      <c r="B44" s="634" t="s">
        <v>575</v>
      </c>
      <c r="C44" s="635" t="s">
        <v>575</v>
      </c>
      <c r="D44" s="635" t="s">
        <v>575</v>
      </c>
      <c r="E44" s="635"/>
      <c r="F44" s="635" t="s">
        <v>575</v>
      </c>
      <c r="G44" s="635" t="s">
        <v>575</v>
      </c>
      <c r="H44" s="635" t="s">
        <v>575</v>
      </c>
      <c r="I44" s="636" t="s">
        <v>575</v>
      </c>
      <c r="J44" s="637" t="s">
        <v>583</v>
      </c>
    </row>
    <row r="45" spans="1:10" ht="14.4" customHeight="1" x14ac:dyDescent="0.3">
      <c r="A45" s="633" t="s">
        <v>593</v>
      </c>
      <c r="B45" s="634" t="s">
        <v>594</v>
      </c>
      <c r="C45" s="635" t="s">
        <v>575</v>
      </c>
      <c r="D45" s="635" t="s">
        <v>575</v>
      </c>
      <c r="E45" s="635"/>
      <c r="F45" s="635" t="s">
        <v>575</v>
      </c>
      <c r="G45" s="635" t="s">
        <v>575</v>
      </c>
      <c r="H45" s="635" t="s">
        <v>575</v>
      </c>
      <c r="I45" s="636" t="s">
        <v>575</v>
      </c>
      <c r="J45" s="637" t="s">
        <v>0</v>
      </c>
    </row>
    <row r="46" spans="1:10" ht="14.4" customHeight="1" x14ac:dyDescent="0.3">
      <c r="A46" s="633" t="s">
        <v>593</v>
      </c>
      <c r="B46" s="634" t="s">
        <v>344</v>
      </c>
      <c r="C46" s="635">
        <v>0.69386999999999999</v>
      </c>
      <c r="D46" s="635">
        <v>0</v>
      </c>
      <c r="E46" s="635"/>
      <c r="F46" s="635" t="s">
        <v>575</v>
      </c>
      <c r="G46" s="635" t="s">
        <v>575</v>
      </c>
      <c r="H46" s="635" t="s">
        <v>575</v>
      </c>
      <c r="I46" s="636" t="s">
        <v>575</v>
      </c>
      <c r="J46" s="637" t="s">
        <v>1</v>
      </c>
    </row>
    <row r="47" spans="1:10" ht="14.4" customHeight="1" x14ac:dyDescent="0.3">
      <c r="A47" s="633" t="s">
        <v>593</v>
      </c>
      <c r="B47" s="634" t="s">
        <v>595</v>
      </c>
      <c r="C47" s="635">
        <v>0.69386999999999999</v>
      </c>
      <c r="D47" s="635">
        <v>0</v>
      </c>
      <c r="E47" s="635"/>
      <c r="F47" s="635" t="s">
        <v>575</v>
      </c>
      <c r="G47" s="635" t="s">
        <v>575</v>
      </c>
      <c r="H47" s="635" t="s">
        <v>575</v>
      </c>
      <c r="I47" s="636" t="s">
        <v>575</v>
      </c>
      <c r="J47" s="637" t="s">
        <v>582</v>
      </c>
    </row>
    <row r="48" spans="1:10" ht="14.4" customHeight="1" x14ac:dyDescent="0.3">
      <c r="A48" s="633" t="s">
        <v>575</v>
      </c>
      <c r="B48" s="634" t="s">
        <v>575</v>
      </c>
      <c r="C48" s="635" t="s">
        <v>575</v>
      </c>
      <c r="D48" s="635" t="s">
        <v>575</v>
      </c>
      <c r="E48" s="635"/>
      <c r="F48" s="635" t="s">
        <v>575</v>
      </c>
      <c r="G48" s="635" t="s">
        <v>575</v>
      </c>
      <c r="H48" s="635" t="s">
        <v>575</v>
      </c>
      <c r="I48" s="636" t="s">
        <v>575</v>
      </c>
      <c r="J48" s="637" t="s">
        <v>583</v>
      </c>
    </row>
    <row r="49" spans="1:10" ht="14.4" customHeight="1" x14ac:dyDescent="0.3">
      <c r="A49" s="633" t="s">
        <v>573</v>
      </c>
      <c r="B49" s="634" t="s">
        <v>577</v>
      </c>
      <c r="C49" s="635">
        <v>4679.1422599999996</v>
      </c>
      <c r="D49" s="635">
        <v>4632.1722199999958</v>
      </c>
      <c r="E49" s="635"/>
      <c r="F49" s="635">
        <v>4464.287400000002</v>
      </c>
      <c r="G49" s="635">
        <v>4616.9873684609447</v>
      </c>
      <c r="H49" s="635">
        <v>-152.69996846094273</v>
      </c>
      <c r="I49" s="636">
        <v>0.96692649204456349</v>
      </c>
      <c r="J49" s="637" t="s">
        <v>578</v>
      </c>
    </row>
  </sheetData>
  <mergeCells count="3">
    <mergeCell ref="F3:I3"/>
    <mergeCell ref="C4:D4"/>
    <mergeCell ref="A1:I1"/>
  </mergeCells>
  <conditionalFormatting sqref="F14 F50:F65537">
    <cfRule type="cellIs" dxfId="70" priority="18" stopIfTrue="1" operator="greaterThan">
      <formula>1</formula>
    </cfRule>
  </conditionalFormatting>
  <conditionalFormatting sqref="H5:H13">
    <cfRule type="expression" dxfId="69" priority="14">
      <formula>$H5&gt;0</formula>
    </cfRule>
  </conditionalFormatting>
  <conditionalFormatting sqref="I5:I13">
    <cfRule type="expression" dxfId="68" priority="15">
      <formula>$I5&gt;1</formula>
    </cfRule>
  </conditionalFormatting>
  <conditionalFormatting sqref="B5:B13">
    <cfRule type="expression" dxfId="67" priority="11">
      <formula>OR($J5="NS",$J5="SumaNS",$J5="Účet")</formula>
    </cfRule>
  </conditionalFormatting>
  <conditionalFormatting sqref="B5:D13 F5:I13">
    <cfRule type="expression" dxfId="66" priority="17">
      <formula>AND($J5&lt;&gt;"",$J5&lt;&gt;"mezeraKL")</formula>
    </cfRule>
  </conditionalFormatting>
  <conditionalFormatting sqref="B5:D13 F5:I13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4" priority="13">
      <formula>OR($J5="SumaNS",$J5="NS")</formula>
    </cfRule>
  </conditionalFormatting>
  <conditionalFormatting sqref="A5:A13">
    <cfRule type="expression" dxfId="63" priority="9">
      <formula>AND($J5&lt;&gt;"mezeraKL",$J5&lt;&gt;"")</formula>
    </cfRule>
  </conditionalFormatting>
  <conditionalFormatting sqref="A5:A13">
    <cfRule type="expression" dxfId="62" priority="10">
      <formula>AND($J5&lt;&gt;"",$J5&lt;&gt;"mezeraKL")</formula>
    </cfRule>
  </conditionalFormatting>
  <conditionalFormatting sqref="H15:H49">
    <cfRule type="expression" dxfId="61" priority="5">
      <formula>$H15&gt;0</formula>
    </cfRule>
  </conditionalFormatting>
  <conditionalFormatting sqref="A15:A49">
    <cfRule type="expression" dxfId="60" priority="2">
      <formula>AND($J15&lt;&gt;"mezeraKL",$J15&lt;&gt;"")</formula>
    </cfRule>
  </conditionalFormatting>
  <conditionalFormatting sqref="I15:I49">
    <cfRule type="expression" dxfId="59" priority="6">
      <formula>$I15&gt;1</formula>
    </cfRule>
  </conditionalFormatting>
  <conditionalFormatting sqref="B15:B49">
    <cfRule type="expression" dxfId="58" priority="1">
      <formula>OR($J15="NS",$J15="SumaNS",$J15="Účet")</formula>
    </cfRule>
  </conditionalFormatting>
  <conditionalFormatting sqref="A15:D49 F15:I49">
    <cfRule type="expression" dxfId="57" priority="8">
      <formula>AND($J15&lt;&gt;"",$J15&lt;&gt;"mezeraKL")</formula>
    </cfRule>
  </conditionalFormatting>
  <conditionalFormatting sqref="B15:D49 F15:I49">
    <cfRule type="expression" dxfId="5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5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167.50831297729098</v>
      </c>
      <c r="M3" s="207">
        <f>SUBTOTAL(9,M5:M1048576)</f>
        <v>25675.873299999992</v>
      </c>
      <c r="N3" s="208">
        <f>SUBTOTAL(9,N5:N1048576)</f>
        <v>4300922.2207016675</v>
      </c>
    </row>
    <row r="4" spans="1:14" s="338" customFormat="1" ht="14.4" customHeight="1" thickBot="1" x14ac:dyDescent="0.35">
      <c r="A4" s="638" t="s">
        <v>4</v>
      </c>
      <c r="B4" s="639" t="s">
        <v>5</v>
      </c>
      <c r="C4" s="639" t="s">
        <v>0</v>
      </c>
      <c r="D4" s="639" t="s">
        <v>6</v>
      </c>
      <c r="E4" s="639" t="s">
        <v>7</v>
      </c>
      <c r="F4" s="639" t="s">
        <v>1</v>
      </c>
      <c r="G4" s="639" t="s">
        <v>8</v>
      </c>
      <c r="H4" s="639" t="s">
        <v>9</v>
      </c>
      <c r="I4" s="639" t="s">
        <v>10</v>
      </c>
      <c r="J4" s="640" t="s">
        <v>11</v>
      </c>
      <c r="K4" s="640" t="s">
        <v>12</v>
      </c>
      <c r="L4" s="641" t="s">
        <v>185</v>
      </c>
      <c r="M4" s="641" t="s">
        <v>13</v>
      </c>
      <c r="N4" s="642" t="s">
        <v>202</v>
      </c>
    </row>
    <row r="5" spans="1:14" ht="14.4" customHeight="1" x14ac:dyDescent="0.3">
      <c r="A5" s="643" t="s">
        <v>573</v>
      </c>
      <c r="B5" s="644" t="s">
        <v>574</v>
      </c>
      <c r="C5" s="645" t="s">
        <v>579</v>
      </c>
      <c r="D5" s="646" t="s">
        <v>2517</v>
      </c>
      <c r="E5" s="645" t="s">
        <v>596</v>
      </c>
      <c r="F5" s="646" t="s">
        <v>2521</v>
      </c>
      <c r="G5" s="645"/>
      <c r="H5" s="645" t="s">
        <v>597</v>
      </c>
      <c r="I5" s="645" t="s">
        <v>598</v>
      </c>
      <c r="J5" s="645" t="s">
        <v>599</v>
      </c>
      <c r="K5" s="645" t="s">
        <v>600</v>
      </c>
      <c r="L5" s="647">
        <v>100.92003766608718</v>
      </c>
      <c r="M5" s="647">
        <v>19</v>
      </c>
      <c r="N5" s="648">
        <v>1917.4807156556565</v>
      </c>
    </row>
    <row r="6" spans="1:14" ht="14.4" customHeight="1" x14ac:dyDescent="0.3">
      <c r="A6" s="649" t="s">
        <v>573</v>
      </c>
      <c r="B6" s="650" t="s">
        <v>574</v>
      </c>
      <c r="C6" s="651" t="s">
        <v>579</v>
      </c>
      <c r="D6" s="652" t="s">
        <v>2517</v>
      </c>
      <c r="E6" s="651" t="s">
        <v>596</v>
      </c>
      <c r="F6" s="652" t="s">
        <v>2521</v>
      </c>
      <c r="G6" s="651"/>
      <c r="H6" s="651" t="s">
        <v>601</v>
      </c>
      <c r="I6" s="651" t="s">
        <v>602</v>
      </c>
      <c r="J6" s="651" t="s">
        <v>603</v>
      </c>
      <c r="K6" s="651" t="s">
        <v>604</v>
      </c>
      <c r="L6" s="653">
        <v>99.96</v>
      </c>
      <c r="M6" s="653">
        <v>1</v>
      </c>
      <c r="N6" s="654">
        <v>99.96</v>
      </c>
    </row>
    <row r="7" spans="1:14" ht="14.4" customHeight="1" x14ac:dyDescent="0.3">
      <c r="A7" s="649" t="s">
        <v>573</v>
      </c>
      <c r="B7" s="650" t="s">
        <v>574</v>
      </c>
      <c r="C7" s="651" t="s">
        <v>579</v>
      </c>
      <c r="D7" s="652" t="s">
        <v>2517</v>
      </c>
      <c r="E7" s="651" t="s">
        <v>596</v>
      </c>
      <c r="F7" s="652" t="s">
        <v>2521</v>
      </c>
      <c r="G7" s="651"/>
      <c r="H7" s="651" t="s">
        <v>605</v>
      </c>
      <c r="I7" s="651" t="s">
        <v>606</v>
      </c>
      <c r="J7" s="651" t="s">
        <v>607</v>
      </c>
      <c r="K7" s="651" t="s">
        <v>608</v>
      </c>
      <c r="L7" s="653">
        <v>89.79000000000002</v>
      </c>
      <c r="M7" s="653">
        <v>1</v>
      </c>
      <c r="N7" s="654">
        <v>89.79000000000002</v>
      </c>
    </row>
    <row r="8" spans="1:14" ht="14.4" customHeight="1" x14ac:dyDescent="0.3">
      <c r="A8" s="649" t="s">
        <v>573</v>
      </c>
      <c r="B8" s="650" t="s">
        <v>574</v>
      </c>
      <c r="C8" s="651" t="s">
        <v>579</v>
      </c>
      <c r="D8" s="652" t="s">
        <v>2517</v>
      </c>
      <c r="E8" s="651" t="s">
        <v>596</v>
      </c>
      <c r="F8" s="652" t="s">
        <v>2521</v>
      </c>
      <c r="G8" s="651"/>
      <c r="H8" s="651" t="s">
        <v>609</v>
      </c>
      <c r="I8" s="651" t="s">
        <v>609</v>
      </c>
      <c r="J8" s="651" t="s">
        <v>610</v>
      </c>
      <c r="K8" s="651" t="s">
        <v>611</v>
      </c>
      <c r="L8" s="653">
        <v>64.86</v>
      </c>
      <c r="M8" s="653">
        <v>1</v>
      </c>
      <c r="N8" s="654">
        <v>64.86</v>
      </c>
    </row>
    <row r="9" spans="1:14" ht="14.4" customHeight="1" x14ac:dyDescent="0.3">
      <c r="A9" s="649" t="s">
        <v>573</v>
      </c>
      <c r="B9" s="650" t="s">
        <v>574</v>
      </c>
      <c r="C9" s="651" t="s">
        <v>579</v>
      </c>
      <c r="D9" s="652" t="s">
        <v>2517</v>
      </c>
      <c r="E9" s="651" t="s">
        <v>596</v>
      </c>
      <c r="F9" s="652" t="s">
        <v>2521</v>
      </c>
      <c r="G9" s="651"/>
      <c r="H9" s="651" t="s">
        <v>612</v>
      </c>
      <c r="I9" s="651" t="s">
        <v>612</v>
      </c>
      <c r="J9" s="651" t="s">
        <v>613</v>
      </c>
      <c r="K9" s="651" t="s">
        <v>614</v>
      </c>
      <c r="L9" s="653">
        <v>82.420000000000044</v>
      </c>
      <c r="M9" s="653">
        <v>1</v>
      </c>
      <c r="N9" s="654">
        <v>82.420000000000044</v>
      </c>
    </row>
    <row r="10" spans="1:14" ht="14.4" customHeight="1" x14ac:dyDescent="0.3">
      <c r="A10" s="649" t="s">
        <v>573</v>
      </c>
      <c r="B10" s="650" t="s">
        <v>574</v>
      </c>
      <c r="C10" s="651" t="s">
        <v>579</v>
      </c>
      <c r="D10" s="652" t="s">
        <v>2517</v>
      </c>
      <c r="E10" s="651" t="s">
        <v>596</v>
      </c>
      <c r="F10" s="652" t="s">
        <v>2521</v>
      </c>
      <c r="G10" s="651"/>
      <c r="H10" s="651" t="s">
        <v>615</v>
      </c>
      <c r="I10" s="651" t="s">
        <v>615</v>
      </c>
      <c r="J10" s="651" t="s">
        <v>616</v>
      </c>
      <c r="K10" s="651" t="s">
        <v>617</v>
      </c>
      <c r="L10" s="653">
        <v>100.73000000000003</v>
      </c>
      <c r="M10" s="653">
        <v>2</v>
      </c>
      <c r="N10" s="654">
        <v>201.46000000000006</v>
      </c>
    </row>
    <row r="11" spans="1:14" ht="14.4" customHeight="1" x14ac:dyDescent="0.3">
      <c r="A11" s="649" t="s">
        <v>573</v>
      </c>
      <c r="B11" s="650" t="s">
        <v>574</v>
      </c>
      <c r="C11" s="651" t="s">
        <v>579</v>
      </c>
      <c r="D11" s="652" t="s">
        <v>2517</v>
      </c>
      <c r="E11" s="651" t="s">
        <v>596</v>
      </c>
      <c r="F11" s="652" t="s">
        <v>2521</v>
      </c>
      <c r="G11" s="651" t="s">
        <v>618</v>
      </c>
      <c r="H11" s="651" t="s">
        <v>619</v>
      </c>
      <c r="I11" s="651" t="s">
        <v>619</v>
      </c>
      <c r="J11" s="651" t="s">
        <v>620</v>
      </c>
      <c r="K11" s="651" t="s">
        <v>621</v>
      </c>
      <c r="L11" s="653">
        <v>179.40000000000003</v>
      </c>
      <c r="M11" s="653">
        <v>13</v>
      </c>
      <c r="N11" s="654">
        <v>2332.2000000000003</v>
      </c>
    </row>
    <row r="12" spans="1:14" ht="14.4" customHeight="1" x14ac:dyDescent="0.3">
      <c r="A12" s="649" t="s">
        <v>573</v>
      </c>
      <c r="B12" s="650" t="s">
        <v>574</v>
      </c>
      <c r="C12" s="651" t="s">
        <v>579</v>
      </c>
      <c r="D12" s="652" t="s">
        <v>2517</v>
      </c>
      <c r="E12" s="651" t="s">
        <v>596</v>
      </c>
      <c r="F12" s="652" t="s">
        <v>2521</v>
      </c>
      <c r="G12" s="651" t="s">
        <v>618</v>
      </c>
      <c r="H12" s="651" t="s">
        <v>622</v>
      </c>
      <c r="I12" s="651" t="s">
        <v>622</v>
      </c>
      <c r="J12" s="651" t="s">
        <v>623</v>
      </c>
      <c r="K12" s="651" t="s">
        <v>624</v>
      </c>
      <c r="L12" s="653">
        <v>181.58999999999997</v>
      </c>
      <c r="M12" s="653">
        <v>7</v>
      </c>
      <c r="N12" s="654">
        <v>1271.1299999999999</v>
      </c>
    </row>
    <row r="13" spans="1:14" ht="14.4" customHeight="1" x14ac:dyDescent="0.3">
      <c r="A13" s="649" t="s">
        <v>573</v>
      </c>
      <c r="B13" s="650" t="s">
        <v>574</v>
      </c>
      <c r="C13" s="651" t="s">
        <v>579</v>
      </c>
      <c r="D13" s="652" t="s">
        <v>2517</v>
      </c>
      <c r="E13" s="651" t="s">
        <v>596</v>
      </c>
      <c r="F13" s="652" t="s">
        <v>2521</v>
      </c>
      <c r="G13" s="651" t="s">
        <v>618</v>
      </c>
      <c r="H13" s="651" t="s">
        <v>625</v>
      </c>
      <c r="I13" s="651" t="s">
        <v>625</v>
      </c>
      <c r="J13" s="651" t="s">
        <v>626</v>
      </c>
      <c r="K13" s="651" t="s">
        <v>624</v>
      </c>
      <c r="L13" s="653">
        <v>149.5</v>
      </c>
      <c r="M13" s="653">
        <v>1</v>
      </c>
      <c r="N13" s="654">
        <v>149.5</v>
      </c>
    </row>
    <row r="14" spans="1:14" ht="14.4" customHeight="1" x14ac:dyDescent="0.3">
      <c r="A14" s="649" t="s">
        <v>573</v>
      </c>
      <c r="B14" s="650" t="s">
        <v>574</v>
      </c>
      <c r="C14" s="651" t="s">
        <v>579</v>
      </c>
      <c r="D14" s="652" t="s">
        <v>2517</v>
      </c>
      <c r="E14" s="651" t="s">
        <v>596</v>
      </c>
      <c r="F14" s="652" t="s">
        <v>2521</v>
      </c>
      <c r="G14" s="651" t="s">
        <v>618</v>
      </c>
      <c r="H14" s="651" t="s">
        <v>627</v>
      </c>
      <c r="I14" s="651" t="s">
        <v>627</v>
      </c>
      <c r="J14" s="651" t="s">
        <v>626</v>
      </c>
      <c r="K14" s="651" t="s">
        <v>628</v>
      </c>
      <c r="L14" s="653">
        <v>232.29881095026303</v>
      </c>
      <c r="M14" s="653">
        <v>6</v>
      </c>
      <c r="N14" s="654">
        <v>1393.7928657015782</v>
      </c>
    </row>
    <row r="15" spans="1:14" ht="14.4" customHeight="1" x14ac:dyDescent="0.3">
      <c r="A15" s="649" t="s">
        <v>573</v>
      </c>
      <c r="B15" s="650" t="s">
        <v>574</v>
      </c>
      <c r="C15" s="651" t="s">
        <v>579</v>
      </c>
      <c r="D15" s="652" t="s">
        <v>2517</v>
      </c>
      <c r="E15" s="651" t="s">
        <v>596</v>
      </c>
      <c r="F15" s="652" t="s">
        <v>2521</v>
      </c>
      <c r="G15" s="651" t="s">
        <v>618</v>
      </c>
      <c r="H15" s="651" t="s">
        <v>629</v>
      </c>
      <c r="I15" s="651" t="s">
        <v>629</v>
      </c>
      <c r="J15" s="651" t="s">
        <v>620</v>
      </c>
      <c r="K15" s="651" t="s">
        <v>630</v>
      </c>
      <c r="L15" s="653">
        <v>97.179985167192982</v>
      </c>
      <c r="M15" s="653">
        <v>53</v>
      </c>
      <c r="N15" s="654">
        <v>5150.5392138612278</v>
      </c>
    </row>
    <row r="16" spans="1:14" ht="14.4" customHeight="1" x14ac:dyDescent="0.3">
      <c r="A16" s="649" t="s">
        <v>573</v>
      </c>
      <c r="B16" s="650" t="s">
        <v>574</v>
      </c>
      <c r="C16" s="651" t="s">
        <v>579</v>
      </c>
      <c r="D16" s="652" t="s">
        <v>2517</v>
      </c>
      <c r="E16" s="651" t="s">
        <v>596</v>
      </c>
      <c r="F16" s="652" t="s">
        <v>2521</v>
      </c>
      <c r="G16" s="651" t="s">
        <v>618</v>
      </c>
      <c r="H16" s="651" t="s">
        <v>631</v>
      </c>
      <c r="I16" s="651" t="s">
        <v>631</v>
      </c>
      <c r="J16" s="651" t="s">
        <v>620</v>
      </c>
      <c r="K16" s="651" t="s">
        <v>632</v>
      </c>
      <c r="L16" s="653">
        <v>97.75</v>
      </c>
      <c r="M16" s="653">
        <v>2</v>
      </c>
      <c r="N16" s="654">
        <v>195.5</v>
      </c>
    </row>
    <row r="17" spans="1:14" ht="14.4" customHeight="1" x14ac:dyDescent="0.3">
      <c r="A17" s="649" t="s">
        <v>573</v>
      </c>
      <c r="B17" s="650" t="s">
        <v>574</v>
      </c>
      <c r="C17" s="651" t="s">
        <v>579</v>
      </c>
      <c r="D17" s="652" t="s">
        <v>2517</v>
      </c>
      <c r="E17" s="651" t="s">
        <v>596</v>
      </c>
      <c r="F17" s="652" t="s">
        <v>2521</v>
      </c>
      <c r="G17" s="651" t="s">
        <v>618</v>
      </c>
      <c r="H17" s="651" t="s">
        <v>633</v>
      </c>
      <c r="I17" s="651" t="s">
        <v>634</v>
      </c>
      <c r="J17" s="651" t="s">
        <v>635</v>
      </c>
      <c r="K17" s="651" t="s">
        <v>636</v>
      </c>
      <c r="L17" s="653">
        <v>40.093336983238174</v>
      </c>
      <c r="M17" s="653">
        <v>3</v>
      </c>
      <c r="N17" s="654">
        <v>120.28001094971452</v>
      </c>
    </row>
    <row r="18" spans="1:14" ht="14.4" customHeight="1" x14ac:dyDescent="0.3">
      <c r="A18" s="649" t="s">
        <v>573</v>
      </c>
      <c r="B18" s="650" t="s">
        <v>574</v>
      </c>
      <c r="C18" s="651" t="s">
        <v>579</v>
      </c>
      <c r="D18" s="652" t="s">
        <v>2517</v>
      </c>
      <c r="E18" s="651" t="s">
        <v>596</v>
      </c>
      <c r="F18" s="652" t="s">
        <v>2521</v>
      </c>
      <c r="G18" s="651" t="s">
        <v>618</v>
      </c>
      <c r="H18" s="651" t="s">
        <v>637</v>
      </c>
      <c r="I18" s="651" t="s">
        <v>638</v>
      </c>
      <c r="J18" s="651" t="s">
        <v>639</v>
      </c>
      <c r="K18" s="651" t="s">
        <v>640</v>
      </c>
      <c r="L18" s="653">
        <v>87.137999999999991</v>
      </c>
      <c r="M18" s="653">
        <v>10</v>
      </c>
      <c r="N18" s="654">
        <v>871.37999999999988</v>
      </c>
    </row>
    <row r="19" spans="1:14" ht="14.4" customHeight="1" x14ac:dyDescent="0.3">
      <c r="A19" s="649" t="s">
        <v>573</v>
      </c>
      <c r="B19" s="650" t="s">
        <v>574</v>
      </c>
      <c r="C19" s="651" t="s">
        <v>579</v>
      </c>
      <c r="D19" s="652" t="s">
        <v>2517</v>
      </c>
      <c r="E19" s="651" t="s">
        <v>596</v>
      </c>
      <c r="F19" s="652" t="s">
        <v>2521</v>
      </c>
      <c r="G19" s="651" t="s">
        <v>618</v>
      </c>
      <c r="H19" s="651" t="s">
        <v>641</v>
      </c>
      <c r="I19" s="651" t="s">
        <v>642</v>
      </c>
      <c r="J19" s="651" t="s">
        <v>643</v>
      </c>
      <c r="K19" s="651" t="s">
        <v>644</v>
      </c>
      <c r="L19" s="653">
        <v>101.90079898600101</v>
      </c>
      <c r="M19" s="653">
        <v>2</v>
      </c>
      <c r="N19" s="654">
        <v>203.80159797200201</v>
      </c>
    </row>
    <row r="20" spans="1:14" ht="14.4" customHeight="1" x14ac:dyDescent="0.3">
      <c r="A20" s="649" t="s">
        <v>573</v>
      </c>
      <c r="B20" s="650" t="s">
        <v>574</v>
      </c>
      <c r="C20" s="651" t="s">
        <v>579</v>
      </c>
      <c r="D20" s="652" t="s">
        <v>2517</v>
      </c>
      <c r="E20" s="651" t="s">
        <v>596</v>
      </c>
      <c r="F20" s="652" t="s">
        <v>2521</v>
      </c>
      <c r="G20" s="651" t="s">
        <v>618</v>
      </c>
      <c r="H20" s="651" t="s">
        <v>645</v>
      </c>
      <c r="I20" s="651" t="s">
        <v>646</v>
      </c>
      <c r="J20" s="651" t="s">
        <v>643</v>
      </c>
      <c r="K20" s="651" t="s">
        <v>647</v>
      </c>
      <c r="L20" s="653">
        <v>104.04135111924529</v>
      </c>
      <c r="M20" s="653">
        <v>88</v>
      </c>
      <c r="N20" s="654">
        <v>9155.6388984935857</v>
      </c>
    </row>
    <row r="21" spans="1:14" ht="14.4" customHeight="1" x14ac:dyDescent="0.3">
      <c r="A21" s="649" t="s">
        <v>573</v>
      </c>
      <c r="B21" s="650" t="s">
        <v>574</v>
      </c>
      <c r="C21" s="651" t="s">
        <v>579</v>
      </c>
      <c r="D21" s="652" t="s">
        <v>2517</v>
      </c>
      <c r="E21" s="651" t="s">
        <v>596</v>
      </c>
      <c r="F21" s="652" t="s">
        <v>2521</v>
      </c>
      <c r="G21" s="651" t="s">
        <v>618</v>
      </c>
      <c r="H21" s="651" t="s">
        <v>648</v>
      </c>
      <c r="I21" s="651" t="s">
        <v>649</v>
      </c>
      <c r="J21" s="651" t="s">
        <v>650</v>
      </c>
      <c r="K21" s="651" t="s">
        <v>651</v>
      </c>
      <c r="L21" s="653">
        <v>170.39499999999998</v>
      </c>
      <c r="M21" s="653">
        <v>12</v>
      </c>
      <c r="N21" s="654">
        <v>2044.7399999999998</v>
      </c>
    </row>
    <row r="22" spans="1:14" ht="14.4" customHeight="1" x14ac:dyDescent="0.3">
      <c r="A22" s="649" t="s">
        <v>573</v>
      </c>
      <c r="B22" s="650" t="s">
        <v>574</v>
      </c>
      <c r="C22" s="651" t="s">
        <v>579</v>
      </c>
      <c r="D22" s="652" t="s">
        <v>2517</v>
      </c>
      <c r="E22" s="651" t="s">
        <v>596</v>
      </c>
      <c r="F22" s="652" t="s">
        <v>2521</v>
      </c>
      <c r="G22" s="651" t="s">
        <v>618</v>
      </c>
      <c r="H22" s="651" t="s">
        <v>652</v>
      </c>
      <c r="I22" s="651" t="s">
        <v>653</v>
      </c>
      <c r="J22" s="651" t="s">
        <v>654</v>
      </c>
      <c r="K22" s="651" t="s">
        <v>655</v>
      </c>
      <c r="L22" s="653">
        <v>66.110000000000014</v>
      </c>
      <c r="M22" s="653">
        <v>5</v>
      </c>
      <c r="N22" s="654">
        <v>330.55000000000007</v>
      </c>
    </row>
    <row r="23" spans="1:14" ht="14.4" customHeight="1" x14ac:dyDescent="0.3">
      <c r="A23" s="649" t="s">
        <v>573</v>
      </c>
      <c r="B23" s="650" t="s">
        <v>574</v>
      </c>
      <c r="C23" s="651" t="s">
        <v>579</v>
      </c>
      <c r="D23" s="652" t="s">
        <v>2517</v>
      </c>
      <c r="E23" s="651" t="s">
        <v>596</v>
      </c>
      <c r="F23" s="652" t="s">
        <v>2521</v>
      </c>
      <c r="G23" s="651" t="s">
        <v>618</v>
      </c>
      <c r="H23" s="651" t="s">
        <v>656</v>
      </c>
      <c r="I23" s="651" t="s">
        <v>657</v>
      </c>
      <c r="J23" s="651" t="s">
        <v>658</v>
      </c>
      <c r="K23" s="651" t="s">
        <v>659</v>
      </c>
      <c r="L23" s="653">
        <v>42.400000000000013</v>
      </c>
      <c r="M23" s="653">
        <v>3</v>
      </c>
      <c r="N23" s="654">
        <v>127.20000000000003</v>
      </c>
    </row>
    <row r="24" spans="1:14" ht="14.4" customHeight="1" x14ac:dyDescent="0.3">
      <c r="A24" s="649" t="s">
        <v>573</v>
      </c>
      <c r="B24" s="650" t="s">
        <v>574</v>
      </c>
      <c r="C24" s="651" t="s">
        <v>579</v>
      </c>
      <c r="D24" s="652" t="s">
        <v>2517</v>
      </c>
      <c r="E24" s="651" t="s">
        <v>596</v>
      </c>
      <c r="F24" s="652" t="s">
        <v>2521</v>
      </c>
      <c r="G24" s="651" t="s">
        <v>618</v>
      </c>
      <c r="H24" s="651" t="s">
        <v>660</v>
      </c>
      <c r="I24" s="651" t="s">
        <v>661</v>
      </c>
      <c r="J24" s="651" t="s">
        <v>662</v>
      </c>
      <c r="K24" s="651" t="s">
        <v>663</v>
      </c>
      <c r="L24" s="653">
        <v>78.945048876848148</v>
      </c>
      <c r="M24" s="653">
        <v>2</v>
      </c>
      <c r="N24" s="654">
        <v>157.8900977536963</v>
      </c>
    </row>
    <row r="25" spans="1:14" ht="14.4" customHeight="1" x14ac:dyDescent="0.3">
      <c r="A25" s="649" t="s">
        <v>573</v>
      </c>
      <c r="B25" s="650" t="s">
        <v>574</v>
      </c>
      <c r="C25" s="651" t="s">
        <v>579</v>
      </c>
      <c r="D25" s="652" t="s">
        <v>2517</v>
      </c>
      <c r="E25" s="651" t="s">
        <v>596</v>
      </c>
      <c r="F25" s="652" t="s">
        <v>2521</v>
      </c>
      <c r="G25" s="651" t="s">
        <v>618</v>
      </c>
      <c r="H25" s="651" t="s">
        <v>664</v>
      </c>
      <c r="I25" s="651" t="s">
        <v>665</v>
      </c>
      <c r="J25" s="651" t="s">
        <v>666</v>
      </c>
      <c r="K25" s="651" t="s">
        <v>667</v>
      </c>
      <c r="L25" s="653">
        <v>58.97</v>
      </c>
      <c r="M25" s="653">
        <v>3</v>
      </c>
      <c r="N25" s="654">
        <v>176.91</v>
      </c>
    </row>
    <row r="26" spans="1:14" ht="14.4" customHeight="1" x14ac:dyDescent="0.3">
      <c r="A26" s="649" t="s">
        <v>573</v>
      </c>
      <c r="B26" s="650" t="s">
        <v>574</v>
      </c>
      <c r="C26" s="651" t="s">
        <v>579</v>
      </c>
      <c r="D26" s="652" t="s">
        <v>2517</v>
      </c>
      <c r="E26" s="651" t="s">
        <v>596</v>
      </c>
      <c r="F26" s="652" t="s">
        <v>2521</v>
      </c>
      <c r="G26" s="651" t="s">
        <v>618</v>
      </c>
      <c r="H26" s="651" t="s">
        <v>668</v>
      </c>
      <c r="I26" s="651" t="s">
        <v>669</v>
      </c>
      <c r="J26" s="651" t="s">
        <v>670</v>
      </c>
      <c r="K26" s="651" t="s">
        <v>671</v>
      </c>
      <c r="L26" s="653">
        <v>57.380000000000081</v>
      </c>
      <c r="M26" s="653">
        <v>1</v>
      </c>
      <c r="N26" s="654">
        <v>57.380000000000081</v>
      </c>
    </row>
    <row r="27" spans="1:14" ht="14.4" customHeight="1" x14ac:dyDescent="0.3">
      <c r="A27" s="649" t="s">
        <v>573</v>
      </c>
      <c r="B27" s="650" t="s">
        <v>574</v>
      </c>
      <c r="C27" s="651" t="s">
        <v>579</v>
      </c>
      <c r="D27" s="652" t="s">
        <v>2517</v>
      </c>
      <c r="E27" s="651" t="s">
        <v>596</v>
      </c>
      <c r="F27" s="652" t="s">
        <v>2521</v>
      </c>
      <c r="G27" s="651" t="s">
        <v>618</v>
      </c>
      <c r="H27" s="651" t="s">
        <v>672</v>
      </c>
      <c r="I27" s="651" t="s">
        <v>673</v>
      </c>
      <c r="J27" s="651" t="s">
        <v>674</v>
      </c>
      <c r="K27" s="651" t="s">
        <v>675</v>
      </c>
      <c r="L27" s="653">
        <v>84.569375547781547</v>
      </c>
      <c r="M27" s="653">
        <v>34</v>
      </c>
      <c r="N27" s="654">
        <v>2875.3587686245728</v>
      </c>
    </row>
    <row r="28" spans="1:14" ht="14.4" customHeight="1" x14ac:dyDescent="0.3">
      <c r="A28" s="649" t="s">
        <v>573</v>
      </c>
      <c r="B28" s="650" t="s">
        <v>574</v>
      </c>
      <c r="C28" s="651" t="s">
        <v>579</v>
      </c>
      <c r="D28" s="652" t="s">
        <v>2517</v>
      </c>
      <c r="E28" s="651" t="s">
        <v>596</v>
      </c>
      <c r="F28" s="652" t="s">
        <v>2521</v>
      </c>
      <c r="G28" s="651" t="s">
        <v>618</v>
      </c>
      <c r="H28" s="651" t="s">
        <v>676</v>
      </c>
      <c r="I28" s="651" t="s">
        <v>677</v>
      </c>
      <c r="J28" s="651" t="s">
        <v>678</v>
      </c>
      <c r="K28" s="651" t="s">
        <v>679</v>
      </c>
      <c r="L28" s="653">
        <v>66.53</v>
      </c>
      <c r="M28" s="653">
        <v>1</v>
      </c>
      <c r="N28" s="654">
        <v>66.53</v>
      </c>
    </row>
    <row r="29" spans="1:14" ht="14.4" customHeight="1" x14ac:dyDescent="0.3">
      <c r="A29" s="649" t="s">
        <v>573</v>
      </c>
      <c r="B29" s="650" t="s">
        <v>574</v>
      </c>
      <c r="C29" s="651" t="s">
        <v>579</v>
      </c>
      <c r="D29" s="652" t="s">
        <v>2517</v>
      </c>
      <c r="E29" s="651" t="s">
        <v>596</v>
      </c>
      <c r="F29" s="652" t="s">
        <v>2521</v>
      </c>
      <c r="G29" s="651" t="s">
        <v>618</v>
      </c>
      <c r="H29" s="651" t="s">
        <v>680</v>
      </c>
      <c r="I29" s="651" t="s">
        <v>681</v>
      </c>
      <c r="J29" s="651" t="s">
        <v>682</v>
      </c>
      <c r="K29" s="651" t="s">
        <v>683</v>
      </c>
      <c r="L29" s="653">
        <v>28.800251680413101</v>
      </c>
      <c r="M29" s="653">
        <v>81</v>
      </c>
      <c r="N29" s="654">
        <v>2332.8203861134612</v>
      </c>
    </row>
    <row r="30" spans="1:14" ht="14.4" customHeight="1" x14ac:dyDescent="0.3">
      <c r="A30" s="649" t="s">
        <v>573</v>
      </c>
      <c r="B30" s="650" t="s">
        <v>574</v>
      </c>
      <c r="C30" s="651" t="s">
        <v>579</v>
      </c>
      <c r="D30" s="652" t="s">
        <v>2517</v>
      </c>
      <c r="E30" s="651" t="s">
        <v>596</v>
      </c>
      <c r="F30" s="652" t="s">
        <v>2521</v>
      </c>
      <c r="G30" s="651" t="s">
        <v>618</v>
      </c>
      <c r="H30" s="651" t="s">
        <v>684</v>
      </c>
      <c r="I30" s="651" t="s">
        <v>685</v>
      </c>
      <c r="J30" s="651" t="s">
        <v>686</v>
      </c>
      <c r="K30" s="651" t="s">
        <v>687</v>
      </c>
      <c r="L30" s="653">
        <v>74.64</v>
      </c>
      <c r="M30" s="653">
        <v>1</v>
      </c>
      <c r="N30" s="654">
        <v>74.64</v>
      </c>
    </row>
    <row r="31" spans="1:14" ht="14.4" customHeight="1" x14ac:dyDescent="0.3">
      <c r="A31" s="649" t="s">
        <v>573</v>
      </c>
      <c r="B31" s="650" t="s">
        <v>574</v>
      </c>
      <c r="C31" s="651" t="s">
        <v>579</v>
      </c>
      <c r="D31" s="652" t="s">
        <v>2517</v>
      </c>
      <c r="E31" s="651" t="s">
        <v>596</v>
      </c>
      <c r="F31" s="652" t="s">
        <v>2521</v>
      </c>
      <c r="G31" s="651" t="s">
        <v>618</v>
      </c>
      <c r="H31" s="651" t="s">
        <v>688</v>
      </c>
      <c r="I31" s="651" t="s">
        <v>689</v>
      </c>
      <c r="J31" s="651" t="s">
        <v>690</v>
      </c>
      <c r="K31" s="651" t="s">
        <v>691</v>
      </c>
      <c r="L31" s="653">
        <v>81.194033991761529</v>
      </c>
      <c r="M31" s="653">
        <v>30</v>
      </c>
      <c r="N31" s="654">
        <v>2435.821019752846</v>
      </c>
    </row>
    <row r="32" spans="1:14" ht="14.4" customHeight="1" x14ac:dyDescent="0.3">
      <c r="A32" s="649" t="s">
        <v>573</v>
      </c>
      <c r="B32" s="650" t="s">
        <v>574</v>
      </c>
      <c r="C32" s="651" t="s">
        <v>579</v>
      </c>
      <c r="D32" s="652" t="s">
        <v>2517</v>
      </c>
      <c r="E32" s="651" t="s">
        <v>596</v>
      </c>
      <c r="F32" s="652" t="s">
        <v>2521</v>
      </c>
      <c r="G32" s="651" t="s">
        <v>618</v>
      </c>
      <c r="H32" s="651" t="s">
        <v>692</v>
      </c>
      <c r="I32" s="651" t="s">
        <v>693</v>
      </c>
      <c r="J32" s="651" t="s">
        <v>694</v>
      </c>
      <c r="K32" s="651" t="s">
        <v>695</v>
      </c>
      <c r="L32" s="653">
        <v>61.990064694565589</v>
      </c>
      <c r="M32" s="653">
        <v>4</v>
      </c>
      <c r="N32" s="654">
        <v>247.96025877826236</v>
      </c>
    </row>
    <row r="33" spans="1:14" ht="14.4" customHeight="1" x14ac:dyDescent="0.3">
      <c r="A33" s="649" t="s">
        <v>573</v>
      </c>
      <c r="B33" s="650" t="s">
        <v>574</v>
      </c>
      <c r="C33" s="651" t="s">
        <v>579</v>
      </c>
      <c r="D33" s="652" t="s">
        <v>2517</v>
      </c>
      <c r="E33" s="651" t="s">
        <v>596</v>
      </c>
      <c r="F33" s="652" t="s">
        <v>2521</v>
      </c>
      <c r="G33" s="651" t="s">
        <v>618</v>
      </c>
      <c r="H33" s="651" t="s">
        <v>696</v>
      </c>
      <c r="I33" s="651" t="s">
        <v>697</v>
      </c>
      <c r="J33" s="651" t="s">
        <v>698</v>
      </c>
      <c r="K33" s="651" t="s">
        <v>699</v>
      </c>
      <c r="L33" s="653">
        <v>38.270090421617098</v>
      </c>
      <c r="M33" s="653">
        <v>1</v>
      </c>
      <c r="N33" s="654">
        <v>38.270090421617098</v>
      </c>
    </row>
    <row r="34" spans="1:14" ht="14.4" customHeight="1" x14ac:dyDescent="0.3">
      <c r="A34" s="649" t="s">
        <v>573</v>
      </c>
      <c r="B34" s="650" t="s">
        <v>574</v>
      </c>
      <c r="C34" s="651" t="s">
        <v>579</v>
      </c>
      <c r="D34" s="652" t="s">
        <v>2517</v>
      </c>
      <c r="E34" s="651" t="s">
        <v>596</v>
      </c>
      <c r="F34" s="652" t="s">
        <v>2521</v>
      </c>
      <c r="G34" s="651" t="s">
        <v>618</v>
      </c>
      <c r="H34" s="651" t="s">
        <v>700</v>
      </c>
      <c r="I34" s="651" t="s">
        <v>701</v>
      </c>
      <c r="J34" s="651" t="s">
        <v>698</v>
      </c>
      <c r="K34" s="651" t="s">
        <v>702</v>
      </c>
      <c r="L34" s="653">
        <v>55.380074316653911</v>
      </c>
      <c r="M34" s="653">
        <v>3</v>
      </c>
      <c r="N34" s="654">
        <v>166.14022294996172</v>
      </c>
    </row>
    <row r="35" spans="1:14" ht="14.4" customHeight="1" x14ac:dyDescent="0.3">
      <c r="A35" s="649" t="s">
        <v>573</v>
      </c>
      <c r="B35" s="650" t="s">
        <v>574</v>
      </c>
      <c r="C35" s="651" t="s">
        <v>579</v>
      </c>
      <c r="D35" s="652" t="s">
        <v>2517</v>
      </c>
      <c r="E35" s="651" t="s">
        <v>596</v>
      </c>
      <c r="F35" s="652" t="s">
        <v>2521</v>
      </c>
      <c r="G35" s="651" t="s">
        <v>618</v>
      </c>
      <c r="H35" s="651" t="s">
        <v>703</v>
      </c>
      <c r="I35" s="651" t="s">
        <v>704</v>
      </c>
      <c r="J35" s="651" t="s">
        <v>705</v>
      </c>
      <c r="K35" s="651" t="s">
        <v>706</v>
      </c>
      <c r="L35" s="653">
        <v>176.31</v>
      </c>
      <c r="M35" s="653">
        <v>4</v>
      </c>
      <c r="N35" s="654">
        <v>705.24</v>
      </c>
    </row>
    <row r="36" spans="1:14" ht="14.4" customHeight="1" x14ac:dyDescent="0.3">
      <c r="A36" s="649" t="s">
        <v>573</v>
      </c>
      <c r="B36" s="650" t="s">
        <v>574</v>
      </c>
      <c r="C36" s="651" t="s">
        <v>579</v>
      </c>
      <c r="D36" s="652" t="s">
        <v>2517</v>
      </c>
      <c r="E36" s="651" t="s">
        <v>596</v>
      </c>
      <c r="F36" s="652" t="s">
        <v>2521</v>
      </c>
      <c r="G36" s="651" t="s">
        <v>618</v>
      </c>
      <c r="H36" s="651" t="s">
        <v>707</v>
      </c>
      <c r="I36" s="651" t="s">
        <v>708</v>
      </c>
      <c r="J36" s="651" t="s">
        <v>709</v>
      </c>
      <c r="K36" s="651" t="s">
        <v>710</v>
      </c>
      <c r="L36" s="653">
        <v>51.893478663598273</v>
      </c>
      <c r="M36" s="653">
        <v>3</v>
      </c>
      <c r="N36" s="654">
        <v>155.68043599079482</v>
      </c>
    </row>
    <row r="37" spans="1:14" ht="14.4" customHeight="1" x14ac:dyDescent="0.3">
      <c r="A37" s="649" t="s">
        <v>573</v>
      </c>
      <c r="B37" s="650" t="s">
        <v>574</v>
      </c>
      <c r="C37" s="651" t="s">
        <v>579</v>
      </c>
      <c r="D37" s="652" t="s">
        <v>2517</v>
      </c>
      <c r="E37" s="651" t="s">
        <v>596</v>
      </c>
      <c r="F37" s="652" t="s">
        <v>2521</v>
      </c>
      <c r="G37" s="651" t="s">
        <v>618</v>
      </c>
      <c r="H37" s="651" t="s">
        <v>711</v>
      </c>
      <c r="I37" s="651" t="s">
        <v>712</v>
      </c>
      <c r="J37" s="651" t="s">
        <v>713</v>
      </c>
      <c r="K37" s="651" t="s">
        <v>714</v>
      </c>
      <c r="L37" s="653">
        <v>37.260000000000005</v>
      </c>
      <c r="M37" s="653">
        <v>1</v>
      </c>
      <c r="N37" s="654">
        <v>37.260000000000005</v>
      </c>
    </row>
    <row r="38" spans="1:14" ht="14.4" customHeight="1" x14ac:dyDescent="0.3">
      <c r="A38" s="649" t="s">
        <v>573</v>
      </c>
      <c r="B38" s="650" t="s">
        <v>574</v>
      </c>
      <c r="C38" s="651" t="s">
        <v>579</v>
      </c>
      <c r="D38" s="652" t="s">
        <v>2517</v>
      </c>
      <c r="E38" s="651" t="s">
        <v>596</v>
      </c>
      <c r="F38" s="652" t="s">
        <v>2521</v>
      </c>
      <c r="G38" s="651" t="s">
        <v>618</v>
      </c>
      <c r="H38" s="651" t="s">
        <v>715</v>
      </c>
      <c r="I38" s="651" t="s">
        <v>716</v>
      </c>
      <c r="J38" s="651" t="s">
        <v>717</v>
      </c>
      <c r="K38" s="651" t="s">
        <v>671</v>
      </c>
      <c r="L38" s="653">
        <v>67.352302284048818</v>
      </c>
      <c r="M38" s="653">
        <v>26</v>
      </c>
      <c r="N38" s="654">
        <v>1751.1598593852693</v>
      </c>
    </row>
    <row r="39" spans="1:14" ht="14.4" customHeight="1" x14ac:dyDescent="0.3">
      <c r="A39" s="649" t="s">
        <v>573</v>
      </c>
      <c r="B39" s="650" t="s">
        <v>574</v>
      </c>
      <c r="C39" s="651" t="s">
        <v>579</v>
      </c>
      <c r="D39" s="652" t="s">
        <v>2517</v>
      </c>
      <c r="E39" s="651" t="s">
        <v>596</v>
      </c>
      <c r="F39" s="652" t="s">
        <v>2521</v>
      </c>
      <c r="G39" s="651" t="s">
        <v>618</v>
      </c>
      <c r="H39" s="651" t="s">
        <v>718</v>
      </c>
      <c r="I39" s="651" t="s">
        <v>719</v>
      </c>
      <c r="J39" s="651" t="s">
        <v>720</v>
      </c>
      <c r="K39" s="651" t="s">
        <v>721</v>
      </c>
      <c r="L39" s="653">
        <v>59.054545454545455</v>
      </c>
      <c r="M39" s="653">
        <v>11</v>
      </c>
      <c r="N39" s="654">
        <v>649.6</v>
      </c>
    </row>
    <row r="40" spans="1:14" ht="14.4" customHeight="1" x14ac:dyDescent="0.3">
      <c r="A40" s="649" t="s">
        <v>573</v>
      </c>
      <c r="B40" s="650" t="s">
        <v>574</v>
      </c>
      <c r="C40" s="651" t="s">
        <v>579</v>
      </c>
      <c r="D40" s="652" t="s">
        <v>2517</v>
      </c>
      <c r="E40" s="651" t="s">
        <v>596</v>
      </c>
      <c r="F40" s="652" t="s">
        <v>2521</v>
      </c>
      <c r="G40" s="651" t="s">
        <v>618</v>
      </c>
      <c r="H40" s="651" t="s">
        <v>722</v>
      </c>
      <c r="I40" s="651" t="s">
        <v>723</v>
      </c>
      <c r="J40" s="651" t="s">
        <v>724</v>
      </c>
      <c r="K40" s="651" t="s">
        <v>725</v>
      </c>
      <c r="L40" s="653">
        <v>370.06488865074073</v>
      </c>
      <c r="M40" s="653">
        <v>32</v>
      </c>
      <c r="N40" s="654">
        <v>11842.076436823703</v>
      </c>
    </row>
    <row r="41" spans="1:14" ht="14.4" customHeight="1" x14ac:dyDescent="0.3">
      <c r="A41" s="649" t="s">
        <v>573</v>
      </c>
      <c r="B41" s="650" t="s">
        <v>574</v>
      </c>
      <c r="C41" s="651" t="s">
        <v>579</v>
      </c>
      <c r="D41" s="652" t="s">
        <v>2517</v>
      </c>
      <c r="E41" s="651" t="s">
        <v>596</v>
      </c>
      <c r="F41" s="652" t="s">
        <v>2521</v>
      </c>
      <c r="G41" s="651" t="s">
        <v>618</v>
      </c>
      <c r="H41" s="651" t="s">
        <v>726</v>
      </c>
      <c r="I41" s="651" t="s">
        <v>727</v>
      </c>
      <c r="J41" s="651" t="s">
        <v>728</v>
      </c>
      <c r="K41" s="651" t="s">
        <v>729</v>
      </c>
      <c r="L41" s="653">
        <v>29.88999999999999</v>
      </c>
      <c r="M41" s="653">
        <v>1</v>
      </c>
      <c r="N41" s="654">
        <v>29.88999999999999</v>
      </c>
    </row>
    <row r="42" spans="1:14" ht="14.4" customHeight="1" x14ac:dyDescent="0.3">
      <c r="A42" s="649" t="s">
        <v>573</v>
      </c>
      <c r="B42" s="650" t="s">
        <v>574</v>
      </c>
      <c r="C42" s="651" t="s">
        <v>579</v>
      </c>
      <c r="D42" s="652" t="s">
        <v>2517</v>
      </c>
      <c r="E42" s="651" t="s">
        <v>596</v>
      </c>
      <c r="F42" s="652" t="s">
        <v>2521</v>
      </c>
      <c r="G42" s="651" t="s">
        <v>618</v>
      </c>
      <c r="H42" s="651" t="s">
        <v>730</v>
      </c>
      <c r="I42" s="651" t="s">
        <v>731</v>
      </c>
      <c r="J42" s="651" t="s">
        <v>732</v>
      </c>
      <c r="K42" s="651" t="s">
        <v>733</v>
      </c>
      <c r="L42" s="653">
        <v>60.350285155468086</v>
      </c>
      <c r="M42" s="653">
        <v>32</v>
      </c>
      <c r="N42" s="654">
        <v>1931.2091249749787</v>
      </c>
    </row>
    <row r="43" spans="1:14" ht="14.4" customHeight="1" x14ac:dyDescent="0.3">
      <c r="A43" s="649" t="s">
        <v>573</v>
      </c>
      <c r="B43" s="650" t="s">
        <v>574</v>
      </c>
      <c r="C43" s="651" t="s">
        <v>579</v>
      </c>
      <c r="D43" s="652" t="s">
        <v>2517</v>
      </c>
      <c r="E43" s="651" t="s">
        <v>596</v>
      </c>
      <c r="F43" s="652" t="s">
        <v>2521</v>
      </c>
      <c r="G43" s="651" t="s">
        <v>618</v>
      </c>
      <c r="H43" s="651" t="s">
        <v>734</v>
      </c>
      <c r="I43" s="651" t="s">
        <v>735</v>
      </c>
      <c r="J43" s="651" t="s">
        <v>736</v>
      </c>
      <c r="K43" s="651" t="s">
        <v>737</v>
      </c>
      <c r="L43" s="653">
        <v>113.26001722485383</v>
      </c>
      <c r="M43" s="653">
        <v>2</v>
      </c>
      <c r="N43" s="654">
        <v>226.52003444970765</v>
      </c>
    </row>
    <row r="44" spans="1:14" ht="14.4" customHeight="1" x14ac:dyDescent="0.3">
      <c r="A44" s="649" t="s">
        <v>573</v>
      </c>
      <c r="B44" s="650" t="s">
        <v>574</v>
      </c>
      <c r="C44" s="651" t="s">
        <v>579</v>
      </c>
      <c r="D44" s="652" t="s">
        <v>2517</v>
      </c>
      <c r="E44" s="651" t="s">
        <v>596</v>
      </c>
      <c r="F44" s="652" t="s">
        <v>2521</v>
      </c>
      <c r="G44" s="651" t="s">
        <v>618</v>
      </c>
      <c r="H44" s="651" t="s">
        <v>738</v>
      </c>
      <c r="I44" s="651" t="s">
        <v>739</v>
      </c>
      <c r="J44" s="651" t="s">
        <v>740</v>
      </c>
      <c r="K44" s="651" t="s">
        <v>741</v>
      </c>
      <c r="L44" s="653">
        <v>64.371111111111105</v>
      </c>
      <c r="M44" s="653">
        <v>9</v>
      </c>
      <c r="N44" s="654">
        <v>579.33999999999992</v>
      </c>
    </row>
    <row r="45" spans="1:14" ht="14.4" customHeight="1" x14ac:dyDescent="0.3">
      <c r="A45" s="649" t="s">
        <v>573</v>
      </c>
      <c r="B45" s="650" t="s">
        <v>574</v>
      </c>
      <c r="C45" s="651" t="s">
        <v>579</v>
      </c>
      <c r="D45" s="652" t="s">
        <v>2517</v>
      </c>
      <c r="E45" s="651" t="s">
        <v>596</v>
      </c>
      <c r="F45" s="652" t="s">
        <v>2521</v>
      </c>
      <c r="G45" s="651" t="s">
        <v>618</v>
      </c>
      <c r="H45" s="651" t="s">
        <v>742</v>
      </c>
      <c r="I45" s="651" t="s">
        <v>743</v>
      </c>
      <c r="J45" s="651" t="s">
        <v>744</v>
      </c>
      <c r="K45" s="651" t="s">
        <v>745</v>
      </c>
      <c r="L45" s="653">
        <v>260</v>
      </c>
      <c r="M45" s="653">
        <v>5</v>
      </c>
      <c r="N45" s="654">
        <v>1300</v>
      </c>
    </row>
    <row r="46" spans="1:14" ht="14.4" customHeight="1" x14ac:dyDescent="0.3">
      <c r="A46" s="649" t="s">
        <v>573</v>
      </c>
      <c r="B46" s="650" t="s">
        <v>574</v>
      </c>
      <c r="C46" s="651" t="s">
        <v>579</v>
      </c>
      <c r="D46" s="652" t="s">
        <v>2517</v>
      </c>
      <c r="E46" s="651" t="s">
        <v>596</v>
      </c>
      <c r="F46" s="652" t="s">
        <v>2521</v>
      </c>
      <c r="G46" s="651" t="s">
        <v>618</v>
      </c>
      <c r="H46" s="651" t="s">
        <v>746</v>
      </c>
      <c r="I46" s="651" t="s">
        <v>747</v>
      </c>
      <c r="J46" s="651" t="s">
        <v>748</v>
      </c>
      <c r="K46" s="651" t="s">
        <v>749</v>
      </c>
      <c r="L46" s="653">
        <v>151.13999999999999</v>
      </c>
      <c r="M46" s="653">
        <v>2</v>
      </c>
      <c r="N46" s="654">
        <v>302.27999999999997</v>
      </c>
    </row>
    <row r="47" spans="1:14" ht="14.4" customHeight="1" x14ac:dyDescent="0.3">
      <c r="A47" s="649" t="s">
        <v>573</v>
      </c>
      <c r="B47" s="650" t="s">
        <v>574</v>
      </c>
      <c r="C47" s="651" t="s">
        <v>579</v>
      </c>
      <c r="D47" s="652" t="s">
        <v>2517</v>
      </c>
      <c r="E47" s="651" t="s">
        <v>596</v>
      </c>
      <c r="F47" s="652" t="s">
        <v>2521</v>
      </c>
      <c r="G47" s="651" t="s">
        <v>618</v>
      </c>
      <c r="H47" s="651" t="s">
        <v>750</v>
      </c>
      <c r="I47" s="651" t="s">
        <v>751</v>
      </c>
      <c r="J47" s="651" t="s">
        <v>752</v>
      </c>
      <c r="K47" s="651" t="s">
        <v>753</v>
      </c>
      <c r="L47" s="653">
        <v>598.6176465166111</v>
      </c>
      <c r="M47" s="653">
        <v>1</v>
      </c>
      <c r="N47" s="654">
        <v>598.6176465166111</v>
      </c>
    </row>
    <row r="48" spans="1:14" ht="14.4" customHeight="1" x14ac:dyDescent="0.3">
      <c r="A48" s="649" t="s">
        <v>573</v>
      </c>
      <c r="B48" s="650" t="s">
        <v>574</v>
      </c>
      <c r="C48" s="651" t="s">
        <v>579</v>
      </c>
      <c r="D48" s="652" t="s">
        <v>2517</v>
      </c>
      <c r="E48" s="651" t="s">
        <v>596</v>
      </c>
      <c r="F48" s="652" t="s">
        <v>2521</v>
      </c>
      <c r="G48" s="651" t="s">
        <v>618</v>
      </c>
      <c r="H48" s="651" t="s">
        <v>754</v>
      </c>
      <c r="I48" s="651" t="s">
        <v>755</v>
      </c>
      <c r="J48" s="651" t="s">
        <v>756</v>
      </c>
      <c r="K48" s="651" t="s">
        <v>757</v>
      </c>
      <c r="L48" s="653">
        <v>273.17134957243093</v>
      </c>
      <c r="M48" s="653">
        <v>9</v>
      </c>
      <c r="N48" s="654">
        <v>2458.5421461518786</v>
      </c>
    </row>
    <row r="49" spans="1:14" ht="14.4" customHeight="1" x14ac:dyDescent="0.3">
      <c r="A49" s="649" t="s">
        <v>573</v>
      </c>
      <c r="B49" s="650" t="s">
        <v>574</v>
      </c>
      <c r="C49" s="651" t="s">
        <v>579</v>
      </c>
      <c r="D49" s="652" t="s">
        <v>2517</v>
      </c>
      <c r="E49" s="651" t="s">
        <v>596</v>
      </c>
      <c r="F49" s="652" t="s">
        <v>2521</v>
      </c>
      <c r="G49" s="651" t="s">
        <v>618</v>
      </c>
      <c r="H49" s="651" t="s">
        <v>758</v>
      </c>
      <c r="I49" s="651" t="s">
        <v>759</v>
      </c>
      <c r="J49" s="651" t="s">
        <v>760</v>
      </c>
      <c r="K49" s="651" t="s">
        <v>761</v>
      </c>
      <c r="L49" s="653">
        <v>132.53000000000003</v>
      </c>
      <c r="M49" s="653">
        <v>1</v>
      </c>
      <c r="N49" s="654">
        <v>132.53000000000003</v>
      </c>
    </row>
    <row r="50" spans="1:14" ht="14.4" customHeight="1" x14ac:dyDescent="0.3">
      <c r="A50" s="649" t="s">
        <v>573</v>
      </c>
      <c r="B50" s="650" t="s">
        <v>574</v>
      </c>
      <c r="C50" s="651" t="s">
        <v>579</v>
      </c>
      <c r="D50" s="652" t="s">
        <v>2517</v>
      </c>
      <c r="E50" s="651" t="s">
        <v>596</v>
      </c>
      <c r="F50" s="652" t="s">
        <v>2521</v>
      </c>
      <c r="G50" s="651" t="s">
        <v>618</v>
      </c>
      <c r="H50" s="651" t="s">
        <v>762</v>
      </c>
      <c r="I50" s="651" t="s">
        <v>763</v>
      </c>
      <c r="J50" s="651" t="s">
        <v>764</v>
      </c>
      <c r="K50" s="651" t="s">
        <v>765</v>
      </c>
      <c r="L50" s="653">
        <v>102.07</v>
      </c>
      <c r="M50" s="653">
        <v>1</v>
      </c>
      <c r="N50" s="654">
        <v>102.07</v>
      </c>
    </row>
    <row r="51" spans="1:14" ht="14.4" customHeight="1" x14ac:dyDescent="0.3">
      <c r="A51" s="649" t="s">
        <v>573</v>
      </c>
      <c r="B51" s="650" t="s">
        <v>574</v>
      </c>
      <c r="C51" s="651" t="s">
        <v>579</v>
      </c>
      <c r="D51" s="652" t="s">
        <v>2517</v>
      </c>
      <c r="E51" s="651" t="s">
        <v>596</v>
      </c>
      <c r="F51" s="652" t="s">
        <v>2521</v>
      </c>
      <c r="G51" s="651" t="s">
        <v>618</v>
      </c>
      <c r="H51" s="651" t="s">
        <v>766</v>
      </c>
      <c r="I51" s="651" t="s">
        <v>766</v>
      </c>
      <c r="J51" s="651" t="s">
        <v>767</v>
      </c>
      <c r="K51" s="651" t="s">
        <v>768</v>
      </c>
      <c r="L51" s="653">
        <v>38.190028241458926</v>
      </c>
      <c r="M51" s="653">
        <v>28</v>
      </c>
      <c r="N51" s="654">
        <v>1069.3207907608498</v>
      </c>
    </row>
    <row r="52" spans="1:14" ht="14.4" customHeight="1" x14ac:dyDescent="0.3">
      <c r="A52" s="649" t="s">
        <v>573</v>
      </c>
      <c r="B52" s="650" t="s">
        <v>574</v>
      </c>
      <c r="C52" s="651" t="s">
        <v>579</v>
      </c>
      <c r="D52" s="652" t="s">
        <v>2517</v>
      </c>
      <c r="E52" s="651" t="s">
        <v>596</v>
      </c>
      <c r="F52" s="652" t="s">
        <v>2521</v>
      </c>
      <c r="G52" s="651" t="s">
        <v>618</v>
      </c>
      <c r="H52" s="651" t="s">
        <v>769</v>
      </c>
      <c r="I52" s="651" t="s">
        <v>770</v>
      </c>
      <c r="J52" s="651" t="s">
        <v>771</v>
      </c>
      <c r="K52" s="651" t="s">
        <v>772</v>
      </c>
      <c r="L52" s="653">
        <v>238.06</v>
      </c>
      <c r="M52" s="653">
        <v>8</v>
      </c>
      <c r="N52" s="654">
        <v>1904.48</v>
      </c>
    </row>
    <row r="53" spans="1:14" ht="14.4" customHeight="1" x14ac:dyDescent="0.3">
      <c r="A53" s="649" t="s">
        <v>573</v>
      </c>
      <c r="B53" s="650" t="s">
        <v>574</v>
      </c>
      <c r="C53" s="651" t="s">
        <v>579</v>
      </c>
      <c r="D53" s="652" t="s">
        <v>2517</v>
      </c>
      <c r="E53" s="651" t="s">
        <v>596</v>
      </c>
      <c r="F53" s="652" t="s">
        <v>2521</v>
      </c>
      <c r="G53" s="651" t="s">
        <v>618</v>
      </c>
      <c r="H53" s="651" t="s">
        <v>773</v>
      </c>
      <c r="I53" s="651" t="s">
        <v>774</v>
      </c>
      <c r="J53" s="651" t="s">
        <v>775</v>
      </c>
      <c r="K53" s="651" t="s">
        <v>776</v>
      </c>
      <c r="L53" s="653">
        <v>184.73833333333334</v>
      </c>
      <c r="M53" s="653">
        <v>3</v>
      </c>
      <c r="N53" s="654">
        <v>554.21500000000003</v>
      </c>
    </row>
    <row r="54" spans="1:14" ht="14.4" customHeight="1" x14ac:dyDescent="0.3">
      <c r="A54" s="649" t="s">
        <v>573</v>
      </c>
      <c r="B54" s="650" t="s">
        <v>574</v>
      </c>
      <c r="C54" s="651" t="s">
        <v>579</v>
      </c>
      <c r="D54" s="652" t="s">
        <v>2517</v>
      </c>
      <c r="E54" s="651" t="s">
        <v>596</v>
      </c>
      <c r="F54" s="652" t="s">
        <v>2521</v>
      </c>
      <c r="G54" s="651" t="s">
        <v>618</v>
      </c>
      <c r="H54" s="651" t="s">
        <v>777</v>
      </c>
      <c r="I54" s="651" t="s">
        <v>778</v>
      </c>
      <c r="J54" s="651" t="s">
        <v>779</v>
      </c>
      <c r="K54" s="651" t="s">
        <v>776</v>
      </c>
      <c r="L54" s="653">
        <v>250.45000000000002</v>
      </c>
      <c r="M54" s="653">
        <v>1</v>
      </c>
      <c r="N54" s="654">
        <v>250.45000000000002</v>
      </c>
    </row>
    <row r="55" spans="1:14" ht="14.4" customHeight="1" x14ac:dyDescent="0.3">
      <c r="A55" s="649" t="s">
        <v>573</v>
      </c>
      <c r="B55" s="650" t="s">
        <v>574</v>
      </c>
      <c r="C55" s="651" t="s">
        <v>579</v>
      </c>
      <c r="D55" s="652" t="s">
        <v>2517</v>
      </c>
      <c r="E55" s="651" t="s">
        <v>596</v>
      </c>
      <c r="F55" s="652" t="s">
        <v>2521</v>
      </c>
      <c r="G55" s="651" t="s">
        <v>618</v>
      </c>
      <c r="H55" s="651" t="s">
        <v>780</v>
      </c>
      <c r="I55" s="651" t="s">
        <v>781</v>
      </c>
      <c r="J55" s="651" t="s">
        <v>782</v>
      </c>
      <c r="K55" s="651" t="s">
        <v>783</v>
      </c>
      <c r="L55" s="653">
        <v>164.57864558505543</v>
      </c>
      <c r="M55" s="653">
        <v>8</v>
      </c>
      <c r="N55" s="654">
        <v>1316.6291646804434</v>
      </c>
    </row>
    <row r="56" spans="1:14" ht="14.4" customHeight="1" x14ac:dyDescent="0.3">
      <c r="A56" s="649" t="s">
        <v>573</v>
      </c>
      <c r="B56" s="650" t="s">
        <v>574</v>
      </c>
      <c r="C56" s="651" t="s">
        <v>579</v>
      </c>
      <c r="D56" s="652" t="s">
        <v>2517</v>
      </c>
      <c r="E56" s="651" t="s">
        <v>596</v>
      </c>
      <c r="F56" s="652" t="s">
        <v>2521</v>
      </c>
      <c r="G56" s="651" t="s">
        <v>618</v>
      </c>
      <c r="H56" s="651" t="s">
        <v>784</v>
      </c>
      <c r="I56" s="651" t="s">
        <v>785</v>
      </c>
      <c r="J56" s="651" t="s">
        <v>786</v>
      </c>
      <c r="K56" s="651" t="s">
        <v>787</v>
      </c>
      <c r="L56" s="653">
        <v>221.37030633949766</v>
      </c>
      <c r="M56" s="653">
        <v>6</v>
      </c>
      <c r="N56" s="654">
        <v>1328.2218380369859</v>
      </c>
    </row>
    <row r="57" spans="1:14" ht="14.4" customHeight="1" x14ac:dyDescent="0.3">
      <c r="A57" s="649" t="s">
        <v>573</v>
      </c>
      <c r="B57" s="650" t="s">
        <v>574</v>
      </c>
      <c r="C57" s="651" t="s">
        <v>579</v>
      </c>
      <c r="D57" s="652" t="s">
        <v>2517</v>
      </c>
      <c r="E57" s="651" t="s">
        <v>596</v>
      </c>
      <c r="F57" s="652" t="s">
        <v>2521</v>
      </c>
      <c r="G57" s="651" t="s">
        <v>618</v>
      </c>
      <c r="H57" s="651" t="s">
        <v>788</v>
      </c>
      <c r="I57" s="651" t="s">
        <v>789</v>
      </c>
      <c r="J57" s="651" t="s">
        <v>790</v>
      </c>
      <c r="K57" s="651" t="s">
        <v>791</v>
      </c>
      <c r="L57" s="653">
        <v>117.69979608878501</v>
      </c>
      <c r="M57" s="653">
        <v>1</v>
      </c>
      <c r="N57" s="654">
        <v>117.69979608878501</v>
      </c>
    </row>
    <row r="58" spans="1:14" ht="14.4" customHeight="1" x14ac:dyDescent="0.3">
      <c r="A58" s="649" t="s">
        <v>573</v>
      </c>
      <c r="B58" s="650" t="s">
        <v>574</v>
      </c>
      <c r="C58" s="651" t="s">
        <v>579</v>
      </c>
      <c r="D58" s="652" t="s">
        <v>2517</v>
      </c>
      <c r="E58" s="651" t="s">
        <v>596</v>
      </c>
      <c r="F58" s="652" t="s">
        <v>2521</v>
      </c>
      <c r="G58" s="651" t="s">
        <v>618</v>
      </c>
      <c r="H58" s="651" t="s">
        <v>792</v>
      </c>
      <c r="I58" s="651" t="s">
        <v>793</v>
      </c>
      <c r="J58" s="651" t="s">
        <v>794</v>
      </c>
      <c r="K58" s="651" t="s">
        <v>795</v>
      </c>
      <c r="L58" s="653">
        <v>118.79839087281923</v>
      </c>
      <c r="M58" s="653">
        <v>7</v>
      </c>
      <c r="N58" s="654">
        <v>831.58873610973455</v>
      </c>
    </row>
    <row r="59" spans="1:14" ht="14.4" customHeight="1" x14ac:dyDescent="0.3">
      <c r="A59" s="649" t="s">
        <v>573</v>
      </c>
      <c r="B59" s="650" t="s">
        <v>574</v>
      </c>
      <c r="C59" s="651" t="s">
        <v>579</v>
      </c>
      <c r="D59" s="652" t="s">
        <v>2517</v>
      </c>
      <c r="E59" s="651" t="s">
        <v>596</v>
      </c>
      <c r="F59" s="652" t="s">
        <v>2521</v>
      </c>
      <c r="G59" s="651" t="s">
        <v>618</v>
      </c>
      <c r="H59" s="651" t="s">
        <v>796</v>
      </c>
      <c r="I59" s="651" t="s">
        <v>797</v>
      </c>
      <c r="J59" s="651" t="s">
        <v>798</v>
      </c>
      <c r="K59" s="651" t="s">
        <v>799</v>
      </c>
      <c r="L59" s="653">
        <v>59.319824548380872</v>
      </c>
      <c r="M59" s="653">
        <v>1</v>
      </c>
      <c r="N59" s="654">
        <v>59.319824548380872</v>
      </c>
    </row>
    <row r="60" spans="1:14" ht="14.4" customHeight="1" x14ac:dyDescent="0.3">
      <c r="A60" s="649" t="s">
        <v>573</v>
      </c>
      <c r="B60" s="650" t="s">
        <v>574</v>
      </c>
      <c r="C60" s="651" t="s">
        <v>579</v>
      </c>
      <c r="D60" s="652" t="s">
        <v>2517</v>
      </c>
      <c r="E60" s="651" t="s">
        <v>596</v>
      </c>
      <c r="F60" s="652" t="s">
        <v>2521</v>
      </c>
      <c r="G60" s="651" t="s">
        <v>618</v>
      </c>
      <c r="H60" s="651" t="s">
        <v>800</v>
      </c>
      <c r="I60" s="651" t="s">
        <v>801</v>
      </c>
      <c r="J60" s="651" t="s">
        <v>802</v>
      </c>
      <c r="K60" s="651" t="s">
        <v>803</v>
      </c>
      <c r="L60" s="653">
        <v>85.769733592762748</v>
      </c>
      <c r="M60" s="653">
        <v>2</v>
      </c>
      <c r="N60" s="654">
        <v>171.5394671855255</v>
      </c>
    </row>
    <row r="61" spans="1:14" ht="14.4" customHeight="1" x14ac:dyDescent="0.3">
      <c r="A61" s="649" t="s">
        <v>573</v>
      </c>
      <c r="B61" s="650" t="s">
        <v>574</v>
      </c>
      <c r="C61" s="651" t="s">
        <v>579</v>
      </c>
      <c r="D61" s="652" t="s">
        <v>2517</v>
      </c>
      <c r="E61" s="651" t="s">
        <v>596</v>
      </c>
      <c r="F61" s="652" t="s">
        <v>2521</v>
      </c>
      <c r="G61" s="651" t="s">
        <v>618</v>
      </c>
      <c r="H61" s="651" t="s">
        <v>804</v>
      </c>
      <c r="I61" s="651" t="s">
        <v>804</v>
      </c>
      <c r="J61" s="651" t="s">
        <v>805</v>
      </c>
      <c r="K61" s="651" t="s">
        <v>806</v>
      </c>
      <c r="L61" s="653">
        <v>67.209999999999994</v>
      </c>
      <c r="M61" s="653">
        <v>9</v>
      </c>
      <c r="N61" s="654">
        <v>604.89</v>
      </c>
    </row>
    <row r="62" spans="1:14" ht="14.4" customHeight="1" x14ac:dyDescent="0.3">
      <c r="A62" s="649" t="s">
        <v>573</v>
      </c>
      <c r="B62" s="650" t="s">
        <v>574</v>
      </c>
      <c r="C62" s="651" t="s">
        <v>579</v>
      </c>
      <c r="D62" s="652" t="s">
        <v>2517</v>
      </c>
      <c r="E62" s="651" t="s">
        <v>596</v>
      </c>
      <c r="F62" s="652" t="s">
        <v>2521</v>
      </c>
      <c r="G62" s="651" t="s">
        <v>618</v>
      </c>
      <c r="H62" s="651" t="s">
        <v>807</v>
      </c>
      <c r="I62" s="651" t="s">
        <v>808</v>
      </c>
      <c r="J62" s="651" t="s">
        <v>809</v>
      </c>
      <c r="K62" s="651" t="s">
        <v>810</v>
      </c>
      <c r="L62" s="653">
        <v>339.84379104688173</v>
      </c>
      <c r="M62" s="653">
        <v>9</v>
      </c>
      <c r="N62" s="654">
        <v>3058.5941194219354</v>
      </c>
    </row>
    <row r="63" spans="1:14" ht="14.4" customHeight="1" x14ac:dyDescent="0.3">
      <c r="A63" s="649" t="s">
        <v>573</v>
      </c>
      <c r="B63" s="650" t="s">
        <v>574</v>
      </c>
      <c r="C63" s="651" t="s">
        <v>579</v>
      </c>
      <c r="D63" s="652" t="s">
        <v>2517</v>
      </c>
      <c r="E63" s="651" t="s">
        <v>596</v>
      </c>
      <c r="F63" s="652" t="s">
        <v>2521</v>
      </c>
      <c r="G63" s="651" t="s">
        <v>618</v>
      </c>
      <c r="H63" s="651" t="s">
        <v>811</v>
      </c>
      <c r="I63" s="651" t="s">
        <v>812</v>
      </c>
      <c r="J63" s="651" t="s">
        <v>813</v>
      </c>
      <c r="K63" s="651" t="s">
        <v>810</v>
      </c>
      <c r="L63" s="653">
        <v>339.95500000000004</v>
      </c>
      <c r="M63" s="653">
        <v>6</v>
      </c>
      <c r="N63" s="654">
        <v>2039.7300000000002</v>
      </c>
    </row>
    <row r="64" spans="1:14" ht="14.4" customHeight="1" x14ac:dyDescent="0.3">
      <c r="A64" s="649" t="s">
        <v>573</v>
      </c>
      <c r="B64" s="650" t="s">
        <v>574</v>
      </c>
      <c r="C64" s="651" t="s">
        <v>579</v>
      </c>
      <c r="D64" s="652" t="s">
        <v>2517</v>
      </c>
      <c r="E64" s="651" t="s">
        <v>596</v>
      </c>
      <c r="F64" s="652" t="s">
        <v>2521</v>
      </c>
      <c r="G64" s="651" t="s">
        <v>618</v>
      </c>
      <c r="H64" s="651" t="s">
        <v>814</v>
      </c>
      <c r="I64" s="651" t="s">
        <v>815</v>
      </c>
      <c r="J64" s="651" t="s">
        <v>816</v>
      </c>
      <c r="K64" s="651" t="s">
        <v>817</v>
      </c>
      <c r="L64" s="653">
        <v>54.490000000000016</v>
      </c>
      <c r="M64" s="653">
        <v>1</v>
      </c>
      <c r="N64" s="654">
        <v>54.490000000000016</v>
      </c>
    </row>
    <row r="65" spans="1:14" ht="14.4" customHeight="1" x14ac:dyDescent="0.3">
      <c r="A65" s="649" t="s">
        <v>573</v>
      </c>
      <c r="B65" s="650" t="s">
        <v>574</v>
      </c>
      <c r="C65" s="651" t="s">
        <v>579</v>
      </c>
      <c r="D65" s="652" t="s">
        <v>2517</v>
      </c>
      <c r="E65" s="651" t="s">
        <v>596</v>
      </c>
      <c r="F65" s="652" t="s">
        <v>2521</v>
      </c>
      <c r="G65" s="651" t="s">
        <v>618</v>
      </c>
      <c r="H65" s="651" t="s">
        <v>818</v>
      </c>
      <c r="I65" s="651" t="s">
        <v>819</v>
      </c>
      <c r="J65" s="651" t="s">
        <v>820</v>
      </c>
      <c r="K65" s="651" t="s">
        <v>821</v>
      </c>
      <c r="L65" s="653">
        <v>69.919496875545903</v>
      </c>
      <c r="M65" s="653">
        <v>2</v>
      </c>
      <c r="N65" s="654">
        <v>139.83899375109181</v>
      </c>
    </row>
    <row r="66" spans="1:14" ht="14.4" customHeight="1" x14ac:dyDescent="0.3">
      <c r="A66" s="649" t="s">
        <v>573</v>
      </c>
      <c r="B66" s="650" t="s">
        <v>574</v>
      </c>
      <c r="C66" s="651" t="s">
        <v>579</v>
      </c>
      <c r="D66" s="652" t="s">
        <v>2517</v>
      </c>
      <c r="E66" s="651" t="s">
        <v>596</v>
      </c>
      <c r="F66" s="652" t="s">
        <v>2521</v>
      </c>
      <c r="G66" s="651" t="s">
        <v>618</v>
      </c>
      <c r="H66" s="651" t="s">
        <v>822</v>
      </c>
      <c r="I66" s="651" t="s">
        <v>823</v>
      </c>
      <c r="J66" s="651" t="s">
        <v>824</v>
      </c>
      <c r="K66" s="651" t="s">
        <v>825</v>
      </c>
      <c r="L66" s="653">
        <v>331.02761237583582</v>
      </c>
      <c r="M66" s="653">
        <v>7</v>
      </c>
      <c r="N66" s="654">
        <v>2317.1932866308507</v>
      </c>
    </row>
    <row r="67" spans="1:14" ht="14.4" customHeight="1" x14ac:dyDescent="0.3">
      <c r="A67" s="649" t="s">
        <v>573</v>
      </c>
      <c r="B67" s="650" t="s">
        <v>574</v>
      </c>
      <c r="C67" s="651" t="s">
        <v>579</v>
      </c>
      <c r="D67" s="652" t="s">
        <v>2517</v>
      </c>
      <c r="E67" s="651" t="s">
        <v>596</v>
      </c>
      <c r="F67" s="652" t="s">
        <v>2521</v>
      </c>
      <c r="G67" s="651" t="s">
        <v>618</v>
      </c>
      <c r="H67" s="651" t="s">
        <v>826</v>
      </c>
      <c r="I67" s="651" t="s">
        <v>827</v>
      </c>
      <c r="J67" s="651" t="s">
        <v>828</v>
      </c>
      <c r="K67" s="651" t="s">
        <v>829</v>
      </c>
      <c r="L67" s="653">
        <v>67.13</v>
      </c>
      <c r="M67" s="653">
        <v>-1</v>
      </c>
      <c r="N67" s="654">
        <v>-67.13</v>
      </c>
    </row>
    <row r="68" spans="1:14" ht="14.4" customHeight="1" x14ac:dyDescent="0.3">
      <c r="A68" s="649" t="s">
        <v>573</v>
      </c>
      <c r="B68" s="650" t="s">
        <v>574</v>
      </c>
      <c r="C68" s="651" t="s">
        <v>579</v>
      </c>
      <c r="D68" s="652" t="s">
        <v>2517</v>
      </c>
      <c r="E68" s="651" t="s">
        <v>596</v>
      </c>
      <c r="F68" s="652" t="s">
        <v>2521</v>
      </c>
      <c r="G68" s="651" t="s">
        <v>618</v>
      </c>
      <c r="H68" s="651" t="s">
        <v>830</v>
      </c>
      <c r="I68" s="651" t="s">
        <v>831</v>
      </c>
      <c r="J68" s="651" t="s">
        <v>832</v>
      </c>
      <c r="K68" s="651" t="s">
        <v>833</v>
      </c>
      <c r="L68" s="653">
        <v>46.000000000000007</v>
      </c>
      <c r="M68" s="653">
        <v>1</v>
      </c>
      <c r="N68" s="654">
        <v>46.000000000000007</v>
      </c>
    </row>
    <row r="69" spans="1:14" ht="14.4" customHeight="1" x14ac:dyDescent="0.3">
      <c r="A69" s="649" t="s">
        <v>573</v>
      </c>
      <c r="B69" s="650" t="s">
        <v>574</v>
      </c>
      <c r="C69" s="651" t="s">
        <v>579</v>
      </c>
      <c r="D69" s="652" t="s">
        <v>2517</v>
      </c>
      <c r="E69" s="651" t="s">
        <v>596</v>
      </c>
      <c r="F69" s="652" t="s">
        <v>2521</v>
      </c>
      <c r="G69" s="651" t="s">
        <v>618</v>
      </c>
      <c r="H69" s="651" t="s">
        <v>834</v>
      </c>
      <c r="I69" s="651" t="s">
        <v>835</v>
      </c>
      <c r="J69" s="651" t="s">
        <v>836</v>
      </c>
      <c r="K69" s="651" t="s">
        <v>837</v>
      </c>
      <c r="L69" s="653">
        <v>87.145017208112691</v>
      </c>
      <c r="M69" s="653">
        <v>4</v>
      </c>
      <c r="N69" s="654">
        <v>348.58006883245076</v>
      </c>
    </row>
    <row r="70" spans="1:14" ht="14.4" customHeight="1" x14ac:dyDescent="0.3">
      <c r="A70" s="649" t="s">
        <v>573</v>
      </c>
      <c r="B70" s="650" t="s">
        <v>574</v>
      </c>
      <c r="C70" s="651" t="s">
        <v>579</v>
      </c>
      <c r="D70" s="652" t="s">
        <v>2517</v>
      </c>
      <c r="E70" s="651" t="s">
        <v>596</v>
      </c>
      <c r="F70" s="652" t="s">
        <v>2521</v>
      </c>
      <c r="G70" s="651" t="s">
        <v>618</v>
      </c>
      <c r="H70" s="651" t="s">
        <v>838</v>
      </c>
      <c r="I70" s="651" t="s">
        <v>839</v>
      </c>
      <c r="J70" s="651" t="s">
        <v>840</v>
      </c>
      <c r="K70" s="651" t="s">
        <v>841</v>
      </c>
      <c r="L70" s="653">
        <v>177.72897128332292</v>
      </c>
      <c r="M70" s="653">
        <v>1</v>
      </c>
      <c r="N70" s="654">
        <v>177.72897128332292</v>
      </c>
    </row>
    <row r="71" spans="1:14" ht="14.4" customHeight="1" x14ac:dyDescent="0.3">
      <c r="A71" s="649" t="s">
        <v>573</v>
      </c>
      <c r="B71" s="650" t="s">
        <v>574</v>
      </c>
      <c r="C71" s="651" t="s">
        <v>579</v>
      </c>
      <c r="D71" s="652" t="s">
        <v>2517</v>
      </c>
      <c r="E71" s="651" t="s">
        <v>596</v>
      </c>
      <c r="F71" s="652" t="s">
        <v>2521</v>
      </c>
      <c r="G71" s="651" t="s">
        <v>618</v>
      </c>
      <c r="H71" s="651" t="s">
        <v>842</v>
      </c>
      <c r="I71" s="651" t="s">
        <v>843</v>
      </c>
      <c r="J71" s="651" t="s">
        <v>732</v>
      </c>
      <c r="K71" s="651" t="s">
        <v>844</v>
      </c>
      <c r="L71" s="653">
        <v>22.491632799682911</v>
      </c>
      <c r="M71" s="653">
        <v>25</v>
      </c>
      <c r="N71" s="654">
        <v>562.29081999207278</v>
      </c>
    </row>
    <row r="72" spans="1:14" ht="14.4" customHeight="1" x14ac:dyDescent="0.3">
      <c r="A72" s="649" t="s">
        <v>573</v>
      </c>
      <c r="B72" s="650" t="s">
        <v>574</v>
      </c>
      <c r="C72" s="651" t="s">
        <v>579</v>
      </c>
      <c r="D72" s="652" t="s">
        <v>2517</v>
      </c>
      <c r="E72" s="651" t="s">
        <v>596</v>
      </c>
      <c r="F72" s="652" t="s">
        <v>2521</v>
      </c>
      <c r="G72" s="651" t="s">
        <v>618</v>
      </c>
      <c r="H72" s="651" t="s">
        <v>845</v>
      </c>
      <c r="I72" s="651" t="s">
        <v>846</v>
      </c>
      <c r="J72" s="651" t="s">
        <v>847</v>
      </c>
      <c r="K72" s="651" t="s">
        <v>848</v>
      </c>
      <c r="L72" s="653">
        <v>91.030579066913148</v>
      </c>
      <c r="M72" s="653">
        <v>1</v>
      </c>
      <c r="N72" s="654">
        <v>91.030579066913148</v>
      </c>
    </row>
    <row r="73" spans="1:14" ht="14.4" customHeight="1" x14ac:dyDescent="0.3">
      <c r="A73" s="649" t="s">
        <v>573</v>
      </c>
      <c r="B73" s="650" t="s">
        <v>574</v>
      </c>
      <c r="C73" s="651" t="s">
        <v>579</v>
      </c>
      <c r="D73" s="652" t="s">
        <v>2517</v>
      </c>
      <c r="E73" s="651" t="s">
        <v>596</v>
      </c>
      <c r="F73" s="652" t="s">
        <v>2521</v>
      </c>
      <c r="G73" s="651" t="s">
        <v>618</v>
      </c>
      <c r="H73" s="651" t="s">
        <v>849</v>
      </c>
      <c r="I73" s="651" t="s">
        <v>850</v>
      </c>
      <c r="J73" s="651" t="s">
        <v>851</v>
      </c>
      <c r="K73" s="651" t="s">
        <v>852</v>
      </c>
      <c r="L73" s="653">
        <v>77.097759664874147</v>
      </c>
      <c r="M73" s="653">
        <v>43</v>
      </c>
      <c r="N73" s="654">
        <v>3315.2036655895881</v>
      </c>
    </row>
    <row r="74" spans="1:14" ht="14.4" customHeight="1" x14ac:dyDescent="0.3">
      <c r="A74" s="649" t="s">
        <v>573</v>
      </c>
      <c r="B74" s="650" t="s">
        <v>574</v>
      </c>
      <c r="C74" s="651" t="s">
        <v>579</v>
      </c>
      <c r="D74" s="652" t="s">
        <v>2517</v>
      </c>
      <c r="E74" s="651" t="s">
        <v>596</v>
      </c>
      <c r="F74" s="652" t="s">
        <v>2521</v>
      </c>
      <c r="G74" s="651" t="s">
        <v>618</v>
      </c>
      <c r="H74" s="651" t="s">
        <v>853</v>
      </c>
      <c r="I74" s="651" t="s">
        <v>854</v>
      </c>
      <c r="J74" s="651" t="s">
        <v>855</v>
      </c>
      <c r="K74" s="651" t="s">
        <v>856</v>
      </c>
      <c r="L74" s="653">
        <v>157.30725983055748</v>
      </c>
      <c r="M74" s="653">
        <v>30</v>
      </c>
      <c r="N74" s="654">
        <v>4719.2177949167244</v>
      </c>
    </row>
    <row r="75" spans="1:14" ht="14.4" customHeight="1" x14ac:dyDescent="0.3">
      <c r="A75" s="649" t="s">
        <v>573</v>
      </c>
      <c r="B75" s="650" t="s">
        <v>574</v>
      </c>
      <c r="C75" s="651" t="s">
        <v>579</v>
      </c>
      <c r="D75" s="652" t="s">
        <v>2517</v>
      </c>
      <c r="E75" s="651" t="s">
        <v>596</v>
      </c>
      <c r="F75" s="652" t="s">
        <v>2521</v>
      </c>
      <c r="G75" s="651" t="s">
        <v>618</v>
      </c>
      <c r="H75" s="651" t="s">
        <v>857</v>
      </c>
      <c r="I75" s="651" t="s">
        <v>858</v>
      </c>
      <c r="J75" s="651" t="s">
        <v>859</v>
      </c>
      <c r="K75" s="651" t="s">
        <v>860</v>
      </c>
      <c r="L75" s="653">
        <v>100.22857142857143</v>
      </c>
      <c r="M75" s="653">
        <v>7</v>
      </c>
      <c r="N75" s="654">
        <v>701.6</v>
      </c>
    </row>
    <row r="76" spans="1:14" ht="14.4" customHeight="1" x14ac:dyDescent="0.3">
      <c r="A76" s="649" t="s">
        <v>573</v>
      </c>
      <c r="B76" s="650" t="s">
        <v>574</v>
      </c>
      <c r="C76" s="651" t="s">
        <v>579</v>
      </c>
      <c r="D76" s="652" t="s">
        <v>2517</v>
      </c>
      <c r="E76" s="651" t="s">
        <v>596</v>
      </c>
      <c r="F76" s="652" t="s">
        <v>2521</v>
      </c>
      <c r="G76" s="651" t="s">
        <v>618</v>
      </c>
      <c r="H76" s="651" t="s">
        <v>861</v>
      </c>
      <c r="I76" s="651" t="s">
        <v>862</v>
      </c>
      <c r="J76" s="651" t="s">
        <v>863</v>
      </c>
      <c r="K76" s="651" t="s">
        <v>864</v>
      </c>
      <c r="L76" s="653">
        <v>134.22999999999999</v>
      </c>
      <c r="M76" s="653">
        <v>1</v>
      </c>
      <c r="N76" s="654">
        <v>134.22999999999999</v>
      </c>
    </row>
    <row r="77" spans="1:14" ht="14.4" customHeight="1" x14ac:dyDescent="0.3">
      <c r="A77" s="649" t="s">
        <v>573</v>
      </c>
      <c r="B77" s="650" t="s">
        <v>574</v>
      </c>
      <c r="C77" s="651" t="s">
        <v>579</v>
      </c>
      <c r="D77" s="652" t="s">
        <v>2517</v>
      </c>
      <c r="E77" s="651" t="s">
        <v>596</v>
      </c>
      <c r="F77" s="652" t="s">
        <v>2521</v>
      </c>
      <c r="G77" s="651" t="s">
        <v>618</v>
      </c>
      <c r="H77" s="651" t="s">
        <v>865</v>
      </c>
      <c r="I77" s="651" t="s">
        <v>866</v>
      </c>
      <c r="J77" s="651" t="s">
        <v>867</v>
      </c>
      <c r="K77" s="651" t="s">
        <v>868</v>
      </c>
      <c r="L77" s="653">
        <v>69.56</v>
      </c>
      <c r="M77" s="653">
        <v>2</v>
      </c>
      <c r="N77" s="654">
        <v>139.12</v>
      </c>
    </row>
    <row r="78" spans="1:14" ht="14.4" customHeight="1" x14ac:dyDescent="0.3">
      <c r="A78" s="649" t="s">
        <v>573</v>
      </c>
      <c r="B78" s="650" t="s">
        <v>574</v>
      </c>
      <c r="C78" s="651" t="s">
        <v>579</v>
      </c>
      <c r="D78" s="652" t="s">
        <v>2517</v>
      </c>
      <c r="E78" s="651" t="s">
        <v>596</v>
      </c>
      <c r="F78" s="652" t="s">
        <v>2521</v>
      </c>
      <c r="G78" s="651" t="s">
        <v>618</v>
      </c>
      <c r="H78" s="651" t="s">
        <v>869</v>
      </c>
      <c r="I78" s="651" t="s">
        <v>870</v>
      </c>
      <c r="J78" s="651" t="s">
        <v>871</v>
      </c>
      <c r="K78" s="651" t="s">
        <v>872</v>
      </c>
      <c r="L78" s="653">
        <v>75.312999999999988</v>
      </c>
      <c r="M78" s="653">
        <v>4</v>
      </c>
      <c r="N78" s="654">
        <v>301.25199999999995</v>
      </c>
    </row>
    <row r="79" spans="1:14" ht="14.4" customHeight="1" x14ac:dyDescent="0.3">
      <c r="A79" s="649" t="s">
        <v>573</v>
      </c>
      <c r="B79" s="650" t="s">
        <v>574</v>
      </c>
      <c r="C79" s="651" t="s">
        <v>579</v>
      </c>
      <c r="D79" s="652" t="s">
        <v>2517</v>
      </c>
      <c r="E79" s="651" t="s">
        <v>596</v>
      </c>
      <c r="F79" s="652" t="s">
        <v>2521</v>
      </c>
      <c r="G79" s="651" t="s">
        <v>618</v>
      </c>
      <c r="H79" s="651" t="s">
        <v>873</v>
      </c>
      <c r="I79" s="651" t="s">
        <v>874</v>
      </c>
      <c r="J79" s="651" t="s">
        <v>875</v>
      </c>
      <c r="K79" s="651" t="s">
        <v>876</v>
      </c>
      <c r="L79" s="653">
        <v>138.87420779542353</v>
      </c>
      <c r="M79" s="653">
        <v>7</v>
      </c>
      <c r="N79" s="654">
        <v>972.11945456796479</v>
      </c>
    </row>
    <row r="80" spans="1:14" ht="14.4" customHeight="1" x14ac:dyDescent="0.3">
      <c r="A80" s="649" t="s">
        <v>573</v>
      </c>
      <c r="B80" s="650" t="s">
        <v>574</v>
      </c>
      <c r="C80" s="651" t="s">
        <v>579</v>
      </c>
      <c r="D80" s="652" t="s">
        <v>2517</v>
      </c>
      <c r="E80" s="651" t="s">
        <v>596</v>
      </c>
      <c r="F80" s="652" t="s">
        <v>2521</v>
      </c>
      <c r="G80" s="651" t="s">
        <v>618</v>
      </c>
      <c r="H80" s="651" t="s">
        <v>877</v>
      </c>
      <c r="I80" s="651" t="s">
        <v>878</v>
      </c>
      <c r="J80" s="651" t="s">
        <v>879</v>
      </c>
      <c r="K80" s="651" t="s">
        <v>880</v>
      </c>
      <c r="L80" s="653">
        <v>228.41642857142858</v>
      </c>
      <c r="M80" s="653">
        <v>4</v>
      </c>
      <c r="N80" s="654">
        <v>913.66571428571433</v>
      </c>
    </row>
    <row r="81" spans="1:14" ht="14.4" customHeight="1" x14ac:dyDescent="0.3">
      <c r="A81" s="649" t="s">
        <v>573</v>
      </c>
      <c r="B81" s="650" t="s">
        <v>574</v>
      </c>
      <c r="C81" s="651" t="s">
        <v>579</v>
      </c>
      <c r="D81" s="652" t="s">
        <v>2517</v>
      </c>
      <c r="E81" s="651" t="s">
        <v>596</v>
      </c>
      <c r="F81" s="652" t="s">
        <v>2521</v>
      </c>
      <c r="G81" s="651" t="s">
        <v>618</v>
      </c>
      <c r="H81" s="651" t="s">
        <v>881</v>
      </c>
      <c r="I81" s="651" t="s">
        <v>882</v>
      </c>
      <c r="J81" s="651" t="s">
        <v>883</v>
      </c>
      <c r="K81" s="651" t="s">
        <v>884</v>
      </c>
      <c r="L81" s="653">
        <v>22.274999999999999</v>
      </c>
      <c r="M81" s="653">
        <v>2</v>
      </c>
      <c r="N81" s="654">
        <v>44.55</v>
      </c>
    </row>
    <row r="82" spans="1:14" ht="14.4" customHeight="1" x14ac:dyDescent="0.3">
      <c r="A82" s="649" t="s">
        <v>573</v>
      </c>
      <c r="B82" s="650" t="s">
        <v>574</v>
      </c>
      <c r="C82" s="651" t="s">
        <v>579</v>
      </c>
      <c r="D82" s="652" t="s">
        <v>2517</v>
      </c>
      <c r="E82" s="651" t="s">
        <v>596</v>
      </c>
      <c r="F82" s="652" t="s">
        <v>2521</v>
      </c>
      <c r="G82" s="651" t="s">
        <v>618</v>
      </c>
      <c r="H82" s="651" t="s">
        <v>885</v>
      </c>
      <c r="I82" s="651" t="s">
        <v>886</v>
      </c>
      <c r="J82" s="651" t="s">
        <v>887</v>
      </c>
      <c r="K82" s="651" t="s">
        <v>888</v>
      </c>
      <c r="L82" s="653">
        <v>376.60599999999999</v>
      </c>
      <c r="M82" s="653">
        <v>5</v>
      </c>
      <c r="N82" s="654">
        <v>1883.03</v>
      </c>
    </row>
    <row r="83" spans="1:14" ht="14.4" customHeight="1" x14ac:dyDescent="0.3">
      <c r="A83" s="649" t="s">
        <v>573</v>
      </c>
      <c r="B83" s="650" t="s">
        <v>574</v>
      </c>
      <c r="C83" s="651" t="s">
        <v>579</v>
      </c>
      <c r="D83" s="652" t="s">
        <v>2517</v>
      </c>
      <c r="E83" s="651" t="s">
        <v>596</v>
      </c>
      <c r="F83" s="652" t="s">
        <v>2521</v>
      </c>
      <c r="G83" s="651" t="s">
        <v>618</v>
      </c>
      <c r="H83" s="651" t="s">
        <v>889</v>
      </c>
      <c r="I83" s="651" t="s">
        <v>890</v>
      </c>
      <c r="J83" s="651" t="s">
        <v>891</v>
      </c>
      <c r="K83" s="651" t="s">
        <v>892</v>
      </c>
      <c r="L83" s="653">
        <v>68.300000000000011</v>
      </c>
      <c r="M83" s="653">
        <v>2</v>
      </c>
      <c r="N83" s="654">
        <v>136.60000000000002</v>
      </c>
    </row>
    <row r="84" spans="1:14" ht="14.4" customHeight="1" x14ac:dyDescent="0.3">
      <c r="A84" s="649" t="s">
        <v>573</v>
      </c>
      <c r="B84" s="650" t="s">
        <v>574</v>
      </c>
      <c r="C84" s="651" t="s">
        <v>579</v>
      </c>
      <c r="D84" s="652" t="s">
        <v>2517</v>
      </c>
      <c r="E84" s="651" t="s">
        <v>596</v>
      </c>
      <c r="F84" s="652" t="s">
        <v>2521</v>
      </c>
      <c r="G84" s="651" t="s">
        <v>618</v>
      </c>
      <c r="H84" s="651" t="s">
        <v>893</v>
      </c>
      <c r="I84" s="651" t="s">
        <v>894</v>
      </c>
      <c r="J84" s="651" t="s">
        <v>895</v>
      </c>
      <c r="K84" s="651" t="s">
        <v>896</v>
      </c>
      <c r="L84" s="653">
        <v>134.63</v>
      </c>
      <c r="M84" s="653">
        <v>1</v>
      </c>
      <c r="N84" s="654">
        <v>134.63</v>
      </c>
    </row>
    <row r="85" spans="1:14" ht="14.4" customHeight="1" x14ac:dyDescent="0.3">
      <c r="A85" s="649" t="s">
        <v>573</v>
      </c>
      <c r="B85" s="650" t="s">
        <v>574</v>
      </c>
      <c r="C85" s="651" t="s">
        <v>579</v>
      </c>
      <c r="D85" s="652" t="s">
        <v>2517</v>
      </c>
      <c r="E85" s="651" t="s">
        <v>596</v>
      </c>
      <c r="F85" s="652" t="s">
        <v>2521</v>
      </c>
      <c r="G85" s="651" t="s">
        <v>618</v>
      </c>
      <c r="H85" s="651" t="s">
        <v>897</v>
      </c>
      <c r="I85" s="651" t="s">
        <v>898</v>
      </c>
      <c r="J85" s="651" t="s">
        <v>899</v>
      </c>
      <c r="K85" s="651" t="s">
        <v>900</v>
      </c>
      <c r="L85" s="653">
        <v>169.80500000000001</v>
      </c>
      <c r="M85" s="653">
        <v>2</v>
      </c>
      <c r="N85" s="654">
        <v>339.61</v>
      </c>
    </row>
    <row r="86" spans="1:14" ht="14.4" customHeight="1" x14ac:dyDescent="0.3">
      <c r="A86" s="649" t="s">
        <v>573</v>
      </c>
      <c r="B86" s="650" t="s">
        <v>574</v>
      </c>
      <c r="C86" s="651" t="s">
        <v>579</v>
      </c>
      <c r="D86" s="652" t="s">
        <v>2517</v>
      </c>
      <c r="E86" s="651" t="s">
        <v>596</v>
      </c>
      <c r="F86" s="652" t="s">
        <v>2521</v>
      </c>
      <c r="G86" s="651" t="s">
        <v>618</v>
      </c>
      <c r="H86" s="651" t="s">
        <v>901</v>
      </c>
      <c r="I86" s="651" t="s">
        <v>902</v>
      </c>
      <c r="J86" s="651" t="s">
        <v>903</v>
      </c>
      <c r="K86" s="651" t="s">
        <v>904</v>
      </c>
      <c r="L86" s="653">
        <v>120.84441450159829</v>
      </c>
      <c r="M86" s="653">
        <v>6</v>
      </c>
      <c r="N86" s="654">
        <v>725.06648700958976</v>
      </c>
    </row>
    <row r="87" spans="1:14" ht="14.4" customHeight="1" x14ac:dyDescent="0.3">
      <c r="A87" s="649" t="s">
        <v>573</v>
      </c>
      <c r="B87" s="650" t="s">
        <v>574</v>
      </c>
      <c r="C87" s="651" t="s">
        <v>579</v>
      </c>
      <c r="D87" s="652" t="s">
        <v>2517</v>
      </c>
      <c r="E87" s="651" t="s">
        <v>596</v>
      </c>
      <c r="F87" s="652" t="s">
        <v>2521</v>
      </c>
      <c r="G87" s="651" t="s">
        <v>618</v>
      </c>
      <c r="H87" s="651" t="s">
        <v>905</v>
      </c>
      <c r="I87" s="651" t="s">
        <v>906</v>
      </c>
      <c r="J87" s="651" t="s">
        <v>907</v>
      </c>
      <c r="K87" s="651" t="s">
        <v>908</v>
      </c>
      <c r="L87" s="653">
        <v>142.58272183626184</v>
      </c>
      <c r="M87" s="653">
        <v>60</v>
      </c>
      <c r="N87" s="654">
        <v>8554.9633101757099</v>
      </c>
    </row>
    <row r="88" spans="1:14" ht="14.4" customHeight="1" x14ac:dyDescent="0.3">
      <c r="A88" s="649" t="s">
        <v>573</v>
      </c>
      <c r="B88" s="650" t="s">
        <v>574</v>
      </c>
      <c r="C88" s="651" t="s">
        <v>579</v>
      </c>
      <c r="D88" s="652" t="s">
        <v>2517</v>
      </c>
      <c r="E88" s="651" t="s">
        <v>596</v>
      </c>
      <c r="F88" s="652" t="s">
        <v>2521</v>
      </c>
      <c r="G88" s="651" t="s">
        <v>618</v>
      </c>
      <c r="H88" s="651" t="s">
        <v>909</v>
      </c>
      <c r="I88" s="651" t="s">
        <v>910</v>
      </c>
      <c r="J88" s="651" t="s">
        <v>911</v>
      </c>
      <c r="K88" s="651" t="s">
        <v>912</v>
      </c>
      <c r="L88" s="653">
        <v>81.08</v>
      </c>
      <c r="M88" s="653">
        <v>1</v>
      </c>
      <c r="N88" s="654">
        <v>81.08</v>
      </c>
    </row>
    <row r="89" spans="1:14" ht="14.4" customHeight="1" x14ac:dyDescent="0.3">
      <c r="A89" s="649" t="s">
        <v>573</v>
      </c>
      <c r="B89" s="650" t="s">
        <v>574</v>
      </c>
      <c r="C89" s="651" t="s">
        <v>579</v>
      </c>
      <c r="D89" s="652" t="s">
        <v>2517</v>
      </c>
      <c r="E89" s="651" t="s">
        <v>596</v>
      </c>
      <c r="F89" s="652" t="s">
        <v>2521</v>
      </c>
      <c r="G89" s="651" t="s">
        <v>618</v>
      </c>
      <c r="H89" s="651" t="s">
        <v>913</v>
      </c>
      <c r="I89" s="651" t="s">
        <v>914</v>
      </c>
      <c r="J89" s="651" t="s">
        <v>915</v>
      </c>
      <c r="K89" s="651" t="s">
        <v>916</v>
      </c>
      <c r="L89" s="653">
        <v>73.769999999999982</v>
      </c>
      <c r="M89" s="653">
        <v>2</v>
      </c>
      <c r="N89" s="654">
        <v>147.53999999999996</v>
      </c>
    </row>
    <row r="90" spans="1:14" ht="14.4" customHeight="1" x14ac:dyDescent="0.3">
      <c r="A90" s="649" t="s">
        <v>573</v>
      </c>
      <c r="B90" s="650" t="s">
        <v>574</v>
      </c>
      <c r="C90" s="651" t="s">
        <v>579</v>
      </c>
      <c r="D90" s="652" t="s">
        <v>2517</v>
      </c>
      <c r="E90" s="651" t="s">
        <v>596</v>
      </c>
      <c r="F90" s="652" t="s">
        <v>2521</v>
      </c>
      <c r="G90" s="651" t="s">
        <v>618</v>
      </c>
      <c r="H90" s="651" t="s">
        <v>917</v>
      </c>
      <c r="I90" s="651" t="s">
        <v>918</v>
      </c>
      <c r="J90" s="651" t="s">
        <v>919</v>
      </c>
      <c r="K90" s="651" t="s">
        <v>920</v>
      </c>
      <c r="L90" s="653">
        <v>46.308092096015365</v>
      </c>
      <c r="M90" s="653">
        <v>5</v>
      </c>
      <c r="N90" s="654">
        <v>231.54046048007683</v>
      </c>
    </row>
    <row r="91" spans="1:14" ht="14.4" customHeight="1" x14ac:dyDescent="0.3">
      <c r="A91" s="649" t="s">
        <v>573</v>
      </c>
      <c r="B91" s="650" t="s">
        <v>574</v>
      </c>
      <c r="C91" s="651" t="s">
        <v>579</v>
      </c>
      <c r="D91" s="652" t="s">
        <v>2517</v>
      </c>
      <c r="E91" s="651" t="s">
        <v>596</v>
      </c>
      <c r="F91" s="652" t="s">
        <v>2521</v>
      </c>
      <c r="G91" s="651" t="s">
        <v>618</v>
      </c>
      <c r="H91" s="651" t="s">
        <v>921</v>
      </c>
      <c r="I91" s="651" t="s">
        <v>922</v>
      </c>
      <c r="J91" s="651" t="s">
        <v>923</v>
      </c>
      <c r="K91" s="651" t="s">
        <v>924</v>
      </c>
      <c r="L91" s="653">
        <v>132.84955508230988</v>
      </c>
      <c r="M91" s="653">
        <v>1</v>
      </c>
      <c r="N91" s="654">
        <v>132.84955508230988</v>
      </c>
    </row>
    <row r="92" spans="1:14" ht="14.4" customHeight="1" x14ac:dyDescent="0.3">
      <c r="A92" s="649" t="s">
        <v>573</v>
      </c>
      <c r="B92" s="650" t="s">
        <v>574</v>
      </c>
      <c r="C92" s="651" t="s">
        <v>579</v>
      </c>
      <c r="D92" s="652" t="s">
        <v>2517</v>
      </c>
      <c r="E92" s="651" t="s">
        <v>596</v>
      </c>
      <c r="F92" s="652" t="s">
        <v>2521</v>
      </c>
      <c r="G92" s="651" t="s">
        <v>618</v>
      </c>
      <c r="H92" s="651" t="s">
        <v>925</v>
      </c>
      <c r="I92" s="651" t="s">
        <v>926</v>
      </c>
      <c r="J92" s="651" t="s">
        <v>927</v>
      </c>
      <c r="K92" s="651" t="s">
        <v>928</v>
      </c>
      <c r="L92" s="653">
        <v>92.480186153958641</v>
      </c>
      <c r="M92" s="653">
        <v>6</v>
      </c>
      <c r="N92" s="654">
        <v>554.88111692375185</v>
      </c>
    </row>
    <row r="93" spans="1:14" ht="14.4" customHeight="1" x14ac:dyDescent="0.3">
      <c r="A93" s="649" t="s">
        <v>573</v>
      </c>
      <c r="B93" s="650" t="s">
        <v>574</v>
      </c>
      <c r="C93" s="651" t="s">
        <v>579</v>
      </c>
      <c r="D93" s="652" t="s">
        <v>2517</v>
      </c>
      <c r="E93" s="651" t="s">
        <v>596</v>
      </c>
      <c r="F93" s="652" t="s">
        <v>2521</v>
      </c>
      <c r="G93" s="651" t="s">
        <v>618</v>
      </c>
      <c r="H93" s="651" t="s">
        <v>929</v>
      </c>
      <c r="I93" s="651" t="s">
        <v>929</v>
      </c>
      <c r="J93" s="651" t="s">
        <v>740</v>
      </c>
      <c r="K93" s="651" t="s">
        <v>930</v>
      </c>
      <c r="L93" s="653">
        <v>106.64349108069656</v>
      </c>
      <c r="M93" s="653">
        <v>14</v>
      </c>
      <c r="N93" s="654">
        <v>1493.0088751297519</v>
      </c>
    </row>
    <row r="94" spans="1:14" ht="14.4" customHeight="1" x14ac:dyDescent="0.3">
      <c r="A94" s="649" t="s">
        <v>573</v>
      </c>
      <c r="B94" s="650" t="s">
        <v>574</v>
      </c>
      <c r="C94" s="651" t="s">
        <v>579</v>
      </c>
      <c r="D94" s="652" t="s">
        <v>2517</v>
      </c>
      <c r="E94" s="651" t="s">
        <v>596</v>
      </c>
      <c r="F94" s="652" t="s">
        <v>2521</v>
      </c>
      <c r="G94" s="651" t="s">
        <v>618</v>
      </c>
      <c r="H94" s="651" t="s">
        <v>931</v>
      </c>
      <c r="I94" s="651" t="s">
        <v>932</v>
      </c>
      <c r="J94" s="651" t="s">
        <v>933</v>
      </c>
      <c r="K94" s="651" t="s">
        <v>934</v>
      </c>
      <c r="L94" s="653">
        <v>41.66</v>
      </c>
      <c r="M94" s="653">
        <v>2</v>
      </c>
      <c r="N94" s="654">
        <v>83.32</v>
      </c>
    </row>
    <row r="95" spans="1:14" ht="14.4" customHeight="1" x14ac:dyDescent="0.3">
      <c r="A95" s="649" t="s">
        <v>573</v>
      </c>
      <c r="B95" s="650" t="s">
        <v>574</v>
      </c>
      <c r="C95" s="651" t="s">
        <v>579</v>
      </c>
      <c r="D95" s="652" t="s">
        <v>2517</v>
      </c>
      <c r="E95" s="651" t="s">
        <v>596</v>
      </c>
      <c r="F95" s="652" t="s">
        <v>2521</v>
      </c>
      <c r="G95" s="651" t="s">
        <v>618</v>
      </c>
      <c r="H95" s="651" t="s">
        <v>935</v>
      </c>
      <c r="I95" s="651" t="s">
        <v>936</v>
      </c>
      <c r="J95" s="651" t="s">
        <v>933</v>
      </c>
      <c r="K95" s="651" t="s">
        <v>937</v>
      </c>
      <c r="L95" s="653">
        <v>292.46846839158331</v>
      </c>
      <c r="M95" s="653">
        <v>2</v>
      </c>
      <c r="N95" s="654">
        <v>584.93693678316663</v>
      </c>
    </row>
    <row r="96" spans="1:14" ht="14.4" customHeight="1" x14ac:dyDescent="0.3">
      <c r="A96" s="649" t="s">
        <v>573</v>
      </c>
      <c r="B96" s="650" t="s">
        <v>574</v>
      </c>
      <c r="C96" s="651" t="s">
        <v>579</v>
      </c>
      <c r="D96" s="652" t="s">
        <v>2517</v>
      </c>
      <c r="E96" s="651" t="s">
        <v>596</v>
      </c>
      <c r="F96" s="652" t="s">
        <v>2521</v>
      </c>
      <c r="G96" s="651" t="s">
        <v>618</v>
      </c>
      <c r="H96" s="651" t="s">
        <v>938</v>
      </c>
      <c r="I96" s="651" t="s">
        <v>939</v>
      </c>
      <c r="J96" s="651" t="s">
        <v>940</v>
      </c>
      <c r="K96" s="651" t="s">
        <v>941</v>
      </c>
      <c r="L96" s="653">
        <v>75.03</v>
      </c>
      <c r="M96" s="653">
        <v>1</v>
      </c>
      <c r="N96" s="654">
        <v>75.03</v>
      </c>
    </row>
    <row r="97" spans="1:14" ht="14.4" customHeight="1" x14ac:dyDescent="0.3">
      <c r="A97" s="649" t="s">
        <v>573</v>
      </c>
      <c r="B97" s="650" t="s">
        <v>574</v>
      </c>
      <c r="C97" s="651" t="s">
        <v>579</v>
      </c>
      <c r="D97" s="652" t="s">
        <v>2517</v>
      </c>
      <c r="E97" s="651" t="s">
        <v>596</v>
      </c>
      <c r="F97" s="652" t="s">
        <v>2521</v>
      </c>
      <c r="G97" s="651" t="s">
        <v>618</v>
      </c>
      <c r="H97" s="651" t="s">
        <v>942</v>
      </c>
      <c r="I97" s="651" t="s">
        <v>943</v>
      </c>
      <c r="J97" s="651" t="s">
        <v>944</v>
      </c>
      <c r="K97" s="651" t="s">
        <v>945</v>
      </c>
      <c r="L97" s="653">
        <v>392.88911063521465</v>
      </c>
      <c r="M97" s="653">
        <v>7</v>
      </c>
      <c r="N97" s="654">
        <v>2750.2237744465024</v>
      </c>
    </row>
    <row r="98" spans="1:14" ht="14.4" customHeight="1" x14ac:dyDescent="0.3">
      <c r="A98" s="649" t="s">
        <v>573</v>
      </c>
      <c r="B98" s="650" t="s">
        <v>574</v>
      </c>
      <c r="C98" s="651" t="s">
        <v>579</v>
      </c>
      <c r="D98" s="652" t="s">
        <v>2517</v>
      </c>
      <c r="E98" s="651" t="s">
        <v>596</v>
      </c>
      <c r="F98" s="652" t="s">
        <v>2521</v>
      </c>
      <c r="G98" s="651" t="s">
        <v>618</v>
      </c>
      <c r="H98" s="651" t="s">
        <v>946</v>
      </c>
      <c r="I98" s="651" t="s">
        <v>947</v>
      </c>
      <c r="J98" s="651" t="s">
        <v>948</v>
      </c>
      <c r="K98" s="651" t="s">
        <v>949</v>
      </c>
      <c r="L98" s="653">
        <v>525.64</v>
      </c>
      <c r="M98" s="653">
        <v>1</v>
      </c>
      <c r="N98" s="654">
        <v>525.64</v>
      </c>
    </row>
    <row r="99" spans="1:14" ht="14.4" customHeight="1" x14ac:dyDescent="0.3">
      <c r="A99" s="649" t="s">
        <v>573</v>
      </c>
      <c r="B99" s="650" t="s">
        <v>574</v>
      </c>
      <c r="C99" s="651" t="s">
        <v>579</v>
      </c>
      <c r="D99" s="652" t="s">
        <v>2517</v>
      </c>
      <c r="E99" s="651" t="s">
        <v>596</v>
      </c>
      <c r="F99" s="652" t="s">
        <v>2521</v>
      </c>
      <c r="G99" s="651" t="s">
        <v>618</v>
      </c>
      <c r="H99" s="651" t="s">
        <v>950</v>
      </c>
      <c r="I99" s="651" t="s">
        <v>951</v>
      </c>
      <c r="J99" s="651" t="s">
        <v>952</v>
      </c>
      <c r="K99" s="651" t="s">
        <v>953</v>
      </c>
      <c r="L99" s="653">
        <v>39.090000000000011</v>
      </c>
      <c r="M99" s="653">
        <v>1</v>
      </c>
      <c r="N99" s="654">
        <v>39.090000000000011</v>
      </c>
    </row>
    <row r="100" spans="1:14" ht="14.4" customHeight="1" x14ac:dyDescent="0.3">
      <c r="A100" s="649" t="s">
        <v>573</v>
      </c>
      <c r="B100" s="650" t="s">
        <v>574</v>
      </c>
      <c r="C100" s="651" t="s">
        <v>579</v>
      </c>
      <c r="D100" s="652" t="s">
        <v>2517</v>
      </c>
      <c r="E100" s="651" t="s">
        <v>596</v>
      </c>
      <c r="F100" s="652" t="s">
        <v>2521</v>
      </c>
      <c r="G100" s="651" t="s">
        <v>618</v>
      </c>
      <c r="H100" s="651" t="s">
        <v>954</v>
      </c>
      <c r="I100" s="651" t="s">
        <v>955</v>
      </c>
      <c r="J100" s="651" t="s">
        <v>956</v>
      </c>
      <c r="K100" s="651" t="s">
        <v>957</v>
      </c>
      <c r="L100" s="653">
        <v>160.52999999999997</v>
      </c>
      <c r="M100" s="653">
        <v>1</v>
      </c>
      <c r="N100" s="654">
        <v>160.52999999999997</v>
      </c>
    </row>
    <row r="101" spans="1:14" ht="14.4" customHeight="1" x14ac:dyDescent="0.3">
      <c r="A101" s="649" t="s">
        <v>573</v>
      </c>
      <c r="B101" s="650" t="s">
        <v>574</v>
      </c>
      <c r="C101" s="651" t="s">
        <v>579</v>
      </c>
      <c r="D101" s="652" t="s">
        <v>2517</v>
      </c>
      <c r="E101" s="651" t="s">
        <v>596</v>
      </c>
      <c r="F101" s="652" t="s">
        <v>2521</v>
      </c>
      <c r="G101" s="651" t="s">
        <v>618</v>
      </c>
      <c r="H101" s="651" t="s">
        <v>958</v>
      </c>
      <c r="I101" s="651" t="s">
        <v>959</v>
      </c>
      <c r="J101" s="651" t="s">
        <v>756</v>
      </c>
      <c r="K101" s="651" t="s">
        <v>960</v>
      </c>
      <c r="L101" s="653">
        <v>166.99</v>
      </c>
      <c r="M101" s="653">
        <v>4</v>
      </c>
      <c r="N101" s="654">
        <v>667.96</v>
      </c>
    </row>
    <row r="102" spans="1:14" ht="14.4" customHeight="1" x14ac:dyDescent="0.3">
      <c r="A102" s="649" t="s">
        <v>573</v>
      </c>
      <c r="B102" s="650" t="s">
        <v>574</v>
      </c>
      <c r="C102" s="651" t="s">
        <v>579</v>
      </c>
      <c r="D102" s="652" t="s">
        <v>2517</v>
      </c>
      <c r="E102" s="651" t="s">
        <v>596</v>
      </c>
      <c r="F102" s="652" t="s">
        <v>2521</v>
      </c>
      <c r="G102" s="651" t="s">
        <v>618</v>
      </c>
      <c r="H102" s="651" t="s">
        <v>961</v>
      </c>
      <c r="I102" s="651" t="s">
        <v>962</v>
      </c>
      <c r="J102" s="651" t="s">
        <v>963</v>
      </c>
      <c r="K102" s="651" t="s">
        <v>964</v>
      </c>
      <c r="L102" s="653">
        <v>50.612552156595505</v>
      </c>
      <c r="M102" s="653">
        <v>23</v>
      </c>
      <c r="N102" s="654">
        <v>1164.0886996016966</v>
      </c>
    </row>
    <row r="103" spans="1:14" ht="14.4" customHeight="1" x14ac:dyDescent="0.3">
      <c r="A103" s="649" t="s">
        <v>573</v>
      </c>
      <c r="B103" s="650" t="s">
        <v>574</v>
      </c>
      <c r="C103" s="651" t="s">
        <v>579</v>
      </c>
      <c r="D103" s="652" t="s">
        <v>2517</v>
      </c>
      <c r="E103" s="651" t="s">
        <v>596</v>
      </c>
      <c r="F103" s="652" t="s">
        <v>2521</v>
      </c>
      <c r="G103" s="651" t="s">
        <v>618</v>
      </c>
      <c r="H103" s="651" t="s">
        <v>965</v>
      </c>
      <c r="I103" s="651" t="s">
        <v>966</v>
      </c>
      <c r="J103" s="651" t="s">
        <v>967</v>
      </c>
      <c r="K103" s="651" t="s">
        <v>968</v>
      </c>
      <c r="L103" s="653">
        <v>27.490023097994285</v>
      </c>
      <c r="M103" s="653">
        <v>30</v>
      </c>
      <c r="N103" s="654">
        <v>824.70069293982851</v>
      </c>
    </row>
    <row r="104" spans="1:14" ht="14.4" customHeight="1" x14ac:dyDescent="0.3">
      <c r="A104" s="649" t="s">
        <v>573</v>
      </c>
      <c r="B104" s="650" t="s">
        <v>574</v>
      </c>
      <c r="C104" s="651" t="s">
        <v>579</v>
      </c>
      <c r="D104" s="652" t="s">
        <v>2517</v>
      </c>
      <c r="E104" s="651" t="s">
        <v>596</v>
      </c>
      <c r="F104" s="652" t="s">
        <v>2521</v>
      </c>
      <c r="G104" s="651" t="s">
        <v>618</v>
      </c>
      <c r="H104" s="651" t="s">
        <v>969</v>
      </c>
      <c r="I104" s="651" t="s">
        <v>970</v>
      </c>
      <c r="J104" s="651" t="s">
        <v>971</v>
      </c>
      <c r="K104" s="651" t="s">
        <v>972</v>
      </c>
      <c r="L104" s="653">
        <v>231.19188452801316</v>
      </c>
      <c r="M104" s="653">
        <v>6</v>
      </c>
      <c r="N104" s="654">
        <v>1387.151307168079</v>
      </c>
    </row>
    <row r="105" spans="1:14" ht="14.4" customHeight="1" x14ac:dyDescent="0.3">
      <c r="A105" s="649" t="s">
        <v>573</v>
      </c>
      <c r="B105" s="650" t="s">
        <v>574</v>
      </c>
      <c r="C105" s="651" t="s">
        <v>579</v>
      </c>
      <c r="D105" s="652" t="s">
        <v>2517</v>
      </c>
      <c r="E105" s="651" t="s">
        <v>596</v>
      </c>
      <c r="F105" s="652" t="s">
        <v>2521</v>
      </c>
      <c r="G105" s="651" t="s">
        <v>618</v>
      </c>
      <c r="H105" s="651" t="s">
        <v>973</v>
      </c>
      <c r="I105" s="651" t="s">
        <v>973</v>
      </c>
      <c r="J105" s="651" t="s">
        <v>974</v>
      </c>
      <c r="K105" s="651" t="s">
        <v>975</v>
      </c>
      <c r="L105" s="653">
        <v>331.77999999999992</v>
      </c>
      <c r="M105" s="653">
        <v>3</v>
      </c>
      <c r="N105" s="654">
        <v>995.3399999999998</v>
      </c>
    </row>
    <row r="106" spans="1:14" ht="14.4" customHeight="1" x14ac:dyDescent="0.3">
      <c r="A106" s="649" t="s">
        <v>573</v>
      </c>
      <c r="B106" s="650" t="s">
        <v>574</v>
      </c>
      <c r="C106" s="651" t="s">
        <v>579</v>
      </c>
      <c r="D106" s="652" t="s">
        <v>2517</v>
      </c>
      <c r="E106" s="651" t="s">
        <v>596</v>
      </c>
      <c r="F106" s="652" t="s">
        <v>2521</v>
      </c>
      <c r="G106" s="651" t="s">
        <v>618</v>
      </c>
      <c r="H106" s="651" t="s">
        <v>976</v>
      </c>
      <c r="I106" s="651" t="s">
        <v>237</v>
      </c>
      <c r="J106" s="651" t="s">
        <v>977</v>
      </c>
      <c r="K106" s="651"/>
      <c r="L106" s="653">
        <v>639.01</v>
      </c>
      <c r="M106" s="653">
        <v>1</v>
      </c>
      <c r="N106" s="654">
        <v>639.01</v>
      </c>
    </row>
    <row r="107" spans="1:14" ht="14.4" customHeight="1" x14ac:dyDescent="0.3">
      <c r="A107" s="649" t="s">
        <v>573</v>
      </c>
      <c r="B107" s="650" t="s">
        <v>574</v>
      </c>
      <c r="C107" s="651" t="s">
        <v>579</v>
      </c>
      <c r="D107" s="652" t="s">
        <v>2517</v>
      </c>
      <c r="E107" s="651" t="s">
        <v>596</v>
      </c>
      <c r="F107" s="652" t="s">
        <v>2521</v>
      </c>
      <c r="G107" s="651" t="s">
        <v>618</v>
      </c>
      <c r="H107" s="651" t="s">
        <v>978</v>
      </c>
      <c r="I107" s="651" t="s">
        <v>979</v>
      </c>
      <c r="J107" s="651" t="s">
        <v>980</v>
      </c>
      <c r="K107" s="651" t="s">
        <v>981</v>
      </c>
      <c r="L107" s="653">
        <v>153.33999999999997</v>
      </c>
      <c r="M107" s="653">
        <v>5</v>
      </c>
      <c r="N107" s="654">
        <v>766.69999999999993</v>
      </c>
    </row>
    <row r="108" spans="1:14" ht="14.4" customHeight="1" x14ac:dyDescent="0.3">
      <c r="A108" s="649" t="s">
        <v>573</v>
      </c>
      <c r="B108" s="650" t="s">
        <v>574</v>
      </c>
      <c r="C108" s="651" t="s">
        <v>579</v>
      </c>
      <c r="D108" s="652" t="s">
        <v>2517</v>
      </c>
      <c r="E108" s="651" t="s">
        <v>596</v>
      </c>
      <c r="F108" s="652" t="s">
        <v>2521</v>
      </c>
      <c r="G108" s="651" t="s">
        <v>618</v>
      </c>
      <c r="H108" s="651" t="s">
        <v>982</v>
      </c>
      <c r="I108" s="651" t="s">
        <v>237</v>
      </c>
      <c r="J108" s="651" t="s">
        <v>983</v>
      </c>
      <c r="K108" s="651"/>
      <c r="L108" s="653">
        <v>97.320316721139704</v>
      </c>
      <c r="M108" s="653">
        <v>82</v>
      </c>
      <c r="N108" s="654">
        <v>7980.2659711334554</v>
      </c>
    </row>
    <row r="109" spans="1:14" ht="14.4" customHeight="1" x14ac:dyDescent="0.3">
      <c r="A109" s="649" t="s">
        <v>573</v>
      </c>
      <c r="B109" s="650" t="s">
        <v>574</v>
      </c>
      <c r="C109" s="651" t="s">
        <v>579</v>
      </c>
      <c r="D109" s="652" t="s">
        <v>2517</v>
      </c>
      <c r="E109" s="651" t="s">
        <v>596</v>
      </c>
      <c r="F109" s="652" t="s">
        <v>2521</v>
      </c>
      <c r="G109" s="651" t="s">
        <v>618</v>
      </c>
      <c r="H109" s="651" t="s">
        <v>984</v>
      </c>
      <c r="I109" s="651" t="s">
        <v>237</v>
      </c>
      <c r="J109" s="651" t="s">
        <v>985</v>
      </c>
      <c r="K109" s="651"/>
      <c r="L109" s="653">
        <v>180.9796365806445</v>
      </c>
      <c r="M109" s="653">
        <v>2</v>
      </c>
      <c r="N109" s="654">
        <v>361.95927316128899</v>
      </c>
    </row>
    <row r="110" spans="1:14" ht="14.4" customHeight="1" x14ac:dyDescent="0.3">
      <c r="A110" s="649" t="s">
        <v>573</v>
      </c>
      <c r="B110" s="650" t="s">
        <v>574</v>
      </c>
      <c r="C110" s="651" t="s">
        <v>579</v>
      </c>
      <c r="D110" s="652" t="s">
        <v>2517</v>
      </c>
      <c r="E110" s="651" t="s">
        <v>596</v>
      </c>
      <c r="F110" s="652" t="s">
        <v>2521</v>
      </c>
      <c r="G110" s="651" t="s">
        <v>618</v>
      </c>
      <c r="H110" s="651" t="s">
        <v>986</v>
      </c>
      <c r="I110" s="651" t="s">
        <v>237</v>
      </c>
      <c r="J110" s="651" t="s">
        <v>987</v>
      </c>
      <c r="K110" s="651"/>
      <c r="L110" s="653">
        <v>99.156666666666652</v>
      </c>
      <c r="M110" s="653">
        <v>18</v>
      </c>
      <c r="N110" s="654">
        <v>1784.8199999999997</v>
      </c>
    </row>
    <row r="111" spans="1:14" ht="14.4" customHeight="1" x14ac:dyDescent="0.3">
      <c r="A111" s="649" t="s">
        <v>573</v>
      </c>
      <c r="B111" s="650" t="s">
        <v>574</v>
      </c>
      <c r="C111" s="651" t="s">
        <v>579</v>
      </c>
      <c r="D111" s="652" t="s">
        <v>2517</v>
      </c>
      <c r="E111" s="651" t="s">
        <v>596</v>
      </c>
      <c r="F111" s="652" t="s">
        <v>2521</v>
      </c>
      <c r="G111" s="651" t="s">
        <v>618</v>
      </c>
      <c r="H111" s="651" t="s">
        <v>988</v>
      </c>
      <c r="I111" s="651" t="s">
        <v>989</v>
      </c>
      <c r="J111" s="651" t="s">
        <v>990</v>
      </c>
      <c r="K111" s="651" t="s">
        <v>991</v>
      </c>
      <c r="L111" s="653">
        <v>28.596032017996077</v>
      </c>
      <c r="M111" s="653">
        <v>5</v>
      </c>
      <c r="N111" s="654">
        <v>142.98016008998039</v>
      </c>
    </row>
    <row r="112" spans="1:14" ht="14.4" customHeight="1" x14ac:dyDescent="0.3">
      <c r="A112" s="649" t="s">
        <v>573</v>
      </c>
      <c r="B112" s="650" t="s">
        <v>574</v>
      </c>
      <c r="C112" s="651" t="s">
        <v>579</v>
      </c>
      <c r="D112" s="652" t="s">
        <v>2517</v>
      </c>
      <c r="E112" s="651" t="s">
        <v>596</v>
      </c>
      <c r="F112" s="652" t="s">
        <v>2521</v>
      </c>
      <c r="G112" s="651" t="s">
        <v>618</v>
      </c>
      <c r="H112" s="651" t="s">
        <v>992</v>
      </c>
      <c r="I112" s="651" t="s">
        <v>993</v>
      </c>
      <c r="J112" s="651" t="s">
        <v>994</v>
      </c>
      <c r="K112" s="651" t="s">
        <v>995</v>
      </c>
      <c r="L112" s="653">
        <v>39.559686575254702</v>
      </c>
      <c r="M112" s="653">
        <v>1</v>
      </c>
      <c r="N112" s="654">
        <v>39.559686575254702</v>
      </c>
    </row>
    <row r="113" spans="1:14" ht="14.4" customHeight="1" x14ac:dyDescent="0.3">
      <c r="A113" s="649" t="s">
        <v>573</v>
      </c>
      <c r="B113" s="650" t="s">
        <v>574</v>
      </c>
      <c r="C113" s="651" t="s">
        <v>579</v>
      </c>
      <c r="D113" s="652" t="s">
        <v>2517</v>
      </c>
      <c r="E113" s="651" t="s">
        <v>596</v>
      </c>
      <c r="F113" s="652" t="s">
        <v>2521</v>
      </c>
      <c r="G113" s="651" t="s">
        <v>618</v>
      </c>
      <c r="H113" s="651" t="s">
        <v>996</v>
      </c>
      <c r="I113" s="651" t="s">
        <v>997</v>
      </c>
      <c r="J113" s="651" t="s">
        <v>998</v>
      </c>
      <c r="K113" s="651" t="s">
        <v>999</v>
      </c>
      <c r="L113" s="653">
        <v>95.700017989730028</v>
      </c>
      <c r="M113" s="653">
        <v>1</v>
      </c>
      <c r="N113" s="654">
        <v>95.700017989730028</v>
      </c>
    </row>
    <row r="114" spans="1:14" ht="14.4" customHeight="1" x14ac:dyDescent="0.3">
      <c r="A114" s="649" t="s">
        <v>573</v>
      </c>
      <c r="B114" s="650" t="s">
        <v>574</v>
      </c>
      <c r="C114" s="651" t="s">
        <v>579</v>
      </c>
      <c r="D114" s="652" t="s">
        <v>2517</v>
      </c>
      <c r="E114" s="651" t="s">
        <v>596</v>
      </c>
      <c r="F114" s="652" t="s">
        <v>2521</v>
      </c>
      <c r="G114" s="651" t="s">
        <v>618</v>
      </c>
      <c r="H114" s="651" t="s">
        <v>1000</v>
      </c>
      <c r="I114" s="651" t="s">
        <v>237</v>
      </c>
      <c r="J114" s="651" t="s">
        <v>1001</v>
      </c>
      <c r="K114" s="651" t="s">
        <v>1002</v>
      </c>
      <c r="L114" s="653">
        <v>1440.12</v>
      </c>
      <c r="M114" s="653">
        <v>1</v>
      </c>
      <c r="N114" s="654">
        <v>1440.12</v>
      </c>
    </row>
    <row r="115" spans="1:14" ht="14.4" customHeight="1" x14ac:dyDescent="0.3">
      <c r="A115" s="649" t="s">
        <v>573</v>
      </c>
      <c r="B115" s="650" t="s">
        <v>574</v>
      </c>
      <c r="C115" s="651" t="s">
        <v>579</v>
      </c>
      <c r="D115" s="652" t="s">
        <v>2517</v>
      </c>
      <c r="E115" s="651" t="s">
        <v>596</v>
      </c>
      <c r="F115" s="652" t="s">
        <v>2521</v>
      </c>
      <c r="G115" s="651" t="s">
        <v>618</v>
      </c>
      <c r="H115" s="651" t="s">
        <v>1003</v>
      </c>
      <c r="I115" s="651" t="s">
        <v>1004</v>
      </c>
      <c r="J115" s="651" t="s">
        <v>967</v>
      </c>
      <c r="K115" s="651" t="s">
        <v>1005</v>
      </c>
      <c r="L115" s="653">
        <v>59.379999999999995</v>
      </c>
      <c r="M115" s="653">
        <v>6</v>
      </c>
      <c r="N115" s="654">
        <v>356.28</v>
      </c>
    </row>
    <row r="116" spans="1:14" ht="14.4" customHeight="1" x14ac:dyDescent="0.3">
      <c r="A116" s="649" t="s">
        <v>573</v>
      </c>
      <c r="B116" s="650" t="s">
        <v>574</v>
      </c>
      <c r="C116" s="651" t="s">
        <v>579</v>
      </c>
      <c r="D116" s="652" t="s">
        <v>2517</v>
      </c>
      <c r="E116" s="651" t="s">
        <v>596</v>
      </c>
      <c r="F116" s="652" t="s">
        <v>2521</v>
      </c>
      <c r="G116" s="651" t="s">
        <v>618</v>
      </c>
      <c r="H116" s="651" t="s">
        <v>1006</v>
      </c>
      <c r="I116" s="651" t="s">
        <v>1007</v>
      </c>
      <c r="J116" s="651" t="s">
        <v>998</v>
      </c>
      <c r="K116" s="651" t="s">
        <v>1008</v>
      </c>
      <c r="L116" s="653">
        <v>266.31720837118235</v>
      </c>
      <c r="M116" s="653">
        <v>5</v>
      </c>
      <c r="N116" s="654">
        <v>1331.5860418559118</v>
      </c>
    </row>
    <row r="117" spans="1:14" ht="14.4" customHeight="1" x14ac:dyDescent="0.3">
      <c r="A117" s="649" t="s">
        <v>573</v>
      </c>
      <c r="B117" s="650" t="s">
        <v>574</v>
      </c>
      <c r="C117" s="651" t="s">
        <v>579</v>
      </c>
      <c r="D117" s="652" t="s">
        <v>2517</v>
      </c>
      <c r="E117" s="651" t="s">
        <v>596</v>
      </c>
      <c r="F117" s="652" t="s">
        <v>2521</v>
      </c>
      <c r="G117" s="651" t="s">
        <v>618</v>
      </c>
      <c r="H117" s="651" t="s">
        <v>1009</v>
      </c>
      <c r="I117" s="651" t="s">
        <v>1010</v>
      </c>
      <c r="J117" s="651" t="s">
        <v>1011</v>
      </c>
      <c r="K117" s="651" t="s">
        <v>1012</v>
      </c>
      <c r="L117" s="653">
        <v>110.92876613754579</v>
      </c>
      <c r="M117" s="653">
        <v>2</v>
      </c>
      <c r="N117" s="654">
        <v>221.85753227509159</v>
      </c>
    </row>
    <row r="118" spans="1:14" ht="14.4" customHeight="1" x14ac:dyDescent="0.3">
      <c r="A118" s="649" t="s">
        <v>573</v>
      </c>
      <c r="B118" s="650" t="s">
        <v>574</v>
      </c>
      <c r="C118" s="651" t="s">
        <v>579</v>
      </c>
      <c r="D118" s="652" t="s">
        <v>2517</v>
      </c>
      <c r="E118" s="651" t="s">
        <v>596</v>
      </c>
      <c r="F118" s="652" t="s">
        <v>2521</v>
      </c>
      <c r="G118" s="651" t="s">
        <v>618</v>
      </c>
      <c r="H118" s="651" t="s">
        <v>1013</v>
      </c>
      <c r="I118" s="651" t="s">
        <v>1014</v>
      </c>
      <c r="J118" s="651" t="s">
        <v>1015</v>
      </c>
      <c r="K118" s="651" t="s">
        <v>1016</v>
      </c>
      <c r="L118" s="653">
        <v>23.705806716495758</v>
      </c>
      <c r="M118" s="653">
        <v>19</v>
      </c>
      <c r="N118" s="654">
        <v>450.41032761341938</v>
      </c>
    </row>
    <row r="119" spans="1:14" ht="14.4" customHeight="1" x14ac:dyDescent="0.3">
      <c r="A119" s="649" t="s">
        <v>573</v>
      </c>
      <c r="B119" s="650" t="s">
        <v>574</v>
      </c>
      <c r="C119" s="651" t="s">
        <v>579</v>
      </c>
      <c r="D119" s="652" t="s">
        <v>2517</v>
      </c>
      <c r="E119" s="651" t="s">
        <v>596</v>
      </c>
      <c r="F119" s="652" t="s">
        <v>2521</v>
      </c>
      <c r="G119" s="651" t="s">
        <v>618</v>
      </c>
      <c r="H119" s="651" t="s">
        <v>1017</v>
      </c>
      <c r="I119" s="651" t="s">
        <v>1018</v>
      </c>
      <c r="J119" s="651" t="s">
        <v>1019</v>
      </c>
      <c r="K119" s="651" t="s">
        <v>1020</v>
      </c>
      <c r="L119" s="653">
        <v>34.910279065150455</v>
      </c>
      <c r="M119" s="653">
        <v>1</v>
      </c>
      <c r="N119" s="654">
        <v>34.910279065150455</v>
      </c>
    </row>
    <row r="120" spans="1:14" ht="14.4" customHeight="1" x14ac:dyDescent="0.3">
      <c r="A120" s="649" t="s">
        <v>573</v>
      </c>
      <c r="B120" s="650" t="s">
        <v>574</v>
      </c>
      <c r="C120" s="651" t="s">
        <v>579</v>
      </c>
      <c r="D120" s="652" t="s">
        <v>2517</v>
      </c>
      <c r="E120" s="651" t="s">
        <v>596</v>
      </c>
      <c r="F120" s="652" t="s">
        <v>2521</v>
      </c>
      <c r="G120" s="651" t="s">
        <v>618</v>
      </c>
      <c r="H120" s="651" t="s">
        <v>1021</v>
      </c>
      <c r="I120" s="651" t="s">
        <v>237</v>
      </c>
      <c r="J120" s="651" t="s">
        <v>1022</v>
      </c>
      <c r="K120" s="651" t="s">
        <v>1023</v>
      </c>
      <c r="L120" s="653">
        <v>43.48</v>
      </c>
      <c r="M120" s="653">
        <v>4</v>
      </c>
      <c r="N120" s="654">
        <v>173.92</v>
      </c>
    </row>
    <row r="121" spans="1:14" ht="14.4" customHeight="1" x14ac:dyDescent="0.3">
      <c r="A121" s="649" t="s">
        <v>573</v>
      </c>
      <c r="B121" s="650" t="s">
        <v>574</v>
      </c>
      <c r="C121" s="651" t="s">
        <v>579</v>
      </c>
      <c r="D121" s="652" t="s">
        <v>2517</v>
      </c>
      <c r="E121" s="651" t="s">
        <v>596</v>
      </c>
      <c r="F121" s="652" t="s">
        <v>2521</v>
      </c>
      <c r="G121" s="651" t="s">
        <v>618</v>
      </c>
      <c r="H121" s="651" t="s">
        <v>1024</v>
      </c>
      <c r="I121" s="651" t="s">
        <v>1025</v>
      </c>
      <c r="J121" s="651" t="s">
        <v>1026</v>
      </c>
      <c r="K121" s="651" t="s">
        <v>1027</v>
      </c>
      <c r="L121" s="653">
        <v>121.93000000000008</v>
      </c>
      <c r="M121" s="653">
        <v>1</v>
      </c>
      <c r="N121" s="654">
        <v>121.93000000000008</v>
      </c>
    </row>
    <row r="122" spans="1:14" ht="14.4" customHeight="1" x14ac:dyDescent="0.3">
      <c r="A122" s="649" t="s">
        <v>573</v>
      </c>
      <c r="B122" s="650" t="s">
        <v>574</v>
      </c>
      <c r="C122" s="651" t="s">
        <v>579</v>
      </c>
      <c r="D122" s="652" t="s">
        <v>2517</v>
      </c>
      <c r="E122" s="651" t="s">
        <v>596</v>
      </c>
      <c r="F122" s="652" t="s">
        <v>2521</v>
      </c>
      <c r="G122" s="651" t="s">
        <v>618</v>
      </c>
      <c r="H122" s="651" t="s">
        <v>1028</v>
      </c>
      <c r="I122" s="651" t="s">
        <v>1029</v>
      </c>
      <c r="J122" s="651" t="s">
        <v>1030</v>
      </c>
      <c r="K122" s="651"/>
      <c r="L122" s="653">
        <v>140.19999999999999</v>
      </c>
      <c r="M122" s="653">
        <v>4</v>
      </c>
      <c r="N122" s="654">
        <v>560.79999999999995</v>
      </c>
    </row>
    <row r="123" spans="1:14" ht="14.4" customHeight="1" x14ac:dyDescent="0.3">
      <c r="A123" s="649" t="s">
        <v>573</v>
      </c>
      <c r="B123" s="650" t="s">
        <v>574</v>
      </c>
      <c r="C123" s="651" t="s">
        <v>579</v>
      </c>
      <c r="D123" s="652" t="s">
        <v>2517</v>
      </c>
      <c r="E123" s="651" t="s">
        <v>596</v>
      </c>
      <c r="F123" s="652" t="s">
        <v>2521</v>
      </c>
      <c r="G123" s="651" t="s">
        <v>618</v>
      </c>
      <c r="H123" s="651" t="s">
        <v>1031</v>
      </c>
      <c r="I123" s="651" t="s">
        <v>1032</v>
      </c>
      <c r="J123" s="651" t="s">
        <v>1033</v>
      </c>
      <c r="K123" s="651" t="s">
        <v>1034</v>
      </c>
      <c r="L123" s="653">
        <v>42.419999745039753</v>
      </c>
      <c r="M123" s="653">
        <v>3</v>
      </c>
      <c r="N123" s="654">
        <v>127.25999923511925</v>
      </c>
    </row>
    <row r="124" spans="1:14" ht="14.4" customHeight="1" x14ac:dyDescent="0.3">
      <c r="A124" s="649" t="s">
        <v>573</v>
      </c>
      <c r="B124" s="650" t="s">
        <v>574</v>
      </c>
      <c r="C124" s="651" t="s">
        <v>579</v>
      </c>
      <c r="D124" s="652" t="s">
        <v>2517</v>
      </c>
      <c r="E124" s="651" t="s">
        <v>596</v>
      </c>
      <c r="F124" s="652" t="s">
        <v>2521</v>
      </c>
      <c r="G124" s="651" t="s">
        <v>618</v>
      </c>
      <c r="H124" s="651" t="s">
        <v>1035</v>
      </c>
      <c r="I124" s="651" t="s">
        <v>1036</v>
      </c>
      <c r="J124" s="651" t="s">
        <v>1037</v>
      </c>
      <c r="K124" s="651" t="s">
        <v>1038</v>
      </c>
      <c r="L124" s="653">
        <v>668.11999999999989</v>
      </c>
      <c r="M124" s="653">
        <v>2</v>
      </c>
      <c r="N124" s="654">
        <v>1336.2399999999998</v>
      </c>
    </row>
    <row r="125" spans="1:14" ht="14.4" customHeight="1" x14ac:dyDescent="0.3">
      <c r="A125" s="649" t="s">
        <v>573</v>
      </c>
      <c r="B125" s="650" t="s">
        <v>574</v>
      </c>
      <c r="C125" s="651" t="s">
        <v>579</v>
      </c>
      <c r="D125" s="652" t="s">
        <v>2517</v>
      </c>
      <c r="E125" s="651" t="s">
        <v>596</v>
      </c>
      <c r="F125" s="652" t="s">
        <v>2521</v>
      </c>
      <c r="G125" s="651" t="s">
        <v>618</v>
      </c>
      <c r="H125" s="651" t="s">
        <v>1039</v>
      </c>
      <c r="I125" s="651" t="s">
        <v>1040</v>
      </c>
      <c r="J125" s="651" t="s">
        <v>1041</v>
      </c>
      <c r="K125" s="651" t="s">
        <v>1042</v>
      </c>
      <c r="L125" s="653">
        <v>71.809845272949644</v>
      </c>
      <c r="M125" s="653">
        <v>1</v>
      </c>
      <c r="N125" s="654">
        <v>71.809845272949644</v>
      </c>
    </row>
    <row r="126" spans="1:14" ht="14.4" customHeight="1" x14ac:dyDescent="0.3">
      <c r="A126" s="649" t="s">
        <v>573</v>
      </c>
      <c r="B126" s="650" t="s">
        <v>574</v>
      </c>
      <c r="C126" s="651" t="s">
        <v>579</v>
      </c>
      <c r="D126" s="652" t="s">
        <v>2517</v>
      </c>
      <c r="E126" s="651" t="s">
        <v>596</v>
      </c>
      <c r="F126" s="652" t="s">
        <v>2521</v>
      </c>
      <c r="G126" s="651" t="s">
        <v>618</v>
      </c>
      <c r="H126" s="651" t="s">
        <v>1043</v>
      </c>
      <c r="I126" s="651" t="s">
        <v>1044</v>
      </c>
      <c r="J126" s="651" t="s">
        <v>1045</v>
      </c>
      <c r="K126" s="651" t="s">
        <v>1046</v>
      </c>
      <c r="L126" s="653">
        <v>70.837884615384624</v>
      </c>
      <c r="M126" s="653">
        <v>13</v>
      </c>
      <c r="N126" s="654">
        <v>920.89250000000015</v>
      </c>
    </row>
    <row r="127" spans="1:14" ht="14.4" customHeight="1" x14ac:dyDescent="0.3">
      <c r="A127" s="649" t="s">
        <v>573</v>
      </c>
      <c r="B127" s="650" t="s">
        <v>574</v>
      </c>
      <c r="C127" s="651" t="s">
        <v>579</v>
      </c>
      <c r="D127" s="652" t="s">
        <v>2517</v>
      </c>
      <c r="E127" s="651" t="s">
        <v>596</v>
      </c>
      <c r="F127" s="652" t="s">
        <v>2521</v>
      </c>
      <c r="G127" s="651" t="s">
        <v>618</v>
      </c>
      <c r="H127" s="651" t="s">
        <v>1047</v>
      </c>
      <c r="I127" s="651" t="s">
        <v>1048</v>
      </c>
      <c r="J127" s="651" t="s">
        <v>1049</v>
      </c>
      <c r="K127" s="651" t="s">
        <v>1050</v>
      </c>
      <c r="L127" s="653">
        <v>115.08999999999996</v>
      </c>
      <c r="M127" s="653">
        <v>5</v>
      </c>
      <c r="N127" s="654">
        <v>575.44999999999982</v>
      </c>
    </row>
    <row r="128" spans="1:14" ht="14.4" customHeight="1" x14ac:dyDescent="0.3">
      <c r="A128" s="649" t="s">
        <v>573</v>
      </c>
      <c r="B128" s="650" t="s">
        <v>574</v>
      </c>
      <c r="C128" s="651" t="s">
        <v>579</v>
      </c>
      <c r="D128" s="652" t="s">
        <v>2517</v>
      </c>
      <c r="E128" s="651" t="s">
        <v>596</v>
      </c>
      <c r="F128" s="652" t="s">
        <v>2521</v>
      </c>
      <c r="G128" s="651" t="s">
        <v>618</v>
      </c>
      <c r="H128" s="651" t="s">
        <v>1051</v>
      </c>
      <c r="I128" s="651" t="s">
        <v>1052</v>
      </c>
      <c r="J128" s="651" t="s">
        <v>1053</v>
      </c>
      <c r="K128" s="651" t="s">
        <v>1054</v>
      </c>
      <c r="L128" s="653">
        <v>56.450088917346655</v>
      </c>
      <c r="M128" s="653">
        <v>3</v>
      </c>
      <c r="N128" s="654">
        <v>169.35026675203997</v>
      </c>
    </row>
    <row r="129" spans="1:14" ht="14.4" customHeight="1" x14ac:dyDescent="0.3">
      <c r="A129" s="649" t="s">
        <v>573</v>
      </c>
      <c r="B129" s="650" t="s">
        <v>574</v>
      </c>
      <c r="C129" s="651" t="s">
        <v>579</v>
      </c>
      <c r="D129" s="652" t="s">
        <v>2517</v>
      </c>
      <c r="E129" s="651" t="s">
        <v>596</v>
      </c>
      <c r="F129" s="652" t="s">
        <v>2521</v>
      </c>
      <c r="G129" s="651" t="s">
        <v>618</v>
      </c>
      <c r="H129" s="651" t="s">
        <v>1055</v>
      </c>
      <c r="I129" s="651" t="s">
        <v>1056</v>
      </c>
      <c r="J129" s="651" t="s">
        <v>1057</v>
      </c>
      <c r="K129" s="651" t="s">
        <v>1058</v>
      </c>
      <c r="L129" s="653">
        <v>61.379922920098444</v>
      </c>
      <c r="M129" s="653">
        <v>74</v>
      </c>
      <c r="N129" s="654">
        <v>4542.1142960872849</v>
      </c>
    </row>
    <row r="130" spans="1:14" ht="14.4" customHeight="1" x14ac:dyDescent="0.3">
      <c r="A130" s="649" t="s">
        <v>573</v>
      </c>
      <c r="B130" s="650" t="s">
        <v>574</v>
      </c>
      <c r="C130" s="651" t="s">
        <v>579</v>
      </c>
      <c r="D130" s="652" t="s">
        <v>2517</v>
      </c>
      <c r="E130" s="651" t="s">
        <v>596</v>
      </c>
      <c r="F130" s="652" t="s">
        <v>2521</v>
      </c>
      <c r="G130" s="651" t="s">
        <v>618</v>
      </c>
      <c r="H130" s="651" t="s">
        <v>1059</v>
      </c>
      <c r="I130" s="651" t="s">
        <v>1060</v>
      </c>
      <c r="J130" s="651" t="s">
        <v>1061</v>
      </c>
      <c r="K130" s="651" t="s">
        <v>1062</v>
      </c>
      <c r="L130" s="653">
        <v>180.1000825139333</v>
      </c>
      <c r="M130" s="653">
        <v>7</v>
      </c>
      <c r="N130" s="654">
        <v>1260.7005775975331</v>
      </c>
    </row>
    <row r="131" spans="1:14" ht="14.4" customHeight="1" x14ac:dyDescent="0.3">
      <c r="A131" s="649" t="s">
        <v>573</v>
      </c>
      <c r="B131" s="650" t="s">
        <v>574</v>
      </c>
      <c r="C131" s="651" t="s">
        <v>579</v>
      </c>
      <c r="D131" s="652" t="s">
        <v>2517</v>
      </c>
      <c r="E131" s="651" t="s">
        <v>596</v>
      </c>
      <c r="F131" s="652" t="s">
        <v>2521</v>
      </c>
      <c r="G131" s="651" t="s">
        <v>618</v>
      </c>
      <c r="H131" s="651" t="s">
        <v>1063</v>
      </c>
      <c r="I131" s="651" t="s">
        <v>1064</v>
      </c>
      <c r="J131" s="651" t="s">
        <v>1053</v>
      </c>
      <c r="K131" s="651" t="s">
        <v>817</v>
      </c>
      <c r="L131" s="653">
        <v>26.830172149029</v>
      </c>
      <c r="M131" s="653">
        <v>1</v>
      </c>
      <c r="N131" s="654">
        <v>26.830172149029</v>
      </c>
    </row>
    <row r="132" spans="1:14" ht="14.4" customHeight="1" x14ac:dyDescent="0.3">
      <c r="A132" s="649" t="s">
        <v>573</v>
      </c>
      <c r="B132" s="650" t="s">
        <v>574</v>
      </c>
      <c r="C132" s="651" t="s">
        <v>579</v>
      </c>
      <c r="D132" s="652" t="s">
        <v>2517</v>
      </c>
      <c r="E132" s="651" t="s">
        <v>596</v>
      </c>
      <c r="F132" s="652" t="s">
        <v>2521</v>
      </c>
      <c r="G132" s="651" t="s">
        <v>618</v>
      </c>
      <c r="H132" s="651" t="s">
        <v>1065</v>
      </c>
      <c r="I132" s="651" t="s">
        <v>1066</v>
      </c>
      <c r="J132" s="651" t="s">
        <v>1053</v>
      </c>
      <c r="K132" s="651" t="s">
        <v>1067</v>
      </c>
      <c r="L132" s="653">
        <v>27.52005250462808</v>
      </c>
      <c r="M132" s="653">
        <v>5</v>
      </c>
      <c r="N132" s="654">
        <v>137.6002625231404</v>
      </c>
    </row>
    <row r="133" spans="1:14" ht="14.4" customHeight="1" x14ac:dyDescent="0.3">
      <c r="A133" s="649" t="s">
        <v>573</v>
      </c>
      <c r="B133" s="650" t="s">
        <v>574</v>
      </c>
      <c r="C133" s="651" t="s">
        <v>579</v>
      </c>
      <c r="D133" s="652" t="s">
        <v>2517</v>
      </c>
      <c r="E133" s="651" t="s">
        <v>596</v>
      </c>
      <c r="F133" s="652" t="s">
        <v>2521</v>
      </c>
      <c r="G133" s="651" t="s">
        <v>618</v>
      </c>
      <c r="H133" s="651" t="s">
        <v>1068</v>
      </c>
      <c r="I133" s="651" t="s">
        <v>1069</v>
      </c>
      <c r="J133" s="651" t="s">
        <v>1070</v>
      </c>
      <c r="K133" s="651" t="s">
        <v>995</v>
      </c>
      <c r="L133" s="653">
        <v>36.288920351193738</v>
      </c>
      <c r="M133" s="653">
        <v>9</v>
      </c>
      <c r="N133" s="654">
        <v>326.60028316074363</v>
      </c>
    </row>
    <row r="134" spans="1:14" ht="14.4" customHeight="1" x14ac:dyDescent="0.3">
      <c r="A134" s="649" t="s">
        <v>573</v>
      </c>
      <c r="B134" s="650" t="s">
        <v>574</v>
      </c>
      <c r="C134" s="651" t="s">
        <v>579</v>
      </c>
      <c r="D134" s="652" t="s">
        <v>2517</v>
      </c>
      <c r="E134" s="651" t="s">
        <v>596</v>
      </c>
      <c r="F134" s="652" t="s">
        <v>2521</v>
      </c>
      <c r="G134" s="651" t="s">
        <v>618</v>
      </c>
      <c r="H134" s="651" t="s">
        <v>1071</v>
      </c>
      <c r="I134" s="651" t="s">
        <v>1072</v>
      </c>
      <c r="J134" s="651" t="s">
        <v>1073</v>
      </c>
      <c r="K134" s="651" t="s">
        <v>1074</v>
      </c>
      <c r="L134" s="653">
        <v>64.539999999999992</v>
      </c>
      <c r="M134" s="653">
        <v>2</v>
      </c>
      <c r="N134" s="654">
        <v>129.07999999999998</v>
      </c>
    </row>
    <row r="135" spans="1:14" ht="14.4" customHeight="1" x14ac:dyDescent="0.3">
      <c r="A135" s="649" t="s">
        <v>573</v>
      </c>
      <c r="B135" s="650" t="s">
        <v>574</v>
      </c>
      <c r="C135" s="651" t="s">
        <v>579</v>
      </c>
      <c r="D135" s="652" t="s">
        <v>2517</v>
      </c>
      <c r="E135" s="651" t="s">
        <v>596</v>
      </c>
      <c r="F135" s="652" t="s">
        <v>2521</v>
      </c>
      <c r="G135" s="651" t="s">
        <v>618</v>
      </c>
      <c r="H135" s="651" t="s">
        <v>1075</v>
      </c>
      <c r="I135" s="651" t="s">
        <v>1076</v>
      </c>
      <c r="J135" s="651" t="s">
        <v>1077</v>
      </c>
      <c r="K135" s="651" t="s">
        <v>1078</v>
      </c>
      <c r="L135" s="653">
        <v>198.06</v>
      </c>
      <c r="M135" s="653">
        <v>1</v>
      </c>
      <c r="N135" s="654">
        <v>198.06</v>
      </c>
    </row>
    <row r="136" spans="1:14" ht="14.4" customHeight="1" x14ac:dyDescent="0.3">
      <c r="A136" s="649" t="s">
        <v>573</v>
      </c>
      <c r="B136" s="650" t="s">
        <v>574</v>
      </c>
      <c r="C136" s="651" t="s">
        <v>579</v>
      </c>
      <c r="D136" s="652" t="s">
        <v>2517</v>
      </c>
      <c r="E136" s="651" t="s">
        <v>596</v>
      </c>
      <c r="F136" s="652" t="s">
        <v>2521</v>
      </c>
      <c r="G136" s="651" t="s">
        <v>618</v>
      </c>
      <c r="H136" s="651" t="s">
        <v>1079</v>
      </c>
      <c r="I136" s="651" t="s">
        <v>1080</v>
      </c>
      <c r="J136" s="651" t="s">
        <v>1081</v>
      </c>
      <c r="K136" s="651" t="s">
        <v>1082</v>
      </c>
      <c r="L136" s="653">
        <v>28.171455707247599</v>
      </c>
      <c r="M136" s="653">
        <v>21</v>
      </c>
      <c r="N136" s="654">
        <v>591.60056985219956</v>
      </c>
    </row>
    <row r="137" spans="1:14" ht="14.4" customHeight="1" x14ac:dyDescent="0.3">
      <c r="A137" s="649" t="s">
        <v>573</v>
      </c>
      <c r="B137" s="650" t="s">
        <v>574</v>
      </c>
      <c r="C137" s="651" t="s">
        <v>579</v>
      </c>
      <c r="D137" s="652" t="s">
        <v>2517</v>
      </c>
      <c r="E137" s="651" t="s">
        <v>596</v>
      </c>
      <c r="F137" s="652" t="s">
        <v>2521</v>
      </c>
      <c r="G137" s="651" t="s">
        <v>618</v>
      </c>
      <c r="H137" s="651" t="s">
        <v>1083</v>
      </c>
      <c r="I137" s="651" t="s">
        <v>1084</v>
      </c>
      <c r="J137" s="651" t="s">
        <v>1085</v>
      </c>
      <c r="K137" s="651" t="s">
        <v>1086</v>
      </c>
      <c r="L137" s="653">
        <v>234.97704049821968</v>
      </c>
      <c r="M137" s="653">
        <v>3</v>
      </c>
      <c r="N137" s="654">
        <v>704.93112149465901</v>
      </c>
    </row>
    <row r="138" spans="1:14" ht="14.4" customHeight="1" x14ac:dyDescent="0.3">
      <c r="A138" s="649" t="s">
        <v>573</v>
      </c>
      <c r="B138" s="650" t="s">
        <v>574</v>
      </c>
      <c r="C138" s="651" t="s">
        <v>579</v>
      </c>
      <c r="D138" s="652" t="s">
        <v>2517</v>
      </c>
      <c r="E138" s="651" t="s">
        <v>596</v>
      </c>
      <c r="F138" s="652" t="s">
        <v>2521</v>
      </c>
      <c r="G138" s="651" t="s">
        <v>618</v>
      </c>
      <c r="H138" s="651" t="s">
        <v>1087</v>
      </c>
      <c r="I138" s="651" t="s">
        <v>1088</v>
      </c>
      <c r="J138" s="651" t="s">
        <v>1089</v>
      </c>
      <c r="K138" s="651"/>
      <c r="L138" s="653">
        <v>218.17799999999997</v>
      </c>
      <c r="M138" s="653">
        <v>5</v>
      </c>
      <c r="N138" s="654">
        <v>1090.8899999999999</v>
      </c>
    </row>
    <row r="139" spans="1:14" ht="14.4" customHeight="1" x14ac:dyDescent="0.3">
      <c r="A139" s="649" t="s">
        <v>573</v>
      </c>
      <c r="B139" s="650" t="s">
        <v>574</v>
      </c>
      <c r="C139" s="651" t="s">
        <v>579</v>
      </c>
      <c r="D139" s="652" t="s">
        <v>2517</v>
      </c>
      <c r="E139" s="651" t="s">
        <v>596</v>
      </c>
      <c r="F139" s="652" t="s">
        <v>2521</v>
      </c>
      <c r="G139" s="651" t="s">
        <v>618</v>
      </c>
      <c r="H139" s="651" t="s">
        <v>1090</v>
      </c>
      <c r="I139" s="651" t="s">
        <v>237</v>
      </c>
      <c r="J139" s="651" t="s">
        <v>1091</v>
      </c>
      <c r="K139" s="651"/>
      <c r="L139" s="653">
        <v>80.397442534228375</v>
      </c>
      <c r="M139" s="653">
        <v>2</v>
      </c>
      <c r="N139" s="654">
        <v>160.79488506845675</v>
      </c>
    </row>
    <row r="140" spans="1:14" ht="14.4" customHeight="1" x14ac:dyDescent="0.3">
      <c r="A140" s="649" t="s">
        <v>573</v>
      </c>
      <c r="B140" s="650" t="s">
        <v>574</v>
      </c>
      <c r="C140" s="651" t="s">
        <v>579</v>
      </c>
      <c r="D140" s="652" t="s">
        <v>2517</v>
      </c>
      <c r="E140" s="651" t="s">
        <v>596</v>
      </c>
      <c r="F140" s="652" t="s">
        <v>2521</v>
      </c>
      <c r="G140" s="651" t="s">
        <v>618</v>
      </c>
      <c r="H140" s="651" t="s">
        <v>1092</v>
      </c>
      <c r="I140" s="651" t="s">
        <v>237</v>
      </c>
      <c r="J140" s="651" t="s">
        <v>1093</v>
      </c>
      <c r="K140" s="651"/>
      <c r="L140" s="653">
        <v>191.13066721141834</v>
      </c>
      <c r="M140" s="653">
        <v>8</v>
      </c>
      <c r="N140" s="654">
        <v>1529.0453376913467</v>
      </c>
    </row>
    <row r="141" spans="1:14" ht="14.4" customHeight="1" x14ac:dyDescent="0.3">
      <c r="A141" s="649" t="s">
        <v>573</v>
      </c>
      <c r="B141" s="650" t="s">
        <v>574</v>
      </c>
      <c r="C141" s="651" t="s">
        <v>579</v>
      </c>
      <c r="D141" s="652" t="s">
        <v>2517</v>
      </c>
      <c r="E141" s="651" t="s">
        <v>596</v>
      </c>
      <c r="F141" s="652" t="s">
        <v>2521</v>
      </c>
      <c r="G141" s="651" t="s">
        <v>618</v>
      </c>
      <c r="H141" s="651" t="s">
        <v>1094</v>
      </c>
      <c r="I141" s="651" t="s">
        <v>1095</v>
      </c>
      <c r="J141" s="651" t="s">
        <v>1096</v>
      </c>
      <c r="K141" s="651" t="s">
        <v>1097</v>
      </c>
      <c r="L141" s="653">
        <v>59.950000000000017</v>
      </c>
      <c r="M141" s="653">
        <v>1</v>
      </c>
      <c r="N141" s="654">
        <v>59.950000000000017</v>
      </c>
    </row>
    <row r="142" spans="1:14" ht="14.4" customHeight="1" x14ac:dyDescent="0.3">
      <c r="A142" s="649" t="s">
        <v>573</v>
      </c>
      <c r="B142" s="650" t="s">
        <v>574</v>
      </c>
      <c r="C142" s="651" t="s">
        <v>579</v>
      </c>
      <c r="D142" s="652" t="s">
        <v>2517</v>
      </c>
      <c r="E142" s="651" t="s">
        <v>596</v>
      </c>
      <c r="F142" s="652" t="s">
        <v>2521</v>
      </c>
      <c r="G142" s="651" t="s">
        <v>618</v>
      </c>
      <c r="H142" s="651" t="s">
        <v>1098</v>
      </c>
      <c r="I142" s="651" t="s">
        <v>1098</v>
      </c>
      <c r="J142" s="651" t="s">
        <v>620</v>
      </c>
      <c r="K142" s="651" t="s">
        <v>1099</v>
      </c>
      <c r="L142" s="653">
        <v>201.25</v>
      </c>
      <c r="M142" s="653">
        <v>3</v>
      </c>
      <c r="N142" s="654">
        <v>603.75</v>
      </c>
    </row>
    <row r="143" spans="1:14" ht="14.4" customHeight="1" x14ac:dyDescent="0.3">
      <c r="A143" s="649" t="s">
        <v>573</v>
      </c>
      <c r="B143" s="650" t="s">
        <v>574</v>
      </c>
      <c r="C143" s="651" t="s">
        <v>579</v>
      </c>
      <c r="D143" s="652" t="s">
        <v>2517</v>
      </c>
      <c r="E143" s="651" t="s">
        <v>596</v>
      </c>
      <c r="F143" s="652" t="s">
        <v>2521</v>
      </c>
      <c r="G143" s="651" t="s">
        <v>618</v>
      </c>
      <c r="H143" s="651" t="s">
        <v>1100</v>
      </c>
      <c r="I143" s="651" t="s">
        <v>1100</v>
      </c>
      <c r="J143" s="651" t="s">
        <v>1101</v>
      </c>
      <c r="K143" s="651" t="s">
        <v>1102</v>
      </c>
      <c r="L143" s="653">
        <v>103.90002117505453</v>
      </c>
      <c r="M143" s="653">
        <v>2</v>
      </c>
      <c r="N143" s="654">
        <v>207.80004235010907</v>
      </c>
    </row>
    <row r="144" spans="1:14" ht="14.4" customHeight="1" x14ac:dyDescent="0.3">
      <c r="A144" s="649" t="s">
        <v>573</v>
      </c>
      <c r="B144" s="650" t="s">
        <v>574</v>
      </c>
      <c r="C144" s="651" t="s">
        <v>579</v>
      </c>
      <c r="D144" s="652" t="s">
        <v>2517</v>
      </c>
      <c r="E144" s="651" t="s">
        <v>596</v>
      </c>
      <c r="F144" s="652" t="s">
        <v>2521</v>
      </c>
      <c r="G144" s="651" t="s">
        <v>618</v>
      </c>
      <c r="H144" s="651" t="s">
        <v>1103</v>
      </c>
      <c r="I144" s="651" t="s">
        <v>1104</v>
      </c>
      <c r="J144" s="651" t="s">
        <v>1105</v>
      </c>
      <c r="K144" s="651" t="s">
        <v>1106</v>
      </c>
      <c r="L144" s="653">
        <v>69.659845432131519</v>
      </c>
      <c r="M144" s="653">
        <v>1</v>
      </c>
      <c r="N144" s="654">
        <v>69.659845432131519</v>
      </c>
    </row>
    <row r="145" spans="1:14" ht="14.4" customHeight="1" x14ac:dyDescent="0.3">
      <c r="A145" s="649" t="s">
        <v>573</v>
      </c>
      <c r="B145" s="650" t="s">
        <v>574</v>
      </c>
      <c r="C145" s="651" t="s">
        <v>579</v>
      </c>
      <c r="D145" s="652" t="s">
        <v>2517</v>
      </c>
      <c r="E145" s="651" t="s">
        <v>596</v>
      </c>
      <c r="F145" s="652" t="s">
        <v>2521</v>
      </c>
      <c r="G145" s="651" t="s">
        <v>618</v>
      </c>
      <c r="H145" s="651" t="s">
        <v>1107</v>
      </c>
      <c r="I145" s="651" t="s">
        <v>1108</v>
      </c>
      <c r="J145" s="651" t="s">
        <v>662</v>
      </c>
      <c r="K145" s="651" t="s">
        <v>1109</v>
      </c>
      <c r="L145" s="653">
        <v>40.909786787368482</v>
      </c>
      <c r="M145" s="653">
        <v>2</v>
      </c>
      <c r="N145" s="654">
        <v>81.819573574736964</v>
      </c>
    </row>
    <row r="146" spans="1:14" ht="14.4" customHeight="1" x14ac:dyDescent="0.3">
      <c r="A146" s="649" t="s">
        <v>573</v>
      </c>
      <c r="B146" s="650" t="s">
        <v>574</v>
      </c>
      <c r="C146" s="651" t="s">
        <v>579</v>
      </c>
      <c r="D146" s="652" t="s">
        <v>2517</v>
      </c>
      <c r="E146" s="651" t="s">
        <v>596</v>
      </c>
      <c r="F146" s="652" t="s">
        <v>2521</v>
      </c>
      <c r="G146" s="651" t="s">
        <v>618</v>
      </c>
      <c r="H146" s="651" t="s">
        <v>1110</v>
      </c>
      <c r="I146" s="651" t="s">
        <v>1111</v>
      </c>
      <c r="J146" s="651" t="s">
        <v>1112</v>
      </c>
      <c r="K146" s="651" t="s">
        <v>640</v>
      </c>
      <c r="L146" s="653">
        <v>122.4758000675034</v>
      </c>
      <c r="M146" s="653">
        <v>55</v>
      </c>
      <c r="N146" s="654">
        <v>6736.1690037126873</v>
      </c>
    </row>
    <row r="147" spans="1:14" ht="14.4" customHeight="1" x14ac:dyDescent="0.3">
      <c r="A147" s="649" t="s">
        <v>573</v>
      </c>
      <c r="B147" s="650" t="s">
        <v>574</v>
      </c>
      <c r="C147" s="651" t="s">
        <v>579</v>
      </c>
      <c r="D147" s="652" t="s">
        <v>2517</v>
      </c>
      <c r="E147" s="651" t="s">
        <v>596</v>
      </c>
      <c r="F147" s="652" t="s">
        <v>2521</v>
      </c>
      <c r="G147" s="651" t="s">
        <v>618</v>
      </c>
      <c r="H147" s="651" t="s">
        <v>1113</v>
      </c>
      <c r="I147" s="651" t="s">
        <v>1114</v>
      </c>
      <c r="J147" s="651" t="s">
        <v>1115</v>
      </c>
      <c r="K147" s="651" t="s">
        <v>1116</v>
      </c>
      <c r="L147" s="653">
        <v>61.565136104694481</v>
      </c>
      <c r="M147" s="653">
        <v>4</v>
      </c>
      <c r="N147" s="654">
        <v>246.26054441877793</v>
      </c>
    </row>
    <row r="148" spans="1:14" ht="14.4" customHeight="1" x14ac:dyDescent="0.3">
      <c r="A148" s="649" t="s">
        <v>573</v>
      </c>
      <c r="B148" s="650" t="s">
        <v>574</v>
      </c>
      <c r="C148" s="651" t="s">
        <v>579</v>
      </c>
      <c r="D148" s="652" t="s">
        <v>2517</v>
      </c>
      <c r="E148" s="651" t="s">
        <v>596</v>
      </c>
      <c r="F148" s="652" t="s">
        <v>2521</v>
      </c>
      <c r="G148" s="651" t="s">
        <v>618</v>
      </c>
      <c r="H148" s="651" t="s">
        <v>1117</v>
      </c>
      <c r="I148" s="651" t="s">
        <v>1118</v>
      </c>
      <c r="J148" s="651" t="s">
        <v>1119</v>
      </c>
      <c r="K148" s="651" t="s">
        <v>1120</v>
      </c>
      <c r="L148" s="653">
        <v>705.66043099191882</v>
      </c>
      <c r="M148" s="653">
        <v>5</v>
      </c>
      <c r="N148" s="654">
        <v>3528.3021549595942</v>
      </c>
    </row>
    <row r="149" spans="1:14" ht="14.4" customHeight="1" x14ac:dyDescent="0.3">
      <c r="A149" s="649" t="s">
        <v>573</v>
      </c>
      <c r="B149" s="650" t="s">
        <v>574</v>
      </c>
      <c r="C149" s="651" t="s">
        <v>579</v>
      </c>
      <c r="D149" s="652" t="s">
        <v>2517</v>
      </c>
      <c r="E149" s="651" t="s">
        <v>596</v>
      </c>
      <c r="F149" s="652" t="s">
        <v>2521</v>
      </c>
      <c r="G149" s="651" t="s">
        <v>618</v>
      </c>
      <c r="H149" s="651" t="s">
        <v>1121</v>
      </c>
      <c r="I149" s="651" t="s">
        <v>1122</v>
      </c>
      <c r="J149" s="651" t="s">
        <v>1123</v>
      </c>
      <c r="K149" s="651" t="s">
        <v>1124</v>
      </c>
      <c r="L149" s="653">
        <v>1665.1999999999998</v>
      </c>
      <c r="M149" s="653">
        <v>6</v>
      </c>
      <c r="N149" s="654">
        <v>9991.1999999999989</v>
      </c>
    </row>
    <row r="150" spans="1:14" ht="14.4" customHeight="1" x14ac:dyDescent="0.3">
      <c r="A150" s="649" t="s">
        <v>573</v>
      </c>
      <c r="B150" s="650" t="s">
        <v>574</v>
      </c>
      <c r="C150" s="651" t="s">
        <v>579</v>
      </c>
      <c r="D150" s="652" t="s">
        <v>2517</v>
      </c>
      <c r="E150" s="651" t="s">
        <v>596</v>
      </c>
      <c r="F150" s="652" t="s">
        <v>2521</v>
      </c>
      <c r="G150" s="651" t="s">
        <v>618</v>
      </c>
      <c r="H150" s="651" t="s">
        <v>1125</v>
      </c>
      <c r="I150" s="651" t="s">
        <v>1126</v>
      </c>
      <c r="J150" s="651" t="s">
        <v>1127</v>
      </c>
      <c r="K150" s="651" t="s">
        <v>1128</v>
      </c>
      <c r="L150" s="653">
        <v>78.27999999999993</v>
      </c>
      <c r="M150" s="653">
        <v>1</v>
      </c>
      <c r="N150" s="654">
        <v>78.27999999999993</v>
      </c>
    </row>
    <row r="151" spans="1:14" ht="14.4" customHeight="1" x14ac:dyDescent="0.3">
      <c r="A151" s="649" t="s">
        <v>573</v>
      </c>
      <c r="B151" s="650" t="s">
        <v>574</v>
      </c>
      <c r="C151" s="651" t="s">
        <v>579</v>
      </c>
      <c r="D151" s="652" t="s">
        <v>2517</v>
      </c>
      <c r="E151" s="651" t="s">
        <v>596</v>
      </c>
      <c r="F151" s="652" t="s">
        <v>2521</v>
      </c>
      <c r="G151" s="651" t="s">
        <v>618</v>
      </c>
      <c r="H151" s="651" t="s">
        <v>1129</v>
      </c>
      <c r="I151" s="651" t="s">
        <v>1130</v>
      </c>
      <c r="J151" s="651" t="s">
        <v>1131</v>
      </c>
      <c r="K151" s="651" t="s">
        <v>1132</v>
      </c>
      <c r="L151" s="653">
        <v>260.00224647865593</v>
      </c>
      <c r="M151" s="653">
        <v>31</v>
      </c>
      <c r="N151" s="654">
        <v>8060.0696408383337</v>
      </c>
    </row>
    <row r="152" spans="1:14" ht="14.4" customHeight="1" x14ac:dyDescent="0.3">
      <c r="A152" s="649" t="s">
        <v>573</v>
      </c>
      <c r="B152" s="650" t="s">
        <v>574</v>
      </c>
      <c r="C152" s="651" t="s">
        <v>579</v>
      </c>
      <c r="D152" s="652" t="s">
        <v>2517</v>
      </c>
      <c r="E152" s="651" t="s">
        <v>596</v>
      </c>
      <c r="F152" s="652" t="s">
        <v>2521</v>
      </c>
      <c r="G152" s="651" t="s">
        <v>618</v>
      </c>
      <c r="H152" s="651" t="s">
        <v>1133</v>
      </c>
      <c r="I152" s="651" t="s">
        <v>1134</v>
      </c>
      <c r="J152" s="651" t="s">
        <v>1135</v>
      </c>
      <c r="K152" s="651" t="s">
        <v>1136</v>
      </c>
      <c r="L152" s="653">
        <v>979.69</v>
      </c>
      <c r="M152" s="653">
        <v>2</v>
      </c>
      <c r="N152" s="654">
        <v>1959.38</v>
      </c>
    </row>
    <row r="153" spans="1:14" ht="14.4" customHeight="1" x14ac:dyDescent="0.3">
      <c r="A153" s="649" t="s">
        <v>573</v>
      </c>
      <c r="B153" s="650" t="s">
        <v>574</v>
      </c>
      <c r="C153" s="651" t="s">
        <v>579</v>
      </c>
      <c r="D153" s="652" t="s">
        <v>2517</v>
      </c>
      <c r="E153" s="651" t="s">
        <v>596</v>
      </c>
      <c r="F153" s="652" t="s">
        <v>2521</v>
      </c>
      <c r="G153" s="651" t="s">
        <v>618</v>
      </c>
      <c r="H153" s="651" t="s">
        <v>1137</v>
      </c>
      <c r="I153" s="651" t="s">
        <v>1137</v>
      </c>
      <c r="J153" s="651" t="s">
        <v>1138</v>
      </c>
      <c r="K153" s="651" t="s">
        <v>1139</v>
      </c>
      <c r="L153" s="653">
        <v>34.443333333333335</v>
      </c>
      <c r="M153" s="653">
        <v>3</v>
      </c>
      <c r="N153" s="654">
        <v>103.33000000000001</v>
      </c>
    </row>
    <row r="154" spans="1:14" ht="14.4" customHeight="1" x14ac:dyDescent="0.3">
      <c r="A154" s="649" t="s">
        <v>573</v>
      </c>
      <c r="B154" s="650" t="s">
        <v>574</v>
      </c>
      <c r="C154" s="651" t="s">
        <v>579</v>
      </c>
      <c r="D154" s="652" t="s">
        <v>2517</v>
      </c>
      <c r="E154" s="651" t="s">
        <v>596</v>
      </c>
      <c r="F154" s="652" t="s">
        <v>2521</v>
      </c>
      <c r="G154" s="651" t="s">
        <v>618</v>
      </c>
      <c r="H154" s="651" t="s">
        <v>1140</v>
      </c>
      <c r="I154" s="651" t="s">
        <v>1141</v>
      </c>
      <c r="J154" s="651" t="s">
        <v>732</v>
      </c>
      <c r="K154" s="651" t="s">
        <v>1142</v>
      </c>
      <c r="L154" s="653">
        <v>60.350911669582246</v>
      </c>
      <c r="M154" s="653">
        <v>6</v>
      </c>
      <c r="N154" s="654">
        <v>362.10547001749347</v>
      </c>
    </row>
    <row r="155" spans="1:14" ht="14.4" customHeight="1" x14ac:dyDescent="0.3">
      <c r="A155" s="649" t="s">
        <v>573</v>
      </c>
      <c r="B155" s="650" t="s">
        <v>574</v>
      </c>
      <c r="C155" s="651" t="s">
        <v>579</v>
      </c>
      <c r="D155" s="652" t="s">
        <v>2517</v>
      </c>
      <c r="E155" s="651" t="s">
        <v>596</v>
      </c>
      <c r="F155" s="652" t="s">
        <v>2521</v>
      </c>
      <c r="G155" s="651" t="s">
        <v>618</v>
      </c>
      <c r="H155" s="651" t="s">
        <v>1143</v>
      </c>
      <c r="I155" s="651" t="s">
        <v>1144</v>
      </c>
      <c r="J155" s="651" t="s">
        <v>1145</v>
      </c>
      <c r="K155" s="651" t="s">
        <v>1146</v>
      </c>
      <c r="L155" s="653">
        <v>197.47</v>
      </c>
      <c r="M155" s="653">
        <v>2</v>
      </c>
      <c r="N155" s="654">
        <v>394.94</v>
      </c>
    </row>
    <row r="156" spans="1:14" ht="14.4" customHeight="1" x14ac:dyDescent="0.3">
      <c r="A156" s="649" t="s">
        <v>573</v>
      </c>
      <c r="B156" s="650" t="s">
        <v>574</v>
      </c>
      <c r="C156" s="651" t="s">
        <v>579</v>
      </c>
      <c r="D156" s="652" t="s">
        <v>2517</v>
      </c>
      <c r="E156" s="651" t="s">
        <v>596</v>
      </c>
      <c r="F156" s="652" t="s">
        <v>2521</v>
      </c>
      <c r="G156" s="651" t="s">
        <v>618</v>
      </c>
      <c r="H156" s="651" t="s">
        <v>1147</v>
      </c>
      <c r="I156" s="651" t="s">
        <v>1147</v>
      </c>
      <c r="J156" s="651" t="s">
        <v>1148</v>
      </c>
      <c r="K156" s="651" t="s">
        <v>1149</v>
      </c>
      <c r="L156" s="653">
        <v>41.47999999999999</v>
      </c>
      <c r="M156" s="653">
        <v>1</v>
      </c>
      <c r="N156" s="654">
        <v>41.47999999999999</v>
      </c>
    </row>
    <row r="157" spans="1:14" ht="14.4" customHeight="1" x14ac:dyDescent="0.3">
      <c r="A157" s="649" t="s">
        <v>573</v>
      </c>
      <c r="B157" s="650" t="s">
        <v>574</v>
      </c>
      <c r="C157" s="651" t="s">
        <v>579</v>
      </c>
      <c r="D157" s="652" t="s">
        <v>2517</v>
      </c>
      <c r="E157" s="651" t="s">
        <v>596</v>
      </c>
      <c r="F157" s="652" t="s">
        <v>2521</v>
      </c>
      <c r="G157" s="651" t="s">
        <v>618</v>
      </c>
      <c r="H157" s="651" t="s">
        <v>1150</v>
      </c>
      <c r="I157" s="651" t="s">
        <v>1151</v>
      </c>
      <c r="J157" s="651" t="s">
        <v>1152</v>
      </c>
      <c r="K157" s="651" t="s">
        <v>1153</v>
      </c>
      <c r="L157" s="653">
        <v>67.412304221500605</v>
      </c>
      <c r="M157" s="653">
        <v>1</v>
      </c>
      <c r="N157" s="654">
        <v>67.412304221500605</v>
      </c>
    </row>
    <row r="158" spans="1:14" ht="14.4" customHeight="1" x14ac:dyDescent="0.3">
      <c r="A158" s="649" t="s">
        <v>573</v>
      </c>
      <c r="B158" s="650" t="s">
        <v>574</v>
      </c>
      <c r="C158" s="651" t="s">
        <v>579</v>
      </c>
      <c r="D158" s="652" t="s">
        <v>2517</v>
      </c>
      <c r="E158" s="651" t="s">
        <v>596</v>
      </c>
      <c r="F158" s="652" t="s">
        <v>2521</v>
      </c>
      <c r="G158" s="651" t="s">
        <v>618</v>
      </c>
      <c r="H158" s="651" t="s">
        <v>1154</v>
      </c>
      <c r="I158" s="651" t="s">
        <v>1154</v>
      </c>
      <c r="J158" s="651" t="s">
        <v>1155</v>
      </c>
      <c r="K158" s="651" t="s">
        <v>806</v>
      </c>
      <c r="L158" s="653">
        <v>109.24</v>
      </c>
      <c r="M158" s="653">
        <v>3</v>
      </c>
      <c r="N158" s="654">
        <v>327.71999999999997</v>
      </c>
    </row>
    <row r="159" spans="1:14" ht="14.4" customHeight="1" x14ac:dyDescent="0.3">
      <c r="A159" s="649" t="s">
        <v>573</v>
      </c>
      <c r="B159" s="650" t="s">
        <v>574</v>
      </c>
      <c r="C159" s="651" t="s">
        <v>579</v>
      </c>
      <c r="D159" s="652" t="s">
        <v>2517</v>
      </c>
      <c r="E159" s="651" t="s">
        <v>596</v>
      </c>
      <c r="F159" s="652" t="s">
        <v>2521</v>
      </c>
      <c r="G159" s="651" t="s">
        <v>618</v>
      </c>
      <c r="H159" s="651" t="s">
        <v>1156</v>
      </c>
      <c r="I159" s="651" t="s">
        <v>1157</v>
      </c>
      <c r="J159" s="651" t="s">
        <v>1158</v>
      </c>
      <c r="K159" s="651" t="s">
        <v>1159</v>
      </c>
      <c r="L159" s="653">
        <v>592.77448701690219</v>
      </c>
      <c r="M159" s="653">
        <v>2</v>
      </c>
      <c r="N159" s="654">
        <v>1185.5489740338044</v>
      </c>
    </row>
    <row r="160" spans="1:14" ht="14.4" customHeight="1" x14ac:dyDescent="0.3">
      <c r="A160" s="649" t="s">
        <v>573</v>
      </c>
      <c r="B160" s="650" t="s">
        <v>574</v>
      </c>
      <c r="C160" s="651" t="s">
        <v>579</v>
      </c>
      <c r="D160" s="652" t="s">
        <v>2517</v>
      </c>
      <c r="E160" s="651" t="s">
        <v>596</v>
      </c>
      <c r="F160" s="652" t="s">
        <v>2521</v>
      </c>
      <c r="G160" s="651" t="s">
        <v>618</v>
      </c>
      <c r="H160" s="651" t="s">
        <v>1160</v>
      </c>
      <c r="I160" s="651" t="s">
        <v>1161</v>
      </c>
      <c r="J160" s="651" t="s">
        <v>1162</v>
      </c>
      <c r="K160" s="651" t="s">
        <v>1163</v>
      </c>
      <c r="L160" s="653">
        <v>21.897609209764521</v>
      </c>
      <c r="M160" s="653">
        <v>260</v>
      </c>
      <c r="N160" s="654">
        <v>5693.3783945387759</v>
      </c>
    </row>
    <row r="161" spans="1:14" ht="14.4" customHeight="1" x14ac:dyDescent="0.3">
      <c r="A161" s="649" t="s">
        <v>573</v>
      </c>
      <c r="B161" s="650" t="s">
        <v>574</v>
      </c>
      <c r="C161" s="651" t="s">
        <v>579</v>
      </c>
      <c r="D161" s="652" t="s">
        <v>2517</v>
      </c>
      <c r="E161" s="651" t="s">
        <v>596</v>
      </c>
      <c r="F161" s="652" t="s">
        <v>2521</v>
      </c>
      <c r="G161" s="651" t="s">
        <v>618</v>
      </c>
      <c r="H161" s="651" t="s">
        <v>1164</v>
      </c>
      <c r="I161" s="651" t="s">
        <v>1165</v>
      </c>
      <c r="J161" s="651" t="s">
        <v>903</v>
      </c>
      <c r="K161" s="651" t="s">
        <v>1166</v>
      </c>
      <c r="L161" s="653">
        <v>74.419997552290084</v>
      </c>
      <c r="M161" s="653">
        <v>15</v>
      </c>
      <c r="N161" s="654">
        <v>1116.2999632843512</v>
      </c>
    </row>
    <row r="162" spans="1:14" ht="14.4" customHeight="1" x14ac:dyDescent="0.3">
      <c r="A162" s="649" t="s">
        <v>573</v>
      </c>
      <c r="B162" s="650" t="s">
        <v>574</v>
      </c>
      <c r="C162" s="651" t="s">
        <v>579</v>
      </c>
      <c r="D162" s="652" t="s">
        <v>2517</v>
      </c>
      <c r="E162" s="651" t="s">
        <v>596</v>
      </c>
      <c r="F162" s="652" t="s">
        <v>2521</v>
      </c>
      <c r="G162" s="651" t="s">
        <v>618</v>
      </c>
      <c r="H162" s="651" t="s">
        <v>1167</v>
      </c>
      <c r="I162" s="651" t="s">
        <v>1168</v>
      </c>
      <c r="J162" s="651" t="s">
        <v>1169</v>
      </c>
      <c r="K162" s="651" t="s">
        <v>1170</v>
      </c>
      <c r="L162" s="653">
        <v>71.920254652844307</v>
      </c>
      <c r="M162" s="653">
        <v>1</v>
      </c>
      <c r="N162" s="654">
        <v>71.920254652844307</v>
      </c>
    </row>
    <row r="163" spans="1:14" ht="14.4" customHeight="1" x14ac:dyDescent="0.3">
      <c r="A163" s="649" t="s">
        <v>573</v>
      </c>
      <c r="B163" s="650" t="s">
        <v>574</v>
      </c>
      <c r="C163" s="651" t="s">
        <v>579</v>
      </c>
      <c r="D163" s="652" t="s">
        <v>2517</v>
      </c>
      <c r="E163" s="651" t="s">
        <v>596</v>
      </c>
      <c r="F163" s="652" t="s">
        <v>2521</v>
      </c>
      <c r="G163" s="651" t="s">
        <v>618</v>
      </c>
      <c r="H163" s="651" t="s">
        <v>1171</v>
      </c>
      <c r="I163" s="651" t="s">
        <v>1172</v>
      </c>
      <c r="J163" s="651" t="s">
        <v>1173</v>
      </c>
      <c r="K163" s="651" t="s">
        <v>1174</v>
      </c>
      <c r="L163" s="653">
        <v>37.230000000000004</v>
      </c>
      <c r="M163" s="653">
        <v>5</v>
      </c>
      <c r="N163" s="654">
        <v>186.15000000000003</v>
      </c>
    </row>
    <row r="164" spans="1:14" ht="14.4" customHeight="1" x14ac:dyDescent="0.3">
      <c r="A164" s="649" t="s">
        <v>573</v>
      </c>
      <c r="B164" s="650" t="s">
        <v>574</v>
      </c>
      <c r="C164" s="651" t="s">
        <v>579</v>
      </c>
      <c r="D164" s="652" t="s">
        <v>2517</v>
      </c>
      <c r="E164" s="651" t="s">
        <v>596</v>
      </c>
      <c r="F164" s="652" t="s">
        <v>2521</v>
      </c>
      <c r="G164" s="651" t="s">
        <v>618</v>
      </c>
      <c r="H164" s="651" t="s">
        <v>1175</v>
      </c>
      <c r="I164" s="651" t="s">
        <v>1176</v>
      </c>
      <c r="J164" s="651" t="s">
        <v>1177</v>
      </c>
      <c r="K164" s="651" t="s">
        <v>1178</v>
      </c>
      <c r="L164" s="653">
        <v>54.54</v>
      </c>
      <c r="M164" s="653">
        <v>1</v>
      </c>
      <c r="N164" s="654">
        <v>54.54</v>
      </c>
    </row>
    <row r="165" spans="1:14" ht="14.4" customHeight="1" x14ac:dyDescent="0.3">
      <c r="A165" s="649" t="s">
        <v>573</v>
      </c>
      <c r="B165" s="650" t="s">
        <v>574</v>
      </c>
      <c r="C165" s="651" t="s">
        <v>579</v>
      </c>
      <c r="D165" s="652" t="s">
        <v>2517</v>
      </c>
      <c r="E165" s="651" t="s">
        <v>596</v>
      </c>
      <c r="F165" s="652" t="s">
        <v>2521</v>
      </c>
      <c r="G165" s="651" t="s">
        <v>618</v>
      </c>
      <c r="H165" s="651" t="s">
        <v>1179</v>
      </c>
      <c r="I165" s="651" t="s">
        <v>1180</v>
      </c>
      <c r="J165" s="651" t="s">
        <v>1181</v>
      </c>
      <c r="K165" s="651" t="s">
        <v>1182</v>
      </c>
      <c r="L165" s="653">
        <v>94.51</v>
      </c>
      <c r="M165" s="653">
        <v>1</v>
      </c>
      <c r="N165" s="654">
        <v>94.51</v>
      </c>
    </row>
    <row r="166" spans="1:14" ht="14.4" customHeight="1" x14ac:dyDescent="0.3">
      <c r="A166" s="649" t="s">
        <v>573</v>
      </c>
      <c r="B166" s="650" t="s">
        <v>574</v>
      </c>
      <c r="C166" s="651" t="s">
        <v>579</v>
      </c>
      <c r="D166" s="652" t="s">
        <v>2517</v>
      </c>
      <c r="E166" s="651" t="s">
        <v>596</v>
      </c>
      <c r="F166" s="652" t="s">
        <v>2521</v>
      </c>
      <c r="G166" s="651" t="s">
        <v>618</v>
      </c>
      <c r="H166" s="651" t="s">
        <v>1183</v>
      </c>
      <c r="I166" s="651" t="s">
        <v>1184</v>
      </c>
      <c r="J166" s="651" t="s">
        <v>1185</v>
      </c>
      <c r="K166" s="651" t="s">
        <v>1186</v>
      </c>
      <c r="L166" s="653">
        <v>70.48</v>
      </c>
      <c r="M166" s="653">
        <v>1</v>
      </c>
      <c r="N166" s="654">
        <v>70.48</v>
      </c>
    </row>
    <row r="167" spans="1:14" ht="14.4" customHeight="1" x14ac:dyDescent="0.3">
      <c r="A167" s="649" t="s">
        <v>573</v>
      </c>
      <c r="B167" s="650" t="s">
        <v>574</v>
      </c>
      <c r="C167" s="651" t="s">
        <v>579</v>
      </c>
      <c r="D167" s="652" t="s">
        <v>2517</v>
      </c>
      <c r="E167" s="651" t="s">
        <v>596</v>
      </c>
      <c r="F167" s="652" t="s">
        <v>2521</v>
      </c>
      <c r="G167" s="651" t="s">
        <v>618</v>
      </c>
      <c r="H167" s="651" t="s">
        <v>1187</v>
      </c>
      <c r="I167" s="651" t="s">
        <v>237</v>
      </c>
      <c r="J167" s="651" t="s">
        <v>1188</v>
      </c>
      <c r="K167" s="651"/>
      <c r="L167" s="653">
        <v>115.80749999999998</v>
      </c>
      <c r="M167" s="653">
        <v>4</v>
      </c>
      <c r="N167" s="654">
        <v>463.2299999999999</v>
      </c>
    </row>
    <row r="168" spans="1:14" ht="14.4" customHeight="1" x14ac:dyDescent="0.3">
      <c r="A168" s="649" t="s">
        <v>573</v>
      </c>
      <c r="B168" s="650" t="s">
        <v>574</v>
      </c>
      <c r="C168" s="651" t="s">
        <v>579</v>
      </c>
      <c r="D168" s="652" t="s">
        <v>2517</v>
      </c>
      <c r="E168" s="651" t="s">
        <v>596</v>
      </c>
      <c r="F168" s="652" t="s">
        <v>2521</v>
      </c>
      <c r="G168" s="651" t="s">
        <v>618</v>
      </c>
      <c r="H168" s="651" t="s">
        <v>1189</v>
      </c>
      <c r="I168" s="651" t="s">
        <v>1190</v>
      </c>
      <c r="J168" s="651" t="s">
        <v>1191</v>
      </c>
      <c r="K168" s="651" t="s">
        <v>1192</v>
      </c>
      <c r="L168" s="653">
        <v>345.98</v>
      </c>
      <c r="M168" s="653">
        <v>1</v>
      </c>
      <c r="N168" s="654">
        <v>345.98</v>
      </c>
    </row>
    <row r="169" spans="1:14" ht="14.4" customHeight="1" x14ac:dyDescent="0.3">
      <c r="A169" s="649" t="s">
        <v>573</v>
      </c>
      <c r="B169" s="650" t="s">
        <v>574</v>
      </c>
      <c r="C169" s="651" t="s">
        <v>579</v>
      </c>
      <c r="D169" s="652" t="s">
        <v>2517</v>
      </c>
      <c r="E169" s="651" t="s">
        <v>596</v>
      </c>
      <c r="F169" s="652" t="s">
        <v>2521</v>
      </c>
      <c r="G169" s="651" t="s">
        <v>618</v>
      </c>
      <c r="H169" s="651" t="s">
        <v>1193</v>
      </c>
      <c r="I169" s="651" t="s">
        <v>1194</v>
      </c>
      <c r="J169" s="651" t="s">
        <v>1195</v>
      </c>
      <c r="K169" s="651" t="s">
        <v>1196</v>
      </c>
      <c r="L169" s="653">
        <v>191.65005227984028</v>
      </c>
      <c r="M169" s="653">
        <v>1</v>
      </c>
      <c r="N169" s="654">
        <v>191.65005227984028</v>
      </c>
    </row>
    <row r="170" spans="1:14" ht="14.4" customHeight="1" x14ac:dyDescent="0.3">
      <c r="A170" s="649" t="s">
        <v>573</v>
      </c>
      <c r="B170" s="650" t="s">
        <v>574</v>
      </c>
      <c r="C170" s="651" t="s">
        <v>579</v>
      </c>
      <c r="D170" s="652" t="s">
        <v>2517</v>
      </c>
      <c r="E170" s="651" t="s">
        <v>596</v>
      </c>
      <c r="F170" s="652" t="s">
        <v>2521</v>
      </c>
      <c r="G170" s="651" t="s">
        <v>618</v>
      </c>
      <c r="H170" s="651" t="s">
        <v>1197</v>
      </c>
      <c r="I170" s="651" t="s">
        <v>1198</v>
      </c>
      <c r="J170" s="651" t="s">
        <v>1199</v>
      </c>
      <c r="K170" s="651" t="s">
        <v>1196</v>
      </c>
      <c r="L170" s="653">
        <v>237.88000000000002</v>
      </c>
      <c r="M170" s="653">
        <v>1</v>
      </c>
      <c r="N170" s="654">
        <v>237.88000000000002</v>
      </c>
    </row>
    <row r="171" spans="1:14" ht="14.4" customHeight="1" x14ac:dyDescent="0.3">
      <c r="A171" s="649" t="s">
        <v>573</v>
      </c>
      <c r="B171" s="650" t="s">
        <v>574</v>
      </c>
      <c r="C171" s="651" t="s">
        <v>579</v>
      </c>
      <c r="D171" s="652" t="s">
        <v>2517</v>
      </c>
      <c r="E171" s="651" t="s">
        <v>596</v>
      </c>
      <c r="F171" s="652" t="s">
        <v>2521</v>
      </c>
      <c r="G171" s="651" t="s">
        <v>618</v>
      </c>
      <c r="H171" s="651" t="s">
        <v>1200</v>
      </c>
      <c r="I171" s="651" t="s">
        <v>237</v>
      </c>
      <c r="J171" s="651" t="s">
        <v>1201</v>
      </c>
      <c r="K171" s="651"/>
      <c r="L171" s="653">
        <v>114.21000000000001</v>
      </c>
      <c r="M171" s="653">
        <v>2</v>
      </c>
      <c r="N171" s="654">
        <v>228.42000000000002</v>
      </c>
    </row>
    <row r="172" spans="1:14" ht="14.4" customHeight="1" x14ac:dyDescent="0.3">
      <c r="A172" s="649" t="s">
        <v>573</v>
      </c>
      <c r="B172" s="650" t="s">
        <v>574</v>
      </c>
      <c r="C172" s="651" t="s">
        <v>579</v>
      </c>
      <c r="D172" s="652" t="s">
        <v>2517</v>
      </c>
      <c r="E172" s="651" t="s">
        <v>596</v>
      </c>
      <c r="F172" s="652" t="s">
        <v>2521</v>
      </c>
      <c r="G172" s="651" t="s">
        <v>618</v>
      </c>
      <c r="H172" s="651" t="s">
        <v>1202</v>
      </c>
      <c r="I172" s="651" t="s">
        <v>1203</v>
      </c>
      <c r="J172" s="651" t="s">
        <v>1204</v>
      </c>
      <c r="K172" s="651" t="s">
        <v>1205</v>
      </c>
      <c r="L172" s="653">
        <v>165.17018346983454</v>
      </c>
      <c r="M172" s="653">
        <v>2</v>
      </c>
      <c r="N172" s="654">
        <v>330.34036693966908</v>
      </c>
    </row>
    <row r="173" spans="1:14" ht="14.4" customHeight="1" x14ac:dyDescent="0.3">
      <c r="A173" s="649" t="s">
        <v>573</v>
      </c>
      <c r="B173" s="650" t="s">
        <v>574</v>
      </c>
      <c r="C173" s="651" t="s">
        <v>579</v>
      </c>
      <c r="D173" s="652" t="s">
        <v>2517</v>
      </c>
      <c r="E173" s="651" t="s">
        <v>596</v>
      </c>
      <c r="F173" s="652" t="s">
        <v>2521</v>
      </c>
      <c r="G173" s="651" t="s">
        <v>618</v>
      </c>
      <c r="H173" s="651" t="s">
        <v>1206</v>
      </c>
      <c r="I173" s="651" t="s">
        <v>1207</v>
      </c>
      <c r="J173" s="651" t="s">
        <v>1138</v>
      </c>
      <c r="K173" s="651" t="s">
        <v>1078</v>
      </c>
      <c r="L173" s="653">
        <v>110.36247732521055</v>
      </c>
      <c r="M173" s="653">
        <v>42</v>
      </c>
      <c r="N173" s="654">
        <v>4635.2240476588431</v>
      </c>
    </row>
    <row r="174" spans="1:14" ht="14.4" customHeight="1" x14ac:dyDescent="0.3">
      <c r="A174" s="649" t="s">
        <v>573</v>
      </c>
      <c r="B174" s="650" t="s">
        <v>574</v>
      </c>
      <c r="C174" s="651" t="s">
        <v>579</v>
      </c>
      <c r="D174" s="652" t="s">
        <v>2517</v>
      </c>
      <c r="E174" s="651" t="s">
        <v>596</v>
      </c>
      <c r="F174" s="652" t="s">
        <v>2521</v>
      </c>
      <c r="G174" s="651" t="s">
        <v>618</v>
      </c>
      <c r="H174" s="651" t="s">
        <v>1208</v>
      </c>
      <c r="I174" s="651" t="s">
        <v>1209</v>
      </c>
      <c r="J174" s="651" t="s">
        <v>1138</v>
      </c>
      <c r="K174" s="651" t="s">
        <v>1210</v>
      </c>
      <c r="L174" s="653">
        <v>65.823333333333352</v>
      </c>
      <c r="M174" s="653">
        <v>3</v>
      </c>
      <c r="N174" s="654">
        <v>197.47000000000006</v>
      </c>
    </row>
    <row r="175" spans="1:14" ht="14.4" customHeight="1" x14ac:dyDescent="0.3">
      <c r="A175" s="649" t="s">
        <v>573</v>
      </c>
      <c r="B175" s="650" t="s">
        <v>574</v>
      </c>
      <c r="C175" s="651" t="s">
        <v>579</v>
      </c>
      <c r="D175" s="652" t="s">
        <v>2517</v>
      </c>
      <c r="E175" s="651" t="s">
        <v>596</v>
      </c>
      <c r="F175" s="652" t="s">
        <v>2521</v>
      </c>
      <c r="G175" s="651" t="s">
        <v>618</v>
      </c>
      <c r="H175" s="651" t="s">
        <v>1211</v>
      </c>
      <c r="I175" s="651" t="s">
        <v>1212</v>
      </c>
      <c r="J175" s="651" t="s">
        <v>1213</v>
      </c>
      <c r="K175" s="651" t="s">
        <v>1214</v>
      </c>
      <c r="L175" s="653">
        <v>59.050028592330534</v>
      </c>
      <c r="M175" s="653">
        <v>3</v>
      </c>
      <c r="N175" s="654">
        <v>177.1500857769916</v>
      </c>
    </row>
    <row r="176" spans="1:14" ht="14.4" customHeight="1" x14ac:dyDescent="0.3">
      <c r="A176" s="649" t="s">
        <v>573</v>
      </c>
      <c r="B176" s="650" t="s">
        <v>574</v>
      </c>
      <c r="C176" s="651" t="s">
        <v>579</v>
      </c>
      <c r="D176" s="652" t="s">
        <v>2517</v>
      </c>
      <c r="E176" s="651" t="s">
        <v>596</v>
      </c>
      <c r="F176" s="652" t="s">
        <v>2521</v>
      </c>
      <c r="G176" s="651" t="s">
        <v>618</v>
      </c>
      <c r="H176" s="651" t="s">
        <v>1215</v>
      </c>
      <c r="I176" s="651" t="s">
        <v>1216</v>
      </c>
      <c r="J176" s="651" t="s">
        <v>650</v>
      </c>
      <c r="K176" s="651" t="s">
        <v>1217</v>
      </c>
      <c r="L176" s="653">
        <v>50.503787487997677</v>
      </c>
      <c r="M176" s="653">
        <v>32</v>
      </c>
      <c r="N176" s="654">
        <v>1616.1211996159257</v>
      </c>
    </row>
    <row r="177" spans="1:14" ht="14.4" customHeight="1" x14ac:dyDescent="0.3">
      <c r="A177" s="649" t="s">
        <v>573</v>
      </c>
      <c r="B177" s="650" t="s">
        <v>574</v>
      </c>
      <c r="C177" s="651" t="s">
        <v>579</v>
      </c>
      <c r="D177" s="652" t="s">
        <v>2517</v>
      </c>
      <c r="E177" s="651" t="s">
        <v>596</v>
      </c>
      <c r="F177" s="652" t="s">
        <v>2521</v>
      </c>
      <c r="G177" s="651" t="s">
        <v>618</v>
      </c>
      <c r="H177" s="651" t="s">
        <v>1218</v>
      </c>
      <c r="I177" s="651" t="s">
        <v>1219</v>
      </c>
      <c r="J177" s="651" t="s">
        <v>1220</v>
      </c>
      <c r="K177" s="651" t="s">
        <v>1221</v>
      </c>
      <c r="L177" s="653">
        <v>177.8</v>
      </c>
      <c r="M177" s="653">
        <v>2</v>
      </c>
      <c r="N177" s="654">
        <v>355.6</v>
      </c>
    </row>
    <row r="178" spans="1:14" ht="14.4" customHeight="1" x14ac:dyDescent="0.3">
      <c r="A178" s="649" t="s">
        <v>573</v>
      </c>
      <c r="B178" s="650" t="s">
        <v>574</v>
      </c>
      <c r="C178" s="651" t="s">
        <v>579</v>
      </c>
      <c r="D178" s="652" t="s">
        <v>2517</v>
      </c>
      <c r="E178" s="651" t="s">
        <v>596</v>
      </c>
      <c r="F178" s="652" t="s">
        <v>2521</v>
      </c>
      <c r="G178" s="651" t="s">
        <v>618</v>
      </c>
      <c r="H178" s="651" t="s">
        <v>1222</v>
      </c>
      <c r="I178" s="651" t="s">
        <v>1222</v>
      </c>
      <c r="J178" s="651" t="s">
        <v>1223</v>
      </c>
      <c r="K178" s="651" t="s">
        <v>1224</v>
      </c>
      <c r="L178" s="653">
        <v>266.95999999999998</v>
      </c>
      <c r="M178" s="653">
        <v>1</v>
      </c>
      <c r="N178" s="654">
        <v>266.95999999999998</v>
      </c>
    </row>
    <row r="179" spans="1:14" ht="14.4" customHeight="1" x14ac:dyDescent="0.3">
      <c r="A179" s="649" t="s">
        <v>573</v>
      </c>
      <c r="B179" s="650" t="s">
        <v>574</v>
      </c>
      <c r="C179" s="651" t="s">
        <v>579</v>
      </c>
      <c r="D179" s="652" t="s">
        <v>2517</v>
      </c>
      <c r="E179" s="651" t="s">
        <v>596</v>
      </c>
      <c r="F179" s="652" t="s">
        <v>2521</v>
      </c>
      <c r="G179" s="651" t="s">
        <v>618</v>
      </c>
      <c r="H179" s="651" t="s">
        <v>1225</v>
      </c>
      <c r="I179" s="651" t="s">
        <v>1226</v>
      </c>
      <c r="J179" s="651" t="s">
        <v>1227</v>
      </c>
      <c r="K179" s="651" t="s">
        <v>644</v>
      </c>
      <c r="L179" s="653">
        <v>73.06</v>
      </c>
      <c r="M179" s="653">
        <v>6</v>
      </c>
      <c r="N179" s="654">
        <v>438.36</v>
      </c>
    </row>
    <row r="180" spans="1:14" ht="14.4" customHeight="1" x14ac:dyDescent="0.3">
      <c r="A180" s="649" t="s">
        <v>573</v>
      </c>
      <c r="B180" s="650" t="s">
        <v>574</v>
      </c>
      <c r="C180" s="651" t="s">
        <v>579</v>
      </c>
      <c r="D180" s="652" t="s">
        <v>2517</v>
      </c>
      <c r="E180" s="651" t="s">
        <v>596</v>
      </c>
      <c r="F180" s="652" t="s">
        <v>2521</v>
      </c>
      <c r="G180" s="651" t="s">
        <v>618</v>
      </c>
      <c r="H180" s="651" t="s">
        <v>1228</v>
      </c>
      <c r="I180" s="651" t="s">
        <v>1229</v>
      </c>
      <c r="J180" s="651" t="s">
        <v>1230</v>
      </c>
      <c r="K180" s="651" t="s">
        <v>1231</v>
      </c>
      <c r="L180" s="653">
        <v>41.479999999999983</v>
      </c>
      <c r="M180" s="653">
        <v>1</v>
      </c>
      <c r="N180" s="654">
        <v>41.479999999999983</v>
      </c>
    </row>
    <row r="181" spans="1:14" ht="14.4" customHeight="1" x14ac:dyDescent="0.3">
      <c r="A181" s="649" t="s">
        <v>573</v>
      </c>
      <c r="B181" s="650" t="s">
        <v>574</v>
      </c>
      <c r="C181" s="651" t="s">
        <v>579</v>
      </c>
      <c r="D181" s="652" t="s">
        <v>2517</v>
      </c>
      <c r="E181" s="651" t="s">
        <v>596</v>
      </c>
      <c r="F181" s="652" t="s">
        <v>2521</v>
      </c>
      <c r="G181" s="651" t="s">
        <v>618</v>
      </c>
      <c r="H181" s="651" t="s">
        <v>1232</v>
      </c>
      <c r="I181" s="651" t="s">
        <v>1233</v>
      </c>
      <c r="J181" s="651" t="s">
        <v>1234</v>
      </c>
      <c r="K181" s="651" t="s">
        <v>1235</v>
      </c>
      <c r="L181" s="653">
        <v>155.25</v>
      </c>
      <c r="M181" s="653">
        <v>2</v>
      </c>
      <c r="N181" s="654">
        <v>310.5</v>
      </c>
    </row>
    <row r="182" spans="1:14" ht="14.4" customHeight="1" x14ac:dyDescent="0.3">
      <c r="A182" s="649" t="s">
        <v>573</v>
      </c>
      <c r="B182" s="650" t="s">
        <v>574</v>
      </c>
      <c r="C182" s="651" t="s">
        <v>579</v>
      </c>
      <c r="D182" s="652" t="s">
        <v>2517</v>
      </c>
      <c r="E182" s="651" t="s">
        <v>596</v>
      </c>
      <c r="F182" s="652" t="s">
        <v>2521</v>
      </c>
      <c r="G182" s="651" t="s">
        <v>618</v>
      </c>
      <c r="H182" s="651" t="s">
        <v>1236</v>
      </c>
      <c r="I182" s="651" t="s">
        <v>1237</v>
      </c>
      <c r="J182" s="651" t="s">
        <v>1238</v>
      </c>
      <c r="K182" s="651" t="s">
        <v>1239</v>
      </c>
      <c r="L182" s="653">
        <v>82.26</v>
      </c>
      <c r="M182" s="653">
        <v>2</v>
      </c>
      <c r="N182" s="654">
        <v>164.52</v>
      </c>
    </row>
    <row r="183" spans="1:14" ht="14.4" customHeight="1" x14ac:dyDescent="0.3">
      <c r="A183" s="649" t="s">
        <v>573</v>
      </c>
      <c r="B183" s="650" t="s">
        <v>574</v>
      </c>
      <c r="C183" s="651" t="s">
        <v>579</v>
      </c>
      <c r="D183" s="652" t="s">
        <v>2517</v>
      </c>
      <c r="E183" s="651" t="s">
        <v>596</v>
      </c>
      <c r="F183" s="652" t="s">
        <v>2521</v>
      </c>
      <c r="G183" s="651" t="s">
        <v>618</v>
      </c>
      <c r="H183" s="651" t="s">
        <v>1240</v>
      </c>
      <c r="I183" s="651" t="s">
        <v>1241</v>
      </c>
      <c r="J183" s="651" t="s">
        <v>1242</v>
      </c>
      <c r="K183" s="651" t="s">
        <v>1243</v>
      </c>
      <c r="L183" s="653">
        <v>551.52501966585396</v>
      </c>
      <c r="M183" s="653">
        <v>7</v>
      </c>
      <c r="N183" s="654">
        <v>3860.6751376609777</v>
      </c>
    </row>
    <row r="184" spans="1:14" ht="14.4" customHeight="1" x14ac:dyDescent="0.3">
      <c r="A184" s="649" t="s">
        <v>573</v>
      </c>
      <c r="B184" s="650" t="s">
        <v>574</v>
      </c>
      <c r="C184" s="651" t="s">
        <v>579</v>
      </c>
      <c r="D184" s="652" t="s">
        <v>2517</v>
      </c>
      <c r="E184" s="651" t="s">
        <v>596</v>
      </c>
      <c r="F184" s="652" t="s">
        <v>2521</v>
      </c>
      <c r="G184" s="651" t="s">
        <v>618</v>
      </c>
      <c r="H184" s="651" t="s">
        <v>1244</v>
      </c>
      <c r="I184" s="651" t="s">
        <v>1245</v>
      </c>
      <c r="J184" s="651" t="s">
        <v>1246</v>
      </c>
      <c r="K184" s="651" t="s">
        <v>1247</v>
      </c>
      <c r="L184" s="653">
        <v>1092.808597231565</v>
      </c>
      <c r="M184" s="653">
        <v>2</v>
      </c>
      <c r="N184" s="654">
        <v>2185.6171944631301</v>
      </c>
    </row>
    <row r="185" spans="1:14" ht="14.4" customHeight="1" x14ac:dyDescent="0.3">
      <c r="A185" s="649" t="s">
        <v>573</v>
      </c>
      <c r="B185" s="650" t="s">
        <v>574</v>
      </c>
      <c r="C185" s="651" t="s">
        <v>579</v>
      </c>
      <c r="D185" s="652" t="s">
        <v>2517</v>
      </c>
      <c r="E185" s="651" t="s">
        <v>596</v>
      </c>
      <c r="F185" s="652" t="s">
        <v>2521</v>
      </c>
      <c r="G185" s="651" t="s">
        <v>618</v>
      </c>
      <c r="H185" s="651" t="s">
        <v>1248</v>
      </c>
      <c r="I185" s="651" t="s">
        <v>1249</v>
      </c>
      <c r="J185" s="651" t="s">
        <v>1250</v>
      </c>
      <c r="K185" s="651" t="s">
        <v>1251</v>
      </c>
      <c r="L185" s="653">
        <v>90.95</v>
      </c>
      <c r="M185" s="653">
        <v>4</v>
      </c>
      <c r="N185" s="654">
        <v>363.8</v>
      </c>
    </row>
    <row r="186" spans="1:14" ht="14.4" customHeight="1" x14ac:dyDescent="0.3">
      <c r="A186" s="649" t="s">
        <v>573</v>
      </c>
      <c r="B186" s="650" t="s">
        <v>574</v>
      </c>
      <c r="C186" s="651" t="s">
        <v>579</v>
      </c>
      <c r="D186" s="652" t="s">
        <v>2517</v>
      </c>
      <c r="E186" s="651" t="s">
        <v>596</v>
      </c>
      <c r="F186" s="652" t="s">
        <v>2521</v>
      </c>
      <c r="G186" s="651" t="s">
        <v>618</v>
      </c>
      <c r="H186" s="651" t="s">
        <v>1252</v>
      </c>
      <c r="I186" s="651" t="s">
        <v>1253</v>
      </c>
      <c r="J186" s="651" t="s">
        <v>1254</v>
      </c>
      <c r="K186" s="651" t="s">
        <v>1102</v>
      </c>
      <c r="L186" s="653">
        <v>90.620000000000033</v>
      </c>
      <c r="M186" s="653">
        <v>1</v>
      </c>
      <c r="N186" s="654">
        <v>90.620000000000033</v>
      </c>
    </row>
    <row r="187" spans="1:14" ht="14.4" customHeight="1" x14ac:dyDescent="0.3">
      <c r="A187" s="649" t="s">
        <v>573</v>
      </c>
      <c r="B187" s="650" t="s">
        <v>574</v>
      </c>
      <c r="C187" s="651" t="s">
        <v>579</v>
      </c>
      <c r="D187" s="652" t="s">
        <v>2517</v>
      </c>
      <c r="E187" s="651" t="s">
        <v>596</v>
      </c>
      <c r="F187" s="652" t="s">
        <v>2521</v>
      </c>
      <c r="G187" s="651" t="s">
        <v>618</v>
      </c>
      <c r="H187" s="651" t="s">
        <v>1255</v>
      </c>
      <c r="I187" s="651" t="s">
        <v>1256</v>
      </c>
      <c r="J187" s="651" t="s">
        <v>1257</v>
      </c>
      <c r="K187" s="651" t="s">
        <v>1258</v>
      </c>
      <c r="L187" s="653">
        <v>182.998827461899</v>
      </c>
      <c r="M187" s="653">
        <v>2</v>
      </c>
      <c r="N187" s="654">
        <v>365.997654923798</v>
      </c>
    </row>
    <row r="188" spans="1:14" ht="14.4" customHeight="1" x14ac:dyDescent="0.3">
      <c r="A188" s="649" t="s">
        <v>573</v>
      </c>
      <c r="B188" s="650" t="s">
        <v>574</v>
      </c>
      <c r="C188" s="651" t="s">
        <v>579</v>
      </c>
      <c r="D188" s="652" t="s">
        <v>2517</v>
      </c>
      <c r="E188" s="651" t="s">
        <v>596</v>
      </c>
      <c r="F188" s="652" t="s">
        <v>2521</v>
      </c>
      <c r="G188" s="651" t="s">
        <v>618</v>
      </c>
      <c r="H188" s="651" t="s">
        <v>1259</v>
      </c>
      <c r="I188" s="651" t="s">
        <v>1260</v>
      </c>
      <c r="J188" s="651" t="s">
        <v>1261</v>
      </c>
      <c r="K188" s="651" t="s">
        <v>1262</v>
      </c>
      <c r="L188" s="653">
        <v>128.65</v>
      </c>
      <c r="M188" s="653">
        <v>1</v>
      </c>
      <c r="N188" s="654">
        <v>128.65</v>
      </c>
    </row>
    <row r="189" spans="1:14" ht="14.4" customHeight="1" x14ac:dyDescent="0.3">
      <c r="A189" s="649" t="s">
        <v>573</v>
      </c>
      <c r="B189" s="650" t="s">
        <v>574</v>
      </c>
      <c r="C189" s="651" t="s">
        <v>579</v>
      </c>
      <c r="D189" s="652" t="s">
        <v>2517</v>
      </c>
      <c r="E189" s="651" t="s">
        <v>596</v>
      </c>
      <c r="F189" s="652" t="s">
        <v>2521</v>
      </c>
      <c r="G189" s="651" t="s">
        <v>618</v>
      </c>
      <c r="H189" s="651" t="s">
        <v>1263</v>
      </c>
      <c r="I189" s="651" t="s">
        <v>1264</v>
      </c>
      <c r="J189" s="651" t="s">
        <v>1265</v>
      </c>
      <c r="K189" s="651" t="s">
        <v>1266</v>
      </c>
      <c r="L189" s="653">
        <v>1401.3300000000002</v>
      </c>
      <c r="M189" s="653">
        <v>1</v>
      </c>
      <c r="N189" s="654">
        <v>1401.3300000000002</v>
      </c>
    </row>
    <row r="190" spans="1:14" ht="14.4" customHeight="1" x14ac:dyDescent="0.3">
      <c r="A190" s="649" t="s">
        <v>573</v>
      </c>
      <c r="B190" s="650" t="s">
        <v>574</v>
      </c>
      <c r="C190" s="651" t="s">
        <v>579</v>
      </c>
      <c r="D190" s="652" t="s">
        <v>2517</v>
      </c>
      <c r="E190" s="651" t="s">
        <v>596</v>
      </c>
      <c r="F190" s="652" t="s">
        <v>2521</v>
      </c>
      <c r="G190" s="651" t="s">
        <v>618</v>
      </c>
      <c r="H190" s="651" t="s">
        <v>1267</v>
      </c>
      <c r="I190" s="651" t="s">
        <v>1268</v>
      </c>
      <c r="J190" s="651" t="s">
        <v>1269</v>
      </c>
      <c r="K190" s="651" t="s">
        <v>1270</v>
      </c>
      <c r="L190" s="653">
        <v>61.159822310665966</v>
      </c>
      <c r="M190" s="653">
        <v>3</v>
      </c>
      <c r="N190" s="654">
        <v>183.47946693199791</v>
      </c>
    </row>
    <row r="191" spans="1:14" ht="14.4" customHeight="1" x14ac:dyDescent="0.3">
      <c r="A191" s="649" t="s">
        <v>573</v>
      </c>
      <c r="B191" s="650" t="s">
        <v>574</v>
      </c>
      <c r="C191" s="651" t="s">
        <v>579</v>
      </c>
      <c r="D191" s="652" t="s">
        <v>2517</v>
      </c>
      <c r="E191" s="651" t="s">
        <v>596</v>
      </c>
      <c r="F191" s="652" t="s">
        <v>2521</v>
      </c>
      <c r="G191" s="651" t="s">
        <v>618</v>
      </c>
      <c r="H191" s="651" t="s">
        <v>1271</v>
      </c>
      <c r="I191" s="651" t="s">
        <v>1272</v>
      </c>
      <c r="J191" s="651" t="s">
        <v>1273</v>
      </c>
      <c r="K191" s="651" t="s">
        <v>1274</v>
      </c>
      <c r="L191" s="653">
        <v>96.92000000000003</v>
      </c>
      <c r="M191" s="653">
        <v>1</v>
      </c>
      <c r="N191" s="654">
        <v>96.92000000000003</v>
      </c>
    </row>
    <row r="192" spans="1:14" ht="14.4" customHeight="1" x14ac:dyDescent="0.3">
      <c r="A192" s="649" t="s">
        <v>573</v>
      </c>
      <c r="B192" s="650" t="s">
        <v>574</v>
      </c>
      <c r="C192" s="651" t="s">
        <v>579</v>
      </c>
      <c r="D192" s="652" t="s">
        <v>2517</v>
      </c>
      <c r="E192" s="651" t="s">
        <v>596</v>
      </c>
      <c r="F192" s="652" t="s">
        <v>2521</v>
      </c>
      <c r="G192" s="651" t="s">
        <v>618</v>
      </c>
      <c r="H192" s="651" t="s">
        <v>1275</v>
      </c>
      <c r="I192" s="651" t="s">
        <v>237</v>
      </c>
      <c r="J192" s="651" t="s">
        <v>1276</v>
      </c>
      <c r="K192" s="651" t="s">
        <v>1277</v>
      </c>
      <c r="L192" s="653">
        <v>24.037194261613511</v>
      </c>
      <c r="M192" s="653">
        <v>24</v>
      </c>
      <c r="N192" s="654">
        <v>576.89266227872429</v>
      </c>
    </row>
    <row r="193" spans="1:14" ht="14.4" customHeight="1" x14ac:dyDescent="0.3">
      <c r="A193" s="649" t="s">
        <v>573</v>
      </c>
      <c r="B193" s="650" t="s">
        <v>574</v>
      </c>
      <c r="C193" s="651" t="s">
        <v>579</v>
      </c>
      <c r="D193" s="652" t="s">
        <v>2517</v>
      </c>
      <c r="E193" s="651" t="s">
        <v>596</v>
      </c>
      <c r="F193" s="652" t="s">
        <v>2521</v>
      </c>
      <c r="G193" s="651" t="s">
        <v>618</v>
      </c>
      <c r="H193" s="651" t="s">
        <v>1278</v>
      </c>
      <c r="I193" s="651" t="s">
        <v>237</v>
      </c>
      <c r="J193" s="651" t="s">
        <v>1279</v>
      </c>
      <c r="K193" s="651"/>
      <c r="L193" s="653">
        <v>78.066824660080627</v>
      </c>
      <c r="M193" s="653">
        <v>13</v>
      </c>
      <c r="N193" s="654">
        <v>1014.8687205810481</v>
      </c>
    </row>
    <row r="194" spans="1:14" ht="14.4" customHeight="1" x14ac:dyDescent="0.3">
      <c r="A194" s="649" t="s">
        <v>573</v>
      </c>
      <c r="B194" s="650" t="s">
        <v>574</v>
      </c>
      <c r="C194" s="651" t="s">
        <v>579</v>
      </c>
      <c r="D194" s="652" t="s">
        <v>2517</v>
      </c>
      <c r="E194" s="651" t="s">
        <v>596</v>
      </c>
      <c r="F194" s="652" t="s">
        <v>2521</v>
      </c>
      <c r="G194" s="651" t="s">
        <v>618</v>
      </c>
      <c r="H194" s="651" t="s">
        <v>1280</v>
      </c>
      <c r="I194" s="651" t="s">
        <v>237</v>
      </c>
      <c r="J194" s="651" t="s">
        <v>1281</v>
      </c>
      <c r="K194" s="651"/>
      <c r="L194" s="653">
        <v>78.760000000000019</v>
      </c>
      <c r="M194" s="653">
        <v>2</v>
      </c>
      <c r="N194" s="654">
        <v>157.52000000000004</v>
      </c>
    </row>
    <row r="195" spans="1:14" ht="14.4" customHeight="1" x14ac:dyDescent="0.3">
      <c r="A195" s="649" t="s">
        <v>573</v>
      </c>
      <c r="B195" s="650" t="s">
        <v>574</v>
      </c>
      <c r="C195" s="651" t="s">
        <v>579</v>
      </c>
      <c r="D195" s="652" t="s">
        <v>2517</v>
      </c>
      <c r="E195" s="651" t="s">
        <v>596</v>
      </c>
      <c r="F195" s="652" t="s">
        <v>2521</v>
      </c>
      <c r="G195" s="651" t="s">
        <v>618</v>
      </c>
      <c r="H195" s="651" t="s">
        <v>1282</v>
      </c>
      <c r="I195" s="651" t="s">
        <v>237</v>
      </c>
      <c r="J195" s="651" t="s">
        <v>1283</v>
      </c>
      <c r="K195" s="651"/>
      <c r="L195" s="653">
        <v>219.54650829858397</v>
      </c>
      <c r="M195" s="653">
        <v>3</v>
      </c>
      <c r="N195" s="654">
        <v>658.63952489575195</v>
      </c>
    </row>
    <row r="196" spans="1:14" ht="14.4" customHeight="1" x14ac:dyDescent="0.3">
      <c r="A196" s="649" t="s">
        <v>573</v>
      </c>
      <c r="B196" s="650" t="s">
        <v>574</v>
      </c>
      <c r="C196" s="651" t="s">
        <v>579</v>
      </c>
      <c r="D196" s="652" t="s">
        <v>2517</v>
      </c>
      <c r="E196" s="651" t="s">
        <v>596</v>
      </c>
      <c r="F196" s="652" t="s">
        <v>2521</v>
      </c>
      <c r="G196" s="651" t="s">
        <v>618</v>
      </c>
      <c r="H196" s="651" t="s">
        <v>1284</v>
      </c>
      <c r="I196" s="651" t="s">
        <v>1284</v>
      </c>
      <c r="J196" s="651" t="s">
        <v>1285</v>
      </c>
      <c r="K196" s="651" t="s">
        <v>1286</v>
      </c>
      <c r="L196" s="653">
        <v>237.09974334747352</v>
      </c>
      <c r="M196" s="653">
        <v>2</v>
      </c>
      <c r="N196" s="654">
        <v>474.19948669494704</v>
      </c>
    </row>
    <row r="197" spans="1:14" ht="14.4" customHeight="1" x14ac:dyDescent="0.3">
      <c r="A197" s="649" t="s">
        <v>573</v>
      </c>
      <c r="B197" s="650" t="s">
        <v>574</v>
      </c>
      <c r="C197" s="651" t="s">
        <v>579</v>
      </c>
      <c r="D197" s="652" t="s">
        <v>2517</v>
      </c>
      <c r="E197" s="651" t="s">
        <v>596</v>
      </c>
      <c r="F197" s="652" t="s">
        <v>2521</v>
      </c>
      <c r="G197" s="651" t="s">
        <v>618</v>
      </c>
      <c r="H197" s="651" t="s">
        <v>1287</v>
      </c>
      <c r="I197" s="651" t="s">
        <v>1288</v>
      </c>
      <c r="J197" s="651" t="s">
        <v>1289</v>
      </c>
      <c r="K197" s="651" t="s">
        <v>1290</v>
      </c>
      <c r="L197" s="653">
        <v>117.73995043748216</v>
      </c>
      <c r="M197" s="653">
        <v>30</v>
      </c>
      <c r="N197" s="654">
        <v>3532.1985131244651</v>
      </c>
    </row>
    <row r="198" spans="1:14" ht="14.4" customHeight="1" x14ac:dyDescent="0.3">
      <c r="A198" s="649" t="s">
        <v>573</v>
      </c>
      <c r="B198" s="650" t="s">
        <v>574</v>
      </c>
      <c r="C198" s="651" t="s">
        <v>579</v>
      </c>
      <c r="D198" s="652" t="s">
        <v>2517</v>
      </c>
      <c r="E198" s="651" t="s">
        <v>596</v>
      </c>
      <c r="F198" s="652" t="s">
        <v>2521</v>
      </c>
      <c r="G198" s="651" t="s">
        <v>618</v>
      </c>
      <c r="H198" s="651" t="s">
        <v>1291</v>
      </c>
      <c r="I198" s="651" t="s">
        <v>1292</v>
      </c>
      <c r="J198" s="651" t="s">
        <v>1293</v>
      </c>
      <c r="K198" s="651" t="s">
        <v>1294</v>
      </c>
      <c r="L198" s="653">
        <v>457.48000000000013</v>
      </c>
      <c r="M198" s="653">
        <v>2</v>
      </c>
      <c r="N198" s="654">
        <v>914.96000000000026</v>
      </c>
    </row>
    <row r="199" spans="1:14" ht="14.4" customHeight="1" x14ac:dyDescent="0.3">
      <c r="A199" s="649" t="s">
        <v>573</v>
      </c>
      <c r="B199" s="650" t="s">
        <v>574</v>
      </c>
      <c r="C199" s="651" t="s">
        <v>579</v>
      </c>
      <c r="D199" s="652" t="s">
        <v>2517</v>
      </c>
      <c r="E199" s="651" t="s">
        <v>596</v>
      </c>
      <c r="F199" s="652" t="s">
        <v>2521</v>
      </c>
      <c r="G199" s="651" t="s">
        <v>618</v>
      </c>
      <c r="H199" s="651" t="s">
        <v>1295</v>
      </c>
      <c r="I199" s="651" t="s">
        <v>1296</v>
      </c>
      <c r="J199" s="651" t="s">
        <v>1297</v>
      </c>
      <c r="K199" s="651" t="s">
        <v>1298</v>
      </c>
      <c r="L199" s="653">
        <v>424.12496806152808</v>
      </c>
      <c r="M199" s="653">
        <v>1</v>
      </c>
      <c r="N199" s="654">
        <v>424.12496806152808</v>
      </c>
    </row>
    <row r="200" spans="1:14" ht="14.4" customHeight="1" x14ac:dyDescent="0.3">
      <c r="A200" s="649" t="s">
        <v>573</v>
      </c>
      <c r="B200" s="650" t="s">
        <v>574</v>
      </c>
      <c r="C200" s="651" t="s">
        <v>579</v>
      </c>
      <c r="D200" s="652" t="s">
        <v>2517</v>
      </c>
      <c r="E200" s="651" t="s">
        <v>596</v>
      </c>
      <c r="F200" s="652" t="s">
        <v>2521</v>
      </c>
      <c r="G200" s="651" t="s">
        <v>618</v>
      </c>
      <c r="H200" s="651" t="s">
        <v>1299</v>
      </c>
      <c r="I200" s="651" t="s">
        <v>1300</v>
      </c>
      <c r="J200" s="651" t="s">
        <v>1301</v>
      </c>
      <c r="K200" s="651" t="s">
        <v>1302</v>
      </c>
      <c r="L200" s="653">
        <v>38.94</v>
      </c>
      <c r="M200" s="653">
        <v>5</v>
      </c>
      <c r="N200" s="654">
        <v>194.7</v>
      </c>
    </row>
    <row r="201" spans="1:14" ht="14.4" customHeight="1" x14ac:dyDescent="0.3">
      <c r="A201" s="649" t="s">
        <v>573</v>
      </c>
      <c r="B201" s="650" t="s">
        <v>574</v>
      </c>
      <c r="C201" s="651" t="s">
        <v>579</v>
      </c>
      <c r="D201" s="652" t="s">
        <v>2517</v>
      </c>
      <c r="E201" s="651" t="s">
        <v>596</v>
      </c>
      <c r="F201" s="652" t="s">
        <v>2521</v>
      </c>
      <c r="G201" s="651" t="s">
        <v>618</v>
      </c>
      <c r="H201" s="651" t="s">
        <v>1303</v>
      </c>
      <c r="I201" s="651" t="s">
        <v>1303</v>
      </c>
      <c r="J201" s="651" t="s">
        <v>1304</v>
      </c>
      <c r="K201" s="651" t="s">
        <v>1305</v>
      </c>
      <c r="L201" s="653">
        <v>84.869999999999976</v>
      </c>
      <c r="M201" s="653">
        <v>1</v>
      </c>
      <c r="N201" s="654">
        <v>84.869999999999976</v>
      </c>
    </row>
    <row r="202" spans="1:14" ht="14.4" customHeight="1" x14ac:dyDescent="0.3">
      <c r="A202" s="649" t="s">
        <v>573</v>
      </c>
      <c r="B202" s="650" t="s">
        <v>574</v>
      </c>
      <c r="C202" s="651" t="s">
        <v>579</v>
      </c>
      <c r="D202" s="652" t="s">
        <v>2517</v>
      </c>
      <c r="E202" s="651" t="s">
        <v>596</v>
      </c>
      <c r="F202" s="652" t="s">
        <v>2521</v>
      </c>
      <c r="G202" s="651" t="s">
        <v>618</v>
      </c>
      <c r="H202" s="651" t="s">
        <v>1306</v>
      </c>
      <c r="I202" s="651" t="s">
        <v>1306</v>
      </c>
      <c r="J202" s="651" t="s">
        <v>1307</v>
      </c>
      <c r="K202" s="651" t="s">
        <v>1308</v>
      </c>
      <c r="L202" s="653">
        <v>96.220028586017847</v>
      </c>
      <c r="M202" s="653">
        <v>6</v>
      </c>
      <c r="N202" s="654">
        <v>577.32017151610705</v>
      </c>
    </row>
    <row r="203" spans="1:14" ht="14.4" customHeight="1" x14ac:dyDescent="0.3">
      <c r="A203" s="649" t="s">
        <v>573</v>
      </c>
      <c r="B203" s="650" t="s">
        <v>574</v>
      </c>
      <c r="C203" s="651" t="s">
        <v>579</v>
      </c>
      <c r="D203" s="652" t="s">
        <v>2517</v>
      </c>
      <c r="E203" s="651" t="s">
        <v>596</v>
      </c>
      <c r="F203" s="652" t="s">
        <v>2521</v>
      </c>
      <c r="G203" s="651" t="s">
        <v>618</v>
      </c>
      <c r="H203" s="651" t="s">
        <v>1309</v>
      </c>
      <c r="I203" s="651" t="s">
        <v>1310</v>
      </c>
      <c r="J203" s="651" t="s">
        <v>1311</v>
      </c>
      <c r="K203" s="651" t="s">
        <v>1312</v>
      </c>
      <c r="L203" s="653">
        <v>399.48</v>
      </c>
      <c r="M203" s="653">
        <v>7</v>
      </c>
      <c r="N203" s="654">
        <v>2796.36</v>
      </c>
    </row>
    <row r="204" spans="1:14" ht="14.4" customHeight="1" x14ac:dyDescent="0.3">
      <c r="A204" s="649" t="s">
        <v>573</v>
      </c>
      <c r="B204" s="650" t="s">
        <v>574</v>
      </c>
      <c r="C204" s="651" t="s">
        <v>579</v>
      </c>
      <c r="D204" s="652" t="s">
        <v>2517</v>
      </c>
      <c r="E204" s="651" t="s">
        <v>596</v>
      </c>
      <c r="F204" s="652" t="s">
        <v>2521</v>
      </c>
      <c r="G204" s="651" t="s">
        <v>618</v>
      </c>
      <c r="H204" s="651" t="s">
        <v>1313</v>
      </c>
      <c r="I204" s="651" t="s">
        <v>1314</v>
      </c>
      <c r="J204" s="651" t="s">
        <v>1077</v>
      </c>
      <c r="K204" s="651" t="s">
        <v>1192</v>
      </c>
      <c r="L204" s="653">
        <v>598.12000000000012</v>
      </c>
      <c r="M204" s="653">
        <v>2</v>
      </c>
      <c r="N204" s="654">
        <v>1196.2400000000002</v>
      </c>
    </row>
    <row r="205" spans="1:14" ht="14.4" customHeight="1" x14ac:dyDescent="0.3">
      <c r="A205" s="649" t="s">
        <v>573</v>
      </c>
      <c r="B205" s="650" t="s">
        <v>574</v>
      </c>
      <c r="C205" s="651" t="s">
        <v>579</v>
      </c>
      <c r="D205" s="652" t="s">
        <v>2517</v>
      </c>
      <c r="E205" s="651" t="s">
        <v>596</v>
      </c>
      <c r="F205" s="652" t="s">
        <v>2521</v>
      </c>
      <c r="G205" s="651" t="s">
        <v>618</v>
      </c>
      <c r="H205" s="651" t="s">
        <v>1315</v>
      </c>
      <c r="I205" s="651" t="s">
        <v>237</v>
      </c>
      <c r="J205" s="651" t="s">
        <v>1316</v>
      </c>
      <c r="K205" s="651"/>
      <c r="L205" s="653">
        <v>209.26195362218041</v>
      </c>
      <c r="M205" s="653">
        <v>1</v>
      </c>
      <c r="N205" s="654">
        <v>209.26195362218041</v>
      </c>
    </row>
    <row r="206" spans="1:14" ht="14.4" customHeight="1" x14ac:dyDescent="0.3">
      <c r="A206" s="649" t="s">
        <v>573</v>
      </c>
      <c r="B206" s="650" t="s">
        <v>574</v>
      </c>
      <c r="C206" s="651" t="s">
        <v>579</v>
      </c>
      <c r="D206" s="652" t="s">
        <v>2517</v>
      </c>
      <c r="E206" s="651" t="s">
        <v>596</v>
      </c>
      <c r="F206" s="652" t="s">
        <v>2521</v>
      </c>
      <c r="G206" s="651" t="s">
        <v>618</v>
      </c>
      <c r="H206" s="651" t="s">
        <v>1317</v>
      </c>
      <c r="I206" s="651" t="s">
        <v>237</v>
      </c>
      <c r="J206" s="651" t="s">
        <v>1318</v>
      </c>
      <c r="K206" s="651"/>
      <c r="L206" s="653">
        <v>78.664777321486497</v>
      </c>
      <c r="M206" s="653">
        <v>2</v>
      </c>
      <c r="N206" s="654">
        <v>157.32955464297299</v>
      </c>
    </row>
    <row r="207" spans="1:14" ht="14.4" customHeight="1" x14ac:dyDescent="0.3">
      <c r="A207" s="649" t="s">
        <v>573</v>
      </c>
      <c r="B207" s="650" t="s">
        <v>574</v>
      </c>
      <c r="C207" s="651" t="s">
        <v>579</v>
      </c>
      <c r="D207" s="652" t="s">
        <v>2517</v>
      </c>
      <c r="E207" s="651" t="s">
        <v>596</v>
      </c>
      <c r="F207" s="652" t="s">
        <v>2521</v>
      </c>
      <c r="G207" s="651" t="s">
        <v>618</v>
      </c>
      <c r="H207" s="651" t="s">
        <v>1319</v>
      </c>
      <c r="I207" s="651" t="s">
        <v>1319</v>
      </c>
      <c r="J207" s="651" t="s">
        <v>1320</v>
      </c>
      <c r="K207" s="651" t="s">
        <v>1321</v>
      </c>
      <c r="L207" s="653">
        <v>48.839999999999996</v>
      </c>
      <c r="M207" s="653">
        <v>10</v>
      </c>
      <c r="N207" s="654">
        <v>488.4</v>
      </c>
    </row>
    <row r="208" spans="1:14" ht="14.4" customHeight="1" x14ac:dyDescent="0.3">
      <c r="A208" s="649" t="s">
        <v>573</v>
      </c>
      <c r="B208" s="650" t="s">
        <v>574</v>
      </c>
      <c r="C208" s="651" t="s">
        <v>579</v>
      </c>
      <c r="D208" s="652" t="s">
        <v>2517</v>
      </c>
      <c r="E208" s="651" t="s">
        <v>596</v>
      </c>
      <c r="F208" s="652" t="s">
        <v>2521</v>
      </c>
      <c r="G208" s="651" t="s">
        <v>618</v>
      </c>
      <c r="H208" s="651" t="s">
        <v>1322</v>
      </c>
      <c r="I208" s="651" t="s">
        <v>1323</v>
      </c>
      <c r="J208" s="651" t="s">
        <v>1324</v>
      </c>
      <c r="K208" s="651" t="s">
        <v>1325</v>
      </c>
      <c r="L208" s="653">
        <v>113.9496212332738</v>
      </c>
      <c r="M208" s="653">
        <v>2</v>
      </c>
      <c r="N208" s="654">
        <v>227.89924246654761</v>
      </c>
    </row>
    <row r="209" spans="1:14" ht="14.4" customHeight="1" x14ac:dyDescent="0.3">
      <c r="A209" s="649" t="s">
        <v>573</v>
      </c>
      <c r="B209" s="650" t="s">
        <v>574</v>
      </c>
      <c r="C209" s="651" t="s">
        <v>579</v>
      </c>
      <c r="D209" s="652" t="s">
        <v>2517</v>
      </c>
      <c r="E209" s="651" t="s">
        <v>596</v>
      </c>
      <c r="F209" s="652" t="s">
        <v>2521</v>
      </c>
      <c r="G209" s="651" t="s">
        <v>618</v>
      </c>
      <c r="H209" s="651" t="s">
        <v>1326</v>
      </c>
      <c r="I209" s="651" t="s">
        <v>1327</v>
      </c>
      <c r="J209" s="651" t="s">
        <v>1328</v>
      </c>
      <c r="K209" s="651" t="s">
        <v>1329</v>
      </c>
      <c r="L209" s="653">
        <v>1311.6835308069437</v>
      </c>
      <c r="M209" s="653">
        <v>1</v>
      </c>
      <c r="N209" s="654">
        <v>1311.6835308069437</v>
      </c>
    </row>
    <row r="210" spans="1:14" ht="14.4" customHeight="1" x14ac:dyDescent="0.3">
      <c r="A210" s="649" t="s">
        <v>573</v>
      </c>
      <c r="B210" s="650" t="s">
        <v>574</v>
      </c>
      <c r="C210" s="651" t="s">
        <v>579</v>
      </c>
      <c r="D210" s="652" t="s">
        <v>2517</v>
      </c>
      <c r="E210" s="651" t="s">
        <v>596</v>
      </c>
      <c r="F210" s="652" t="s">
        <v>2521</v>
      </c>
      <c r="G210" s="651" t="s">
        <v>618</v>
      </c>
      <c r="H210" s="651" t="s">
        <v>1330</v>
      </c>
      <c r="I210" s="651" t="s">
        <v>1331</v>
      </c>
      <c r="J210" s="651" t="s">
        <v>1332</v>
      </c>
      <c r="K210" s="651" t="s">
        <v>1333</v>
      </c>
      <c r="L210" s="653">
        <v>57.264950252247019</v>
      </c>
      <c r="M210" s="653">
        <v>2</v>
      </c>
      <c r="N210" s="654">
        <v>114.52990050449404</v>
      </c>
    </row>
    <row r="211" spans="1:14" ht="14.4" customHeight="1" x14ac:dyDescent="0.3">
      <c r="A211" s="649" t="s">
        <v>573</v>
      </c>
      <c r="B211" s="650" t="s">
        <v>574</v>
      </c>
      <c r="C211" s="651" t="s">
        <v>579</v>
      </c>
      <c r="D211" s="652" t="s">
        <v>2517</v>
      </c>
      <c r="E211" s="651" t="s">
        <v>596</v>
      </c>
      <c r="F211" s="652" t="s">
        <v>2521</v>
      </c>
      <c r="G211" s="651" t="s">
        <v>618</v>
      </c>
      <c r="H211" s="651" t="s">
        <v>1334</v>
      </c>
      <c r="I211" s="651" t="s">
        <v>237</v>
      </c>
      <c r="J211" s="651" t="s">
        <v>1335</v>
      </c>
      <c r="K211" s="651"/>
      <c r="L211" s="653">
        <v>375.08105113636356</v>
      </c>
      <c r="M211" s="653">
        <v>32</v>
      </c>
      <c r="N211" s="654">
        <v>12002.593636363634</v>
      </c>
    </row>
    <row r="212" spans="1:14" ht="14.4" customHeight="1" x14ac:dyDescent="0.3">
      <c r="A212" s="649" t="s">
        <v>573</v>
      </c>
      <c r="B212" s="650" t="s">
        <v>574</v>
      </c>
      <c r="C212" s="651" t="s">
        <v>579</v>
      </c>
      <c r="D212" s="652" t="s">
        <v>2517</v>
      </c>
      <c r="E212" s="651" t="s">
        <v>596</v>
      </c>
      <c r="F212" s="652" t="s">
        <v>2521</v>
      </c>
      <c r="G212" s="651" t="s">
        <v>618</v>
      </c>
      <c r="H212" s="651" t="s">
        <v>1336</v>
      </c>
      <c r="I212" s="651" t="s">
        <v>1337</v>
      </c>
      <c r="J212" s="651" t="s">
        <v>1338</v>
      </c>
      <c r="K212" s="651" t="s">
        <v>1339</v>
      </c>
      <c r="L212" s="653">
        <v>122.40929148028786</v>
      </c>
      <c r="M212" s="653">
        <v>1</v>
      </c>
      <c r="N212" s="654">
        <v>122.40929148028786</v>
      </c>
    </row>
    <row r="213" spans="1:14" ht="14.4" customHeight="1" x14ac:dyDescent="0.3">
      <c r="A213" s="649" t="s">
        <v>573</v>
      </c>
      <c r="B213" s="650" t="s">
        <v>574</v>
      </c>
      <c r="C213" s="651" t="s">
        <v>579</v>
      </c>
      <c r="D213" s="652" t="s">
        <v>2517</v>
      </c>
      <c r="E213" s="651" t="s">
        <v>596</v>
      </c>
      <c r="F213" s="652" t="s">
        <v>2521</v>
      </c>
      <c r="G213" s="651" t="s">
        <v>618</v>
      </c>
      <c r="H213" s="651" t="s">
        <v>1340</v>
      </c>
      <c r="I213" s="651" t="s">
        <v>237</v>
      </c>
      <c r="J213" s="651" t="s">
        <v>1341</v>
      </c>
      <c r="K213" s="651"/>
      <c r="L213" s="653">
        <v>217.88899722791348</v>
      </c>
      <c r="M213" s="653">
        <v>9</v>
      </c>
      <c r="N213" s="654">
        <v>1961.0009750512213</v>
      </c>
    </row>
    <row r="214" spans="1:14" ht="14.4" customHeight="1" x14ac:dyDescent="0.3">
      <c r="A214" s="649" t="s">
        <v>573</v>
      </c>
      <c r="B214" s="650" t="s">
        <v>574</v>
      </c>
      <c r="C214" s="651" t="s">
        <v>579</v>
      </c>
      <c r="D214" s="652" t="s">
        <v>2517</v>
      </c>
      <c r="E214" s="651" t="s">
        <v>596</v>
      </c>
      <c r="F214" s="652" t="s">
        <v>2521</v>
      </c>
      <c r="G214" s="651" t="s">
        <v>618</v>
      </c>
      <c r="H214" s="651" t="s">
        <v>1342</v>
      </c>
      <c r="I214" s="651" t="s">
        <v>1343</v>
      </c>
      <c r="J214" s="651" t="s">
        <v>1344</v>
      </c>
      <c r="K214" s="651" t="s">
        <v>1345</v>
      </c>
      <c r="L214" s="653">
        <v>88.111858474901851</v>
      </c>
      <c r="M214" s="653">
        <v>99</v>
      </c>
      <c r="N214" s="654">
        <v>8723.0739890152836</v>
      </c>
    </row>
    <row r="215" spans="1:14" ht="14.4" customHeight="1" x14ac:dyDescent="0.3">
      <c r="A215" s="649" t="s">
        <v>573</v>
      </c>
      <c r="B215" s="650" t="s">
        <v>574</v>
      </c>
      <c r="C215" s="651" t="s">
        <v>579</v>
      </c>
      <c r="D215" s="652" t="s">
        <v>2517</v>
      </c>
      <c r="E215" s="651" t="s">
        <v>596</v>
      </c>
      <c r="F215" s="652" t="s">
        <v>2521</v>
      </c>
      <c r="G215" s="651" t="s">
        <v>618</v>
      </c>
      <c r="H215" s="651" t="s">
        <v>1346</v>
      </c>
      <c r="I215" s="651" t="s">
        <v>237</v>
      </c>
      <c r="J215" s="651" t="s">
        <v>1347</v>
      </c>
      <c r="K215" s="651"/>
      <c r="L215" s="653">
        <v>58.713401337331497</v>
      </c>
      <c r="M215" s="653">
        <v>6</v>
      </c>
      <c r="N215" s="654">
        <v>352.28040802398897</v>
      </c>
    </row>
    <row r="216" spans="1:14" ht="14.4" customHeight="1" x14ac:dyDescent="0.3">
      <c r="A216" s="649" t="s">
        <v>573</v>
      </c>
      <c r="B216" s="650" t="s">
        <v>574</v>
      </c>
      <c r="C216" s="651" t="s">
        <v>579</v>
      </c>
      <c r="D216" s="652" t="s">
        <v>2517</v>
      </c>
      <c r="E216" s="651" t="s">
        <v>596</v>
      </c>
      <c r="F216" s="652" t="s">
        <v>2521</v>
      </c>
      <c r="G216" s="651" t="s">
        <v>618</v>
      </c>
      <c r="H216" s="651" t="s">
        <v>1348</v>
      </c>
      <c r="I216" s="651" t="s">
        <v>1349</v>
      </c>
      <c r="J216" s="651" t="s">
        <v>1350</v>
      </c>
      <c r="K216" s="651" t="s">
        <v>1351</v>
      </c>
      <c r="L216" s="653">
        <v>339.93998938031541</v>
      </c>
      <c r="M216" s="653">
        <v>2</v>
      </c>
      <c r="N216" s="654">
        <v>679.87997876063082</v>
      </c>
    </row>
    <row r="217" spans="1:14" ht="14.4" customHeight="1" x14ac:dyDescent="0.3">
      <c r="A217" s="649" t="s">
        <v>573</v>
      </c>
      <c r="B217" s="650" t="s">
        <v>574</v>
      </c>
      <c r="C217" s="651" t="s">
        <v>579</v>
      </c>
      <c r="D217" s="652" t="s">
        <v>2517</v>
      </c>
      <c r="E217" s="651" t="s">
        <v>596</v>
      </c>
      <c r="F217" s="652" t="s">
        <v>2521</v>
      </c>
      <c r="G217" s="651" t="s">
        <v>618</v>
      </c>
      <c r="H217" s="651" t="s">
        <v>1352</v>
      </c>
      <c r="I217" s="651" t="s">
        <v>1353</v>
      </c>
      <c r="J217" s="651" t="s">
        <v>1354</v>
      </c>
      <c r="K217" s="651"/>
      <c r="L217" s="653">
        <v>264.47709252855839</v>
      </c>
      <c r="M217" s="653">
        <v>10</v>
      </c>
      <c r="N217" s="654">
        <v>2644.7709252855839</v>
      </c>
    </row>
    <row r="218" spans="1:14" ht="14.4" customHeight="1" x14ac:dyDescent="0.3">
      <c r="A218" s="649" t="s">
        <v>573</v>
      </c>
      <c r="B218" s="650" t="s">
        <v>574</v>
      </c>
      <c r="C218" s="651" t="s">
        <v>579</v>
      </c>
      <c r="D218" s="652" t="s">
        <v>2517</v>
      </c>
      <c r="E218" s="651" t="s">
        <v>596</v>
      </c>
      <c r="F218" s="652" t="s">
        <v>2521</v>
      </c>
      <c r="G218" s="651" t="s">
        <v>618</v>
      </c>
      <c r="H218" s="651" t="s">
        <v>1355</v>
      </c>
      <c r="I218" s="651" t="s">
        <v>237</v>
      </c>
      <c r="J218" s="651" t="s">
        <v>1356</v>
      </c>
      <c r="K218" s="651" t="s">
        <v>1357</v>
      </c>
      <c r="L218" s="653">
        <v>33.660006555541749</v>
      </c>
      <c r="M218" s="653">
        <v>7</v>
      </c>
      <c r="N218" s="654">
        <v>235.62004588879225</v>
      </c>
    </row>
    <row r="219" spans="1:14" ht="14.4" customHeight="1" x14ac:dyDescent="0.3">
      <c r="A219" s="649" t="s">
        <v>573</v>
      </c>
      <c r="B219" s="650" t="s">
        <v>574</v>
      </c>
      <c r="C219" s="651" t="s">
        <v>579</v>
      </c>
      <c r="D219" s="652" t="s">
        <v>2517</v>
      </c>
      <c r="E219" s="651" t="s">
        <v>596</v>
      </c>
      <c r="F219" s="652" t="s">
        <v>2521</v>
      </c>
      <c r="G219" s="651" t="s">
        <v>618</v>
      </c>
      <c r="H219" s="651" t="s">
        <v>1358</v>
      </c>
      <c r="I219" s="651" t="s">
        <v>1359</v>
      </c>
      <c r="J219" s="651" t="s">
        <v>1360</v>
      </c>
      <c r="K219" s="651" t="s">
        <v>1361</v>
      </c>
      <c r="L219" s="653">
        <v>966.24</v>
      </c>
      <c r="M219" s="653">
        <v>1</v>
      </c>
      <c r="N219" s="654">
        <v>966.24</v>
      </c>
    </row>
    <row r="220" spans="1:14" ht="14.4" customHeight="1" x14ac:dyDescent="0.3">
      <c r="A220" s="649" t="s">
        <v>573</v>
      </c>
      <c r="B220" s="650" t="s">
        <v>574</v>
      </c>
      <c r="C220" s="651" t="s">
        <v>579</v>
      </c>
      <c r="D220" s="652" t="s">
        <v>2517</v>
      </c>
      <c r="E220" s="651" t="s">
        <v>596</v>
      </c>
      <c r="F220" s="652" t="s">
        <v>2521</v>
      </c>
      <c r="G220" s="651" t="s">
        <v>618</v>
      </c>
      <c r="H220" s="651" t="s">
        <v>1362</v>
      </c>
      <c r="I220" s="651" t="s">
        <v>237</v>
      </c>
      <c r="J220" s="651" t="s">
        <v>1363</v>
      </c>
      <c r="K220" s="651"/>
      <c r="L220" s="653">
        <v>50.820000000000007</v>
      </c>
      <c r="M220" s="653">
        <v>4</v>
      </c>
      <c r="N220" s="654">
        <v>203.28000000000003</v>
      </c>
    </row>
    <row r="221" spans="1:14" ht="14.4" customHeight="1" x14ac:dyDescent="0.3">
      <c r="A221" s="649" t="s">
        <v>573</v>
      </c>
      <c r="B221" s="650" t="s">
        <v>574</v>
      </c>
      <c r="C221" s="651" t="s">
        <v>579</v>
      </c>
      <c r="D221" s="652" t="s">
        <v>2517</v>
      </c>
      <c r="E221" s="651" t="s">
        <v>596</v>
      </c>
      <c r="F221" s="652" t="s">
        <v>2521</v>
      </c>
      <c r="G221" s="651" t="s">
        <v>618</v>
      </c>
      <c r="H221" s="651" t="s">
        <v>1364</v>
      </c>
      <c r="I221" s="651" t="s">
        <v>237</v>
      </c>
      <c r="J221" s="651" t="s">
        <v>1365</v>
      </c>
      <c r="K221" s="651"/>
      <c r="L221" s="653">
        <v>92.683792278553142</v>
      </c>
      <c r="M221" s="653">
        <v>66</v>
      </c>
      <c r="N221" s="654">
        <v>6117.1302903845071</v>
      </c>
    </row>
    <row r="222" spans="1:14" ht="14.4" customHeight="1" x14ac:dyDescent="0.3">
      <c r="A222" s="649" t="s">
        <v>573</v>
      </c>
      <c r="B222" s="650" t="s">
        <v>574</v>
      </c>
      <c r="C222" s="651" t="s">
        <v>579</v>
      </c>
      <c r="D222" s="652" t="s">
        <v>2517</v>
      </c>
      <c r="E222" s="651" t="s">
        <v>596</v>
      </c>
      <c r="F222" s="652" t="s">
        <v>2521</v>
      </c>
      <c r="G222" s="651" t="s">
        <v>618</v>
      </c>
      <c r="H222" s="651" t="s">
        <v>1366</v>
      </c>
      <c r="I222" s="651" t="s">
        <v>1367</v>
      </c>
      <c r="J222" s="651" t="s">
        <v>1368</v>
      </c>
      <c r="K222" s="651" t="s">
        <v>1369</v>
      </c>
      <c r="L222" s="653">
        <v>2700</v>
      </c>
      <c r="M222" s="653">
        <v>1</v>
      </c>
      <c r="N222" s="654">
        <v>2700</v>
      </c>
    </row>
    <row r="223" spans="1:14" ht="14.4" customHeight="1" x14ac:dyDescent="0.3">
      <c r="A223" s="649" t="s">
        <v>573</v>
      </c>
      <c r="B223" s="650" t="s">
        <v>574</v>
      </c>
      <c r="C223" s="651" t="s">
        <v>579</v>
      </c>
      <c r="D223" s="652" t="s">
        <v>2517</v>
      </c>
      <c r="E223" s="651" t="s">
        <v>596</v>
      </c>
      <c r="F223" s="652" t="s">
        <v>2521</v>
      </c>
      <c r="G223" s="651" t="s">
        <v>618</v>
      </c>
      <c r="H223" s="651" t="s">
        <v>1370</v>
      </c>
      <c r="I223" s="651" t="s">
        <v>1371</v>
      </c>
      <c r="J223" s="651" t="s">
        <v>1372</v>
      </c>
      <c r="K223" s="651" t="s">
        <v>1373</v>
      </c>
      <c r="L223" s="653">
        <v>161.82</v>
      </c>
      <c r="M223" s="653">
        <v>1</v>
      </c>
      <c r="N223" s="654">
        <v>161.82</v>
      </c>
    </row>
    <row r="224" spans="1:14" ht="14.4" customHeight="1" x14ac:dyDescent="0.3">
      <c r="A224" s="649" t="s">
        <v>573</v>
      </c>
      <c r="B224" s="650" t="s">
        <v>574</v>
      </c>
      <c r="C224" s="651" t="s">
        <v>579</v>
      </c>
      <c r="D224" s="652" t="s">
        <v>2517</v>
      </c>
      <c r="E224" s="651" t="s">
        <v>596</v>
      </c>
      <c r="F224" s="652" t="s">
        <v>2521</v>
      </c>
      <c r="G224" s="651" t="s">
        <v>618</v>
      </c>
      <c r="H224" s="651" t="s">
        <v>1374</v>
      </c>
      <c r="I224" s="651" t="s">
        <v>1375</v>
      </c>
      <c r="J224" s="651" t="s">
        <v>1376</v>
      </c>
      <c r="K224" s="651" t="s">
        <v>1377</v>
      </c>
      <c r="L224" s="653">
        <v>39.719991819581537</v>
      </c>
      <c r="M224" s="653">
        <v>4</v>
      </c>
      <c r="N224" s="654">
        <v>158.87996727832615</v>
      </c>
    </row>
    <row r="225" spans="1:14" ht="14.4" customHeight="1" x14ac:dyDescent="0.3">
      <c r="A225" s="649" t="s">
        <v>573</v>
      </c>
      <c r="B225" s="650" t="s">
        <v>574</v>
      </c>
      <c r="C225" s="651" t="s">
        <v>579</v>
      </c>
      <c r="D225" s="652" t="s">
        <v>2517</v>
      </c>
      <c r="E225" s="651" t="s">
        <v>596</v>
      </c>
      <c r="F225" s="652" t="s">
        <v>2521</v>
      </c>
      <c r="G225" s="651" t="s">
        <v>618</v>
      </c>
      <c r="H225" s="651" t="s">
        <v>1378</v>
      </c>
      <c r="I225" s="651" t="s">
        <v>237</v>
      </c>
      <c r="J225" s="651" t="s">
        <v>1379</v>
      </c>
      <c r="K225" s="651"/>
      <c r="L225" s="653">
        <v>78.760000000000034</v>
      </c>
      <c r="M225" s="653">
        <v>2</v>
      </c>
      <c r="N225" s="654">
        <v>157.52000000000007</v>
      </c>
    </row>
    <row r="226" spans="1:14" ht="14.4" customHeight="1" x14ac:dyDescent="0.3">
      <c r="A226" s="649" t="s">
        <v>573</v>
      </c>
      <c r="B226" s="650" t="s">
        <v>574</v>
      </c>
      <c r="C226" s="651" t="s">
        <v>579</v>
      </c>
      <c r="D226" s="652" t="s">
        <v>2517</v>
      </c>
      <c r="E226" s="651" t="s">
        <v>596</v>
      </c>
      <c r="F226" s="652" t="s">
        <v>2521</v>
      </c>
      <c r="G226" s="651" t="s">
        <v>618</v>
      </c>
      <c r="H226" s="651" t="s">
        <v>1380</v>
      </c>
      <c r="I226" s="651" t="s">
        <v>1380</v>
      </c>
      <c r="J226" s="651" t="s">
        <v>1381</v>
      </c>
      <c r="K226" s="651" t="s">
        <v>1382</v>
      </c>
      <c r="L226" s="653">
        <v>2075.0500000000011</v>
      </c>
      <c r="M226" s="653">
        <v>1</v>
      </c>
      <c r="N226" s="654">
        <v>2075.0500000000011</v>
      </c>
    </row>
    <row r="227" spans="1:14" ht="14.4" customHeight="1" x14ac:dyDescent="0.3">
      <c r="A227" s="649" t="s">
        <v>573</v>
      </c>
      <c r="B227" s="650" t="s">
        <v>574</v>
      </c>
      <c r="C227" s="651" t="s">
        <v>579</v>
      </c>
      <c r="D227" s="652" t="s">
        <v>2517</v>
      </c>
      <c r="E227" s="651" t="s">
        <v>596</v>
      </c>
      <c r="F227" s="652" t="s">
        <v>2521</v>
      </c>
      <c r="G227" s="651" t="s">
        <v>618</v>
      </c>
      <c r="H227" s="651" t="s">
        <v>1383</v>
      </c>
      <c r="I227" s="651" t="s">
        <v>1384</v>
      </c>
      <c r="J227" s="651" t="s">
        <v>1199</v>
      </c>
      <c r="K227" s="651" t="s">
        <v>1385</v>
      </c>
      <c r="L227" s="653">
        <v>627.67999999999995</v>
      </c>
      <c r="M227" s="653">
        <v>1</v>
      </c>
      <c r="N227" s="654">
        <v>627.67999999999995</v>
      </c>
    </row>
    <row r="228" spans="1:14" ht="14.4" customHeight="1" x14ac:dyDescent="0.3">
      <c r="A228" s="649" t="s">
        <v>573</v>
      </c>
      <c r="B228" s="650" t="s">
        <v>574</v>
      </c>
      <c r="C228" s="651" t="s">
        <v>579</v>
      </c>
      <c r="D228" s="652" t="s">
        <v>2517</v>
      </c>
      <c r="E228" s="651" t="s">
        <v>596</v>
      </c>
      <c r="F228" s="652" t="s">
        <v>2521</v>
      </c>
      <c r="G228" s="651" t="s">
        <v>618</v>
      </c>
      <c r="H228" s="651" t="s">
        <v>1386</v>
      </c>
      <c r="I228" s="651" t="s">
        <v>1387</v>
      </c>
      <c r="J228" s="651" t="s">
        <v>1388</v>
      </c>
      <c r="K228" s="651" t="s">
        <v>1389</v>
      </c>
      <c r="L228" s="653">
        <v>63.630000000000017</v>
      </c>
      <c r="M228" s="653">
        <v>1</v>
      </c>
      <c r="N228" s="654">
        <v>63.630000000000017</v>
      </c>
    </row>
    <row r="229" spans="1:14" ht="14.4" customHeight="1" x14ac:dyDescent="0.3">
      <c r="A229" s="649" t="s">
        <v>573</v>
      </c>
      <c r="B229" s="650" t="s">
        <v>574</v>
      </c>
      <c r="C229" s="651" t="s">
        <v>579</v>
      </c>
      <c r="D229" s="652" t="s">
        <v>2517</v>
      </c>
      <c r="E229" s="651" t="s">
        <v>596</v>
      </c>
      <c r="F229" s="652" t="s">
        <v>2521</v>
      </c>
      <c r="G229" s="651" t="s">
        <v>618</v>
      </c>
      <c r="H229" s="651" t="s">
        <v>1390</v>
      </c>
      <c r="I229" s="651" t="s">
        <v>237</v>
      </c>
      <c r="J229" s="651" t="s">
        <v>1391</v>
      </c>
      <c r="K229" s="651"/>
      <c r="L229" s="653">
        <v>852.01102352518512</v>
      </c>
      <c r="M229" s="653">
        <v>2</v>
      </c>
      <c r="N229" s="654">
        <v>1704.0220470503702</v>
      </c>
    </row>
    <row r="230" spans="1:14" ht="14.4" customHeight="1" x14ac:dyDescent="0.3">
      <c r="A230" s="649" t="s">
        <v>573</v>
      </c>
      <c r="B230" s="650" t="s">
        <v>574</v>
      </c>
      <c r="C230" s="651" t="s">
        <v>579</v>
      </c>
      <c r="D230" s="652" t="s">
        <v>2517</v>
      </c>
      <c r="E230" s="651" t="s">
        <v>596</v>
      </c>
      <c r="F230" s="652" t="s">
        <v>2521</v>
      </c>
      <c r="G230" s="651" t="s">
        <v>618</v>
      </c>
      <c r="H230" s="651" t="s">
        <v>1392</v>
      </c>
      <c r="I230" s="651" t="s">
        <v>237</v>
      </c>
      <c r="J230" s="651" t="s">
        <v>1393</v>
      </c>
      <c r="K230" s="651" t="s">
        <v>1394</v>
      </c>
      <c r="L230" s="653">
        <v>14.137586717494331</v>
      </c>
      <c r="M230" s="653">
        <v>2800</v>
      </c>
      <c r="N230" s="654">
        <v>39585.242808984127</v>
      </c>
    </row>
    <row r="231" spans="1:14" ht="14.4" customHeight="1" x14ac:dyDescent="0.3">
      <c r="A231" s="649" t="s">
        <v>573</v>
      </c>
      <c r="B231" s="650" t="s">
        <v>574</v>
      </c>
      <c r="C231" s="651" t="s">
        <v>579</v>
      </c>
      <c r="D231" s="652" t="s">
        <v>2517</v>
      </c>
      <c r="E231" s="651" t="s">
        <v>596</v>
      </c>
      <c r="F231" s="652" t="s">
        <v>2521</v>
      </c>
      <c r="G231" s="651" t="s">
        <v>618</v>
      </c>
      <c r="H231" s="651" t="s">
        <v>1395</v>
      </c>
      <c r="I231" s="651" t="s">
        <v>237</v>
      </c>
      <c r="J231" s="651" t="s">
        <v>1396</v>
      </c>
      <c r="K231" s="651"/>
      <c r="L231" s="653">
        <v>143.28999999999996</v>
      </c>
      <c r="M231" s="653">
        <v>1</v>
      </c>
      <c r="N231" s="654">
        <v>143.28999999999996</v>
      </c>
    </row>
    <row r="232" spans="1:14" ht="14.4" customHeight="1" x14ac:dyDescent="0.3">
      <c r="A232" s="649" t="s">
        <v>573</v>
      </c>
      <c r="B232" s="650" t="s">
        <v>574</v>
      </c>
      <c r="C232" s="651" t="s">
        <v>579</v>
      </c>
      <c r="D232" s="652" t="s">
        <v>2517</v>
      </c>
      <c r="E232" s="651" t="s">
        <v>596</v>
      </c>
      <c r="F232" s="652" t="s">
        <v>2521</v>
      </c>
      <c r="G232" s="651" t="s">
        <v>618</v>
      </c>
      <c r="H232" s="651" t="s">
        <v>1397</v>
      </c>
      <c r="I232" s="651" t="s">
        <v>1398</v>
      </c>
      <c r="J232" s="651" t="s">
        <v>1399</v>
      </c>
      <c r="K232" s="651" t="s">
        <v>1400</v>
      </c>
      <c r="L232" s="653">
        <v>152.88</v>
      </c>
      <c r="M232" s="653">
        <v>2</v>
      </c>
      <c r="N232" s="654">
        <v>305.76</v>
      </c>
    </row>
    <row r="233" spans="1:14" ht="14.4" customHeight="1" x14ac:dyDescent="0.3">
      <c r="A233" s="649" t="s">
        <v>573</v>
      </c>
      <c r="B233" s="650" t="s">
        <v>574</v>
      </c>
      <c r="C233" s="651" t="s">
        <v>579</v>
      </c>
      <c r="D233" s="652" t="s">
        <v>2517</v>
      </c>
      <c r="E233" s="651" t="s">
        <v>596</v>
      </c>
      <c r="F233" s="652" t="s">
        <v>2521</v>
      </c>
      <c r="G233" s="651" t="s">
        <v>618</v>
      </c>
      <c r="H233" s="651" t="s">
        <v>1401</v>
      </c>
      <c r="I233" s="651" t="s">
        <v>1402</v>
      </c>
      <c r="J233" s="651" t="s">
        <v>1403</v>
      </c>
      <c r="K233" s="651" t="s">
        <v>1404</v>
      </c>
      <c r="L233" s="653">
        <v>226.08953137582466</v>
      </c>
      <c r="M233" s="653">
        <v>1</v>
      </c>
      <c r="N233" s="654">
        <v>226.08953137582466</v>
      </c>
    </row>
    <row r="234" spans="1:14" ht="14.4" customHeight="1" x14ac:dyDescent="0.3">
      <c r="A234" s="649" t="s">
        <v>573</v>
      </c>
      <c r="B234" s="650" t="s">
        <v>574</v>
      </c>
      <c r="C234" s="651" t="s">
        <v>579</v>
      </c>
      <c r="D234" s="652" t="s">
        <v>2517</v>
      </c>
      <c r="E234" s="651" t="s">
        <v>596</v>
      </c>
      <c r="F234" s="652" t="s">
        <v>2521</v>
      </c>
      <c r="G234" s="651" t="s">
        <v>618</v>
      </c>
      <c r="H234" s="651" t="s">
        <v>1405</v>
      </c>
      <c r="I234" s="651" t="s">
        <v>1406</v>
      </c>
      <c r="J234" s="651" t="s">
        <v>1407</v>
      </c>
      <c r="K234" s="651" t="s">
        <v>1408</v>
      </c>
      <c r="L234" s="653">
        <v>988.62</v>
      </c>
      <c r="M234" s="653">
        <v>1</v>
      </c>
      <c r="N234" s="654">
        <v>988.62</v>
      </c>
    </row>
    <row r="235" spans="1:14" ht="14.4" customHeight="1" x14ac:dyDescent="0.3">
      <c r="A235" s="649" t="s">
        <v>573</v>
      </c>
      <c r="B235" s="650" t="s">
        <v>574</v>
      </c>
      <c r="C235" s="651" t="s">
        <v>579</v>
      </c>
      <c r="D235" s="652" t="s">
        <v>2517</v>
      </c>
      <c r="E235" s="651" t="s">
        <v>596</v>
      </c>
      <c r="F235" s="652" t="s">
        <v>2521</v>
      </c>
      <c r="G235" s="651" t="s">
        <v>618</v>
      </c>
      <c r="H235" s="651" t="s">
        <v>1409</v>
      </c>
      <c r="I235" s="651" t="s">
        <v>237</v>
      </c>
      <c r="J235" s="651" t="s">
        <v>1410</v>
      </c>
      <c r="K235" s="651"/>
      <c r="L235" s="653">
        <v>122.61</v>
      </c>
      <c r="M235" s="653">
        <v>1</v>
      </c>
      <c r="N235" s="654">
        <v>122.61</v>
      </c>
    </row>
    <row r="236" spans="1:14" ht="14.4" customHeight="1" x14ac:dyDescent="0.3">
      <c r="A236" s="649" t="s">
        <v>573</v>
      </c>
      <c r="B236" s="650" t="s">
        <v>574</v>
      </c>
      <c r="C236" s="651" t="s">
        <v>579</v>
      </c>
      <c r="D236" s="652" t="s">
        <v>2517</v>
      </c>
      <c r="E236" s="651" t="s">
        <v>596</v>
      </c>
      <c r="F236" s="652" t="s">
        <v>2521</v>
      </c>
      <c r="G236" s="651" t="s">
        <v>618</v>
      </c>
      <c r="H236" s="651" t="s">
        <v>1411</v>
      </c>
      <c r="I236" s="651" t="s">
        <v>1411</v>
      </c>
      <c r="J236" s="651" t="s">
        <v>1311</v>
      </c>
      <c r="K236" s="651" t="s">
        <v>1412</v>
      </c>
      <c r="L236" s="653">
        <v>285.01679999999999</v>
      </c>
      <c r="M236" s="653">
        <v>2</v>
      </c>
      <c r="N236" s="654">
        <v>570.03359999999998</v>
      </c>
    </row>
    <row r="237" spans="1:14" ht="14.4" customHeight="1" x14ac:dyDescent="0.3">
      <c r="A237" s="649" t="s">
        <v>573</v>
      </c>
      <c r="B237" s="650" t="s">
        <v>574</v>
      </c>
      <c r="C237" s="651" t="s">
        <v>579</v>
      </c>
      <c r="D237" s="652" t="s">
        <v>2517</v>
      </c>
      <c r="E237" s="651" t="s">
        <v>596</v>
      </c>
      <c r="F237" s="652" t="s">
        <v>2521</v>
      </c>
      <c r="G237" s="651" t="s">
        <v>618</v>
      </c>
      <c r="H237" s="651" t="s">
        <v>1413</v>
      </c>
      <c r="I237" s="651" t="s">
        <v>237</v>
      </c>
      <c r="J237" s="651" t="s">
        <v>1414</v>
      </c>
      <c r="K237" s="651"/>
      <c r="L237" s="653">
        <v>118.02</v>
      </c>
      <c r="M237" s="653">
        <v>2</v>
      </c>
      <c r="N237" s="654">
        <v>236.04</v>
      </c>
    </row>
    <row r="238" spans="1:14" ht="14.4" customHeight="1" x14ac:dyDescent="0.3">
      <c r="A238" s="649" t="s">
        <v>573</v>
      </c>
      <c r="B238" s="650" t="s">
        <v>574</v>
      </c>
      <c r="C238" s="651" t="s">
        <v>579</v>
      </c>
      <c r="D238" s="652" t="s">
        <v>2517</v>
      </c>
      <c r="E238" s="651" t="s">
        <v>596</v>
      </c>
      <c r="F238" s="652" t="s">
        <v>2521</v>
      </c>
      <c r="G238" s="651" t="s">
        <v>618</v>
      </c>
      <c r="H238" s="651" t="s">
        <v>1415</v>
      </c>
      <c r="I238" s="651" t="s">
        <v>1415</v>
      </c>
      <c r="J238" s="651" t="s">
        <v>666</v>
      </c>
      <c r="K238" s="651" t="s">
        <v>1416</v>
      </c>
      <c r="L238" s="653">
        <v>59.932499999999997</v>
      </c>
      <c r="M238" s="653">
        <v>4</v>
      </c>
      <c r="N238" s="654">
        <v>239.73</v>
      </c>
    </row>
    <row r="239" spans="1:14" ht="14.4" customHeight="1" x14ac:dyDescent="0.3">
      <c r="A239" s="649" t="s">
        <v>573</v>
      </c>
      <c r="B239" s="650" t="s">
        <v>574</v>
      </c>
      <c r="C239" s="651" t="s">
        <v>579</v>
      </c>
      <c r="D239" s="652" t="s">
        <v>2517</v>
      </c>
      <c r="E239" s="651" t="s">
        <v>596</v>
      </c>
      <c r="F239" s="652" t="s">
        <v>2521</v>
      </c>
      <c r="G239" s="651" t="s">
        <v>618</v>
      </c>
      <c r="H239" s="651" t="s">
        <v>1417</v>
      </c>
      <c r="I239" s="651" t="s">
        <v>237</v>
      </c>
      <c r="J239" s="651" t="s">
        <v>1418</v>
      </c>
      <c r="K239" s="651"/>
      <c r="L239" s="653">
        <v>139.15</v>
      </c>
      <c r="M239" s="653">
        <v>6</v>
      </c>
      <c r="N239" s="654">
        <v>834.90000000000009</v>
      </c>
    </row>
    <row r="240" spans="1:14" ht="14.4" customHeight="1" x14ac:dyDescent="0.3">
      <c r="A240" s="649" t="s">
        <v>573</v>
      </c>
      <c r="B240" s="650" t="s">
        <v>574</v>
      </c>
      <c r="C240" s="651" t="s">
        <v>579</v>
      </c>
      <c r="D240" s="652" t="s">
        <v>2517</v>
      </c>
      <c r="E240" s="651" t="s">
        <v>596</v>
      </c>
      <c r="F240" s="652" t="s">
        <v>2521</v>
      </c>
      <c r="G240" s="651" t="s">
        <v>618</v>
      </c>
      <c r="H240" s="651" t="s">
        <v>1419</v>
      </c>
      <c r="I240" s="651" t="s">
        <v>237</v>
      </c>
      <c r="J240" s="651" t="s">
        <v>1420</v>
      </c>
      <c r="K240" s="651"/>
      <c r="L240" s="653">
        <v>160.328831341957</v>
      </c>
      <c r="M240" s="653">
        <v>2</v>
      </c>
      <c r="N240" s="654">
        <v>320.657662683914</v>
      </c>
    </row>
    <row r="241" spans="1:14" ht="14.4" customHeight="1" x14ac:dyDescent="0.3">
      <c r="A241" s="649" t="s">
        <v>573</v>
      </c>
      <c r="B241" s="650" t="s">
        <v>574</v>
      </c>
      <c r="C241" s="651" t="s">
        <v>579</v>
      </c>
      <c r="D241" s="652" t="s">
        <v>2517</v>
      </c>
      <c r="E241" s="651" t="s">
        <v>596</v>
      </c>
      <c r="F241" s="652" t="s">
        <v>2521</v>
      </c>
      <c r="G241" s="651" t="s">
        <v>618</v>
      </c>
      <c r="H241" s="651" t="s">
        <v>1421</v>
      </c>
      <c r="I241" s="651" t="s">
        <v>237</v>
      </c>
      <c r="J241" s="651" t="s">
        <v>1422</v>
      </c>
      <c r="K241" s="651"/>
      <c r="L241" s="653">
        <v>42.73991846020666</v>
      </c>
      <c r="M241" s="653">
        <v>3</v>
      </c>
      <c r="N241" s="654">
        <v>128.21975538061997</v>
      </c>
    </row>
    <row r="242" spans="1:14" ht="14.4" customHeight="1" x14ac:dyDescent="0.3">
      <c r="A242" s="649" t="s">
        <v>573</v>
      </c>
      <c r="B242" s="650" t="s">
        <v>574</v>
      </c>
      <c r="C242" s="651" t="s">
        <v>579</v>
      </c>
      <c r="D242" s="652" t="s">
        <v>2517</v>
      </c>
      <c r="E242" s="651" t="s">
        <v>596</v>
      </c>
      <c r="F242" s="652" t="s">
        <v>2521</v>
      </c>
      <c r="G242" s="651" t="s">
        <v>618</v>
      </c>
      <c r="H242" s="651" t="s">
        <v>1423</v>
      </c>
      <c r="I242" s="651" t="s">
        <v>237</v>
      </c>
      <c r="J242" s="651" t="s">
        <v>1424</v>
      </c>
      <c r="K242" s="651"/>
      <c r="L242" s="653">
        <v>32.242000000000004</v>
      </c>
      <c r="M242" s="653">
        <v>5</v>
      </c>
      <c r="N242" s="654">
        <v>161.21000000000004</v>
      </c>
    </row>
    <row r="243" spans="1:14" ht="14.4" customHeight="1" x14ac:dyDescent="0.3">
      <c r="A243" s="649" t="s">
        <v>573</v>
      </c>
      <c r="B243" s="650" t="s">
        <v>574</v>
      </c>
      <c r="C243" s="651" t="s">
        <v>579</v>
      </c>
      <c r="D243" s="652" t="s">
        <v>2517</v>
      </c>
      <c r="E243" s="651" t="s">
        <v>596</v>
      </c>
      <c r="F243" s="652" t="s">
        <v>2521</v>
      </c>
      <c r="G243" s="651" t="s">
        <v>618</v>
      </c>
      <c r="H243" s="651" t="s">
        <v>1425</v>
      </c>
      <c r="I243" s="651" t="s">
        <v>237</v>
      </c>
      <c r="J243" s="651" t="s">
        <v>1426</v>
      </c>
      <c r="K243" s="651" t="s">
        <v>1427</v>
      </c>
      <c r="L243" s="653">
        <v>12.948673300842623</v>
      </c>
      <c r="M243" s="653">
        <v>2790</v>
      </c>
      <c r="N243" s="654">
        <v>36126.79850935092</v>
      </c>
    </row>
    <row r="244" spans="1:14" ht="14.4" customHeight="1" x14ac:dyDescent="0.3">
      <c r="A244" s="649" t="s">
        <v>573</v>
      </c>
      <c r="B244" s="650" t="s">
        <v>574</v>
      </c>
      <c r="C244" s="651" t="s">
        <v>579</v>
      </c>
      <c r="D244" s="652" t="s">
        <v>2517</v>
      </c>
      <c r="E244" s="651" t="s">
        <v>596</v>
      </c>
      <c r="F244" s="652" t="s">
        <v>2521</v>
      </c>
      <c r="G244" s="651" t="s">
        <v>1428</v>
      </c>
      <c r="H244" s="651" t="s">
        <v>1429</v>
      </c>
      <c r="I244" s="651" t="s">
        <v>1429</v>
      </c>
      <c r="J244" s="651" t="s">
        <v>1430</v>
      </c>
      <c r="K244" s="651" t="s">
        <v>1431</v>
      </c>
      <c r="L244" s="653">
        <v>128.01</v>
      </c>
      <c r="M244" s="653">
        <v>1</v>
      </c>
      <c r="N244" s="654">
        <v>128.01</v>
      </c>
    </row>
    <row r="245" spans="1:14" ht="14.4" customHeight="1" x14ac:dyDescent="0.3">
      <c r="A245" s="649" t="s">
        <v>573</v>
      </c>
      <c r="B245" s="650" t="s">
        <v>574</v>
      </c>
      <c r="C245" s="651" t="s">
        <v>579</v>
      </c>
      <c r="D245" s="652" t="s">
        <v>2517</v>
      </c>
      <c r="E245" s="651" t="s">
        <v>596</v>
      </c>
      <c r="F245" s="652" t="s">
        <v>2521</v>
      </c>
      <c r="G245" s="651" t="s">
        <v>1428</v>
      </c>
      <c r="H245" s="651" t="s">
        <v>1432</v>
      </c>
      <c r="I245" s="651" t="s">
        <v>1432</v>
      </c>
      <c r="J245" s="651" t="s">
        <v>1433</v>
      </c>
      <c r="K245" s="651" t="s">
        <v>1434</v>
      </c>
      <c r="L245" s="653">
        <v>18.48</v>
      </c>
      <c r="M245" s="653">
        <v>3</v>
      </c>
      <c r="N245" s="654">
        <v>55.44</v>
      </c>
    </row>
    <row r="246" spans="1:14" ht="14.4" customHeight="1" x14ac:dyDescent="0.3">
      <c r="A246" s="649" t="s">
        <v>573</v>
      </c>
      <c r="B246" s="650" t="s">
        <v>574</v>
      </c>
      <c r="C246" s="651" t="s">
        <v>579</v>
      </c>
      <c r="D246" s="652" t="s">
        <v>2517</v>
      </c>
      <c r="E246" s="651" t="s">
        <v>596</v>
      </c>
      <c r="F246" s="652" t="s">
        <v>2521</v>
      </c>
      <c r="G246" s="651" t="s">
        <v>1428</v>
      </c>
      <c r="H246" s="651" t="s">
        <v>1435</v>
      </c>
      <c r="I246" s="651" t="s">
        <v>1435</v>
      </c>
      <c r="J246" s="651" t="s">
        <v>1436</v>
      </c>
      <c r="K246" s="651" t="s">
        <v>1437</v>
      </c>
      <c r="L246" s="653">
        <v>23.458470821466197</v>
      </c>
      <c r="M246" s="653">
        <v>13</v>
      </c>
      <c r="N246" s="654">
        <v>304.96012067906054</v>
      </c>
    </row>
    <row r="247" spans="1:14" ht="14.4" customHeight="1" x14ac:dyDescent="0.3">
      <c r="A247" s="649" t="s">
        <v>573</v>
      </c>
      <c r="B247" s="650" t="s">
        <v>574</v>
      </c>
      <c r="C247" s="651" t="s">
        <v>579</v>
      </c>
      <c r="D247" s="652" t="s">
        <v>2517</v>
      </c>
      <c r="E247" s="651" t="s">
        <v>596</v>
      </c>
      <c r="F247" s="652" t="s">
        <v>2521</v>
      </c>
      <c r="G247" s="651" t="s">
        <v>1428</v>
      </c>
      <c r="H247" s="651" t="s">
        <v>1438</v>
      </c>
      <c r="I247" s="651" t="s">
        <v>1439</v>
      </c>
      <c r="J247" s="651" t="s">
        <v>1440</v>
      </c>
      <c r="K247" s="651" t="s">
        <v>1441</v>
      </c>
      <c r="L247" s="653">
        <v>36.329991355278729</v>
      </c>
      <c r="M247" s="653">
        <v>22</v>
      </c>
      <c r="N247" s="654">
        <v>799.25980981613202</v>
      </c>
    </row>
    <row r="248" spans="1:14" ht="14.4" customHeight="1" x14ac:dyDescent="0.3">
      <c r="A248" s="649" t="s">
        <v>573</v>
      </c>
      <c r="B248" s="650" t="s">
        <v>574</v>
      </c>
      <c r="C248" s="651" t="s">
        <v>579</v>
      </c>
      <c r="D248" s="652" t="s">
        <v>2517</v>
      </c>
      <c r="E248" s="651" t="s">
        <v>596</v>
      </c>
      <c r="F248" s="652" t="s">
        <v>2521</v>
      </c>
      <c r="G248" s="651" t="s">
        <v>1428</v>
      </c>
      <c r="H248" s="651" t="s">
        <v>1442</v>
      </c>
      <c r="I248" s="651" t="s">
        <v>1443</v>
      </c>
      <c r="J248" s="651" t="s">
        <v>1444</v>
      </c>
      <c r="K248" s="651" t="s">
        <v>1445</v>
      </c>
      <c r="L248" s="653">
        <v>133.85960408034836</v>
      </c>
      <c r="M248" s="653">
        <v>2</v>
      </c>
      <c r="N248" s="654">
        <v>267.71920816069672</v>
      </c>
    </row>
    <row r="249" spans="1:14" ht="14.4" customHeight="1" x14ac:dyDescent="0.3">
      <c r="A249" s="649" t="s">
        <v>573</v>
      </c>
      <c r="B249" s="650" t="s">
        <v>574</v>
      </c>
      <c r="C249" s="651" t="s">
        <v>579</v>
      </c>
      <c r="D249" s="652" t="s">
        <v>2517</v>
      </c>
      <c r="E249" s="651" t="s">
        <v>596</v>
      </c>
      <c r="F249" s="652" t="s">
        <v>2521</v>
      </c>
      <c r="G249" s="651" t="s">
        <v>1428</v>
      </c>
      <c r="H249" s="651" t="s">
        <v>1446</v>
      </c>
      <c r="I249" s="651" t="s">
        <v>1447</v>
      </c>
      <c r="J249" s="651" t="s">
        <v>1448</v>
      </c>
      <c r="K249" s="651" t="s">
        <v>1449</v>
      </c>
      <c r="L249" s="653">
        <v>47.289129277136908</v>
      </c>
      <c r="M249" s="653">
        <v>33</v>
      </c>
      <c r="N249" s="654">
        <v>1560.541266145518</v>
      </c>
    </row>
    <row r="250" spans="1:14" ht="14.4" customHeight="1" x14ac:dyDescent="0.3">
      <c r="A250" s="649" t="s">
        <v>573</v>
      </c>
      <c r="B250" s="650" t="s">
        <v>574</v>
      </c>
      <c r="C250" s="651" t="s">
        <v>579</v>
      </c>
      <c r="D250" s="652" t="s">
        <v>2517</v>
      </c>
      <c r="E250" s="651" t="s">
        <v>596</v>
      </c>
      <c r="F250" s="652" t="s">
        <v>2521</v>
      </c>
      <c r="G250" s="651" t="s">
        <v>1428</v>
      </c>
      <c r="H250" s="651" t="s">
        <v>1450</v>
      </c>
      <c r="I250" s="651" t="s">
        <v>1451</v>
      </c>
      <c r="J250" s="651" t="s">
        <v>1448</v>
      </c>
      <c r="K250" s="651" t="s">
        <v>1452</v>
      </c>
      <c r="L250" s="653">
        <v>94.615900156350236</v>
      </c>
      <c r="M250" s="653">
        <v>14</v>
      </c>
      <c r="N250" s="654">
        <v>1324.6226021889033</v>
      </c>
    </row>
    <row r="251" spans="1:14" ht="14.4" customHeight="1" x14ac:dyDescent="0.3">
      <c r="A251" s="649" t="s">
        <v>573</v>
      </c>
      <c r="B251" s="650" t="s">
        <v>574</v>
      </c>
      <c r="C251" s="651" t="s">
        <v>579</v>
      </c>
      <c r="D251" s="652" t="s">
        <v>2517</v>
      </c>
      <c r="E251" s="651" t="s">
        <v>596</v>
      </c>
      <c r="F251" s="652" t="s">
        <v>2521</v>
      </c>
      <c r="G251" s="651" t="s">
        <v>1428</v>
      </c>
      <c r="H251" s="651" t="s">
        <v>1453</v>
      </c>
      <c r="I251" s="651" t="s">
        <v>1454</v>
      </c>
      <c r="J251" s="651" t="s">
        <v>1455</v>
      </c>
      <c r="K251" s="651" t="s">
        <v>1456</v>
      </c>
      <c r="L251" s="653">
        <v>123.29</v>
      </c>
      <c r="M251" s="653">
        <v>2</v>
      </c>
      <c r="N251" s="654">
        <v>246.58</v>
      </c>
    </row>
    <row r="252" spans="1:14" ht="14.4" customHeight="1" x14ac:dyDescent="0.3">
      <c r="A252" s="649" t="s">
        <v>573</v>
      </c>
      <c r="B252" s="650" t="s">
        <v>574</v>
      </c>
      <c r="C252" s="651" t="s">
        <v>579</v>
      </c>
      <c r="D252" s="652" t="s">
        <v>2517</v>
      </c>
      <c r="E252" s="651" t="s">
        <v>596</v>
      </c>
      <c r="F252" s="652" t="s">
        <v>2521</v>
      </c>
      <c r="G252" s="651" t="s">
        <v>1428</v>
      </c>
      <c r="H252" s="651" t="s">
        <v>1457</v>
      </c>
      <c r="I252" s="651" t="s">
        <v>1458</v>
      </c>
      <c r="J252" s="651" t="s">
        <v>1459</v>
      </c>
      <c r="K252" s="651" t="s">
        <v>1074</v>
      </c>
      <c r="L252" s="653">
        <v>97.986214578021531</v>
      </c>
      <c r="M252" s="653">
        <v>8</v>
      </c>
      <c r="N252" s="654">
        <v>783.88971662417225</v>
      </c>
    </row>
    <row r="253" spans="1:14" ht="14.4" customHeight="1" x14ac:dyDescent="0.3">
      <c r="A253" s="649" t="s">
        <v>573</v>
      </c>
      <c r="B253" s="650" t="s">
        <v>574</v>
      </c>
      <c r="C253" s="651" t="s">
        <v>579</v>
      </c>
      <c r="D253" s="652" t="s">
        <v>2517</v>
      </c>
      <c r="E253" s="651" t="s">
        <v>596</v>
      </c>
      <c r="F253" s="652" t="s">
        <v>2521</v>
      </c>
      <c r="G253" s="651" t="s">
        <v>1428</v>
      </c>
      <c r="H253" s="651" t="s">
        <v>1460</v>
      </c>
      <c r="I253" s="651" t="s">
        <v>1461</v>
      </c>
      <c r="J253" s="651" t="s">
        <v>1462</v>
      </c>
      <c r="K253" s="651" t="s">
        <v>1463</v>
      </c>
      <c r="L253" s="653">
        <v>103.62999784174099</v>
      </c>
      <c r="M253" s="653">
        <v>6</v>
      </c>
      <c r="N253" s="654">
        <v>621.77998705044592</v>
      </c>
    </row>
    <row r="254" spans="1:14" ht="14.4" customHeight="1" x14ac:dyDescent="0.3">
      <c r="A254" s="649" t="s">
        <v>573</v>
      </c>
      <c r="B254" s="650" t="s">
        <v>574</v>
      </c>
      <c r="C254" s="651" t="s">
        <v>579</v>
      </c>
      <c r="D254" s="652" t="s">
        <v>2517</v>
      </c>
      <c r="E254" s="651" t="s">
        <v>596</v>
      </c>
      <c r="F254" s="652" t="s">
        <v>2521</v>
      </c>
      <c r="G254" s="651" t="s">
        <v>1428</v>
      </c>
      <c r="H254" s="651" t="s">
        <v>1464</v>
      </c>
      <c r="I254" s="651" t="s">
        <v>1465</v>
      </c>
      <c r="J254" s="651" t="s">
        <v>1462</v>
      </c>
      <c r="K254" s="651" t="s">
        <v>1466</v>
      </c>
      <c r="L254" s="653">
        <v>176.96340764295746</v>
      </c>
      <c r="M254" s="653">
        <v>3</v>
      </c>
      <c r="N254" s="654">
        <v>530.89022292887239</v>
      </c>
    </row>
    <row r="255" spans="1:14" ht="14.4" customHeight="1" x14ac:dyDescent="0.3">
      <c r="A255" s="649" t="s">
        <v>573</v>
      </c>
      <c r="B255" s="650" t="s">
        <v>574</v>
      </c>
      <c r="C255" s="651" t="s">
        <v>579</v>
      </c>
      <c r="D255" s="652" t="s">
        <v>2517</v>
      </c>
      <c r="E255" s="651" t="s">
        <v>596</v>
      </c>
      <c r="F255" s="652" t="s">
        <v>2521</v>
      </c>
      <c r="G255" s="651" t="s">
        <v>1428</v>
      </c>
      <c r="H255" s="651" t="s">
        <v>1467</v>
      </c>
      <c r="I255" s="651" t="s">
        <v>1468</v>
      </c>
      <c r="J255" s="651" t="s">
        <v>1469</v>
      </c>
      <c r="K255" s="651" t="s">
        <v>1470</v>
      </c>
      <c r="L255" s="653">
        <v>144.52999786417436</v>
      </c>
      <c r="M255" s="653">
        <v>46</v>
      </c>
      <c r="N255" s="654">
        <v>6648.3799017520205</v>
      </c>
    </row>
    <row r="256" spans="1:14" ht="14.4" customHeight="1" x14ac:dyDescent="0.3">
      <c r="A256" s="649" t="s">
        <v>573</v>
      </c>
      <c r="B256" s="650" t="s">
        <v>574</v>
      </c>
      <c r="C256" s="651" t="s">
        <v>579</v>
      </c>
      <c r="D256" s="652" t="s">
        <v>2517</v>
      </c>
      <c r="E256" s="651" t="s">
        <v>596</v>
      </c>
      <c r="F256" s="652" t="s">
        <v>2521</v>
      </c>
      <c r="G256" s="651" t="s">
        <v>1428</v>
      </c>
      <c r="H256" s="651" t="s">
        <v>1471</v>
      </c>
      <c r="I256" s="651" t="s">
        <v>1472</v>
      </c>
      <c r="J256" s="651" t="s">
        <v>1473</v>
      </c>
      <c r="K256" s="651" t="s">
        <v>1474</v>
      </c>
      <c r="L256" s="653">
        <v>1240.7123233802311</v>
      </c>
      <c r="M256" s="653">
        <v>3</v>
      </c>
      <c r="N256" s="654">
        <v>3722.1369701406934</v>
      </c>
    </row>
    <row r="257" spans="1:14" ht="14.4" customHeight="1" x14ac:dyDescent="0.3">
      <c r="A257" s="649" t="s">
        <v>573</v>
      </c>
      <c r="B257" s="650" t="s">
        <v>574</v>
      </c>
      <c r="C257" s="651" t="s">
        <v>579</v>
      </c>
      <c r="D257" s="652" t="s">
        <v>2517</v>
      </c>
      <c r="E257" s="651" t="s">
        <v>596</v>
      </c>
      <c r="F257" s="652" t="s">
        <v>2521</v>
      </c>
      <c r="G257" s="651" t="s">
        <v>1428</v>
      </c>
      <c r="H257" s="651" t="s">
        <v>1475</v>
      </c>
      <c r="I257" s="651" t="s">
        <v>1476</v>
      </c>
      <c r="J257" s="651" t="s">
        <v>1477</v>
      </c>
      <c r="K257" s="651" t="s">
        <v>1478</v>
      </c>
      <c r="L257" s="653">
        <v>801.73</v>
      </c>
      <c r="M257" s="653">
        <v>1</v>
      </c>
      <c r="N257" s="654">
        <v>801.73</v>
      </c>
    </row>
    <row r="258" spans="1:14" ht="14.4" customHeight="1" x14ac:dyDescent="0.3">
      <c r="A258" s="649" t="s">
        <v>573</v>
      </c>
      <c r="B258" s="650" t="s">
        <v>574</v>
      </c>
      <c r="C258" s="651" t="s">
        <v>579</v>
      </c>
      <c r="D258" s="652" t="s">
        <v>2517</v>
      </c>
      <c r="E258" s="651" t="s">
        <v>596</v>
      </c>
      <c r="F258" s="652" t="s">
        <v>2521</v>
      </c>
      <c r="G258" s="651" t="s">
        <v>1428</v>
      </c>
      <c r="H258" s="651" t="s">
        <v>1479</v>
      </c>
      <c r="I258" s="651" t="s">
        <v>1480</v>
      </c>
      <c r="J258" s="651" t="s">
        <v>1481</v>
      </c>
      <c r="K258" s="651" t="s">
        <v>1482</v>
      </c>
      <c r="L258" s="653">
        <v>492.19970118896828</v>
      </c>
      <c r="M258" s="653">
        <v>23</v>
      </c>
      <c r="N258" s="654">
        <v>11320.59312734627</v>
      </c>
    </row>
    <row r="259" spans="1:14" ht="14.4" customHeight="1" x14ac:dyDescent="0.3">
      <c r="A259" s="649" t="s">
        <v>573</v>
      </c>
      <c r="B259" s="650" t="s">
        <v>574</v>
      </c>
      <c r="C259" s="651" t="s">
        <v>579</v>
      </c>
      <c r="D259" s="652" t="s">
        <v>2517</v>
      </c>
      <c r="E259" s="651" t="s">
        <v>596</v>
      </c>
      <c r="F259" s="652" t="s">
        <v>2521</v>
      </c>
      <c r="G259" s="651" t="s">
        <v>1428</v>
      </c>
      <c r="H259" s="651" t="s">
        <v>1483</v>
      </c>
      <c r="I259" s="651" t="s">
        <v>1484</v>
      </c>
      <c r="J259" s="651" t="s">
        <v>1481</v>
      </c>
      <c r="K259" s="651" t="s">
        <v>1485</v>
      </c>
      <c r="L259" s="653">
        <v>943.00023723175809</v>
      </c>
      <c r="M259" s="653">
        <v>12</v>
      </c>
      <c r="N259" s="654">
        <v>11316.002846781097</v>
      </c>
    </row>
    <row r="260" spans="1:14" ht="14.4" customHeight="1" x14ac:dyDescent="0.3">
      <c r="A260" s="649" t="s">
        <v>573</v>
      </c>
      <c r="B260" s="650" t="s">
        <v>574</v>
      </c>
      <c r="C260" s="651" t="s">
        <v>579</v>
      </c>
      <c r="D260" s="652" t="s">
        <v>2517</v>
      </c>
      <c r="E260" s="651" t="s">
        <v>596</v>
      </c>
      <c r="F260" s="652" t="s">
        <v>2521</v>
      </c>
      <c r="G260" s="651" t="s">
        <v>1428</v>
      </c>
      <c r="H260" s="651" t="s">
        <v>1486</v>
      </c>
      <c r="I260" s="651" t="s">
        <v>1487</v>
      </c>
      <c r="J260" s="651" t="s">
        <v>1481</v>
      </c>
      <c r="K260" s="651" t="s">
        <v>1488</v>
      </c>
      <c r="L260" s="653">
        <v>1057.458904083948</v>
      </c>
      <c r="M260" s="653">
        <v>2</v>
      </c>
      <c r="N260" s="654">
        <v>2114.9178081678961</v>
      </c>
    </row>
    <row r="261" spans="1:14" ht="14.4" customHeight="1" x14ac:dyDescent="0.3">
      <c r="A261" s="649" t="s">
        <v>573</v>
      </c>
      <c r="B261" s="650" t="s">
        <v>574</v>
      </c>
      <c r="C261" s="651" t="s">
        <v>579</v>
      </c>
      <c r="D261" s="652" t="s">
        <v>2517</v>
      </c>
      <c r="E261" s="651" t="s">
        <v>596</v>
      </c>
      <c r="F261" s="652" t="s">
        <v>2521</v>
      </c>
      <c r="G261" s="651" t="s">
        <v>1428</v>
      </c>
      <c r="H261" s="651" t="s">
        <v>1489</v>
      </c>
      <c r="I261" s="651" t="s">
        <v>1490</v>
      </c>
      <c r="J261" s="651" t="s">
        <v>1491</v>
      </c>
      <c r="K261" s="651" t="s">
        <v>1182</v>
      </c>
      <c r="L261" s="653">
        <v>62.013333333333321</v>
      </c>
      <c r="M261" s="653">
        <v>3</v>
      </c>
      <c r="N261" s="654">
        <v>186.03999999999996</v>
      </c>
    </row>
    <row r="262" spans="1:14" ht="14.4" customHeight="1" x14ac:dyDescent="0.3">
      <c r="A262" s="649" t="s">
        <v>573</v>
      </c>
      <c r="B262" s="650" t="s">
        <v>574</v>
      </c>
      <c r="C262" s="651" t="s">
        <v>579</v>
      </c>
      <c r="D262" s="652" t="s">
        <v>2517</v>
      </c>
      <c r="E262" s="651" t="s">
        <v>596</v>
      </c>
      <c r="F262" s="652" t="s">
        <v>2521</v>
      </c>
      <c r="G262" s="651" t="s">
        <v>1428</v>
      </c>
      <c r="H262" s="651" t="s">
        <v>1492</v>
      </c>
      <c r="I262" s="651" t="s">
        <v>1493</v>
      </c>
      <c r="J262" s="651" t="s">
        <v>1494</v>
      </c>
      <c r="K262" s="651" t="s">
        <v>999</v>
      </c>
      <c r="L262" s="653">
        <v>45.589472680440572</v>
      </c>
      <c r="M262" s="653">
        <v>57</v>
      </c>
      <c r="N262" s="654">
        <v>2598.5999427851125</v>
      </c>
    </row>
    <row r="263" spans="1:14" ht="14.4" customHeight="1" x14ac:dyDescent="0.3">
      <c r="A263" s="649" t="s">
        <v>573</v>
      </c>
      <c r="B263" s="650" t="s">
        <v>574</v>
      </c>
      <c r="C263" s="651" t="s">
        <v>579</v>
      </c>
      <c r="D263" s="652" t="s">
        <v>2517</v>
      </c>
      <c r="E263" s="651" t="s">
        <v>596</v>
      </c>
      <c r="F263" s="652" t="s">
        <v>2521</v>
      </c>
      <c r="G263" s="651" t="s">
        <v>1428</v>
      </c>
      <c r="H263" s="651" t="s">
        <v>1495</v>
      </c>
      <c r="I263" s="651" t="s">
        <v>1496</v>
      </c>
      <c r="J263" s="651" t="s">
        <v>1430</v>
      </c>
      <c r="K263" s="651" t="s">
        <v>1497</v>
      </c>
      <c r="L263" s="653">
        <v>36.733360331605184</v>
      </c>
      <c r="M263" s="653">
        <v>12</v>
      </c>
      <c r="N263" s="654">
        <v>440.8003239792622</v>
      </c>
    </row>
    <row r="264" spans="1:14" ht="14.4" customHeight="1" x14ac:dyDescent="0.3">
      <c r="A264" s="649" t="s">
        <v>573</v>
      </c>
      <c r="B264" s="650" t="s">
        <v>574</v>
      </c>
      <c r="C264" s="651" t="s">
        <v>579</v>
      </c>
      <c r="D264" s="652" t="s">
        <v>2517</v>
      </c>
      <c r="E264" s="651" t="s">
        <v>596</v>
      </c>
      <c r="F264" s="652" t="s">
        <v>2521</v>
      </c>
      <c r="G264" s="651" t="s">
        <v>1428</v>
      </c>
      <c r="H264" s="651" t="s">
        <v>1498</v>
      </c>
      <c r="I264" s="651" t="s">
        <v>1499</v>
      </c>
      <c r="J264" s="651" t="s">
        <v>1500</v>
      </c>
      <c r="K264" s="651" t="s">
        <v>1501</v>
      </c>
      <c r="L264" s="653">
        <v>73.501902464235982</v>
      </c>
      <c r="M264" s="653">
        <v>52</v>
      </c>
      <c r="N264" s="654">
        <v>3822.0989281402713</v>
      </c>
    </row>
    <row r="265" spans="1:14" ht="14.4" customHeight="1" x14ac:dyDescent="0.3">
      <c r="A265" s="649" t="s">
        <v>573</v>
      </c>
      <c r="B265" s="650" t="s">
        <v>574</v>
      </c>
      <c r="C265" s="651" t="s">
        <v>579</v>
      </c>
      <c r="D265" s="652" t="s">
        <v>2517</v>
      </c>
      <c r="E265" s="651" t="s">
        <v>596</v>
      </c>
      <c r="F265" s="652" t="s">
        <v>2521</v>
      </c>
      <c r="G265" s="651" t="s">
        <v>1428</v>
      </c>
      <c r="H265" s="651" t="s">
        <v>1502</v>
      </c>
      <c r="I265" s="651" t="s">
        <v>1503</v>
      </c>
      <c r="J265" s="651" t="s">
        <v>1504</v>
      </c>
      <c r="K265" s="651" t="s">
        <v>1505</v>
      </c>
      <c r="L265" s="653">
        <v>79.83</v>
      </c>
      <c r="M265" s="653">
        <v>3</v>
      </c>
      <c r="N265" s="654">
        <v>239.49</v>
      </c>
    </row>
    <row r="266" spans="1:14" ht="14.4" customHeight="1" x14ac:dyDescent="0.3">
      <c r="A266" s="649" t="s">
        <v>573</v>
      </c>
      <c r="B266" s="650" t="s">
        <v>574</v>
      </c>
      <c r="C266" s="651" t="s">
        <v>579</v>
      </c>
      <c r="D266" s="652" t="s">
        <v>2517</v>
      </c>
      <c r="E266" s="651" t="s">
        <v>596</v>
      </c>
      <c r="F266" s="652" t="s">
        <v>2521</v>
      </c>
      <c r="G266" s="651" t="s">
        <v>1428</v>
      </c>
      <c r="H266" s="651" t="s">
        <v>1506</v>
      </c>
      <c r="I266" s="651" t="s">
        <v>1507</v>
      </c>
      <c r="J266" s="651" t="s">
        <v>1504</v>
      </c>
      <c r="K266" s="651" t="s">
        <v>1508</v>
      </c>
      <c r="L266" s="653">
        <v>279.42</v>
      </c>
      <c r="M266" s="653">
        <v>1</v>
      </c>
      <c r="N266" s="654">
        <v>279.42</v>
      </c>
    </row>
    <row r="267" spans="1:14" ht="14.4" customHeight="1" x14ac:dyDescent="0.3">
      <c r="A267" s="649" t="s">
        <v>573</v>
      </c>
      <c r="B267" s="650" t="s">
        <v>574</v>
      </c>
      <c r="C267" s="651" t="s">
        <v>579</v>
      </c>
      <c r="D267" s="652" t="s">
        <v>2517</v>
      </c>
      <c r="E267" s="651" t="s">
        <v>596</v>
      </c>
      <c r="F267" s="652" t="s">
        <v>2521</v>
      </c>
      <c r="G267" s="651" t="s">
        <v>1428</v>
      </c>
      <c r="H267" s="651" t="s">
        <v>1509</v>
      </c>
      <c r="I267" s="651" t="s">
        <v>1510</v>
      </c>
      <c r="J267" s="651" t="s">
        <v>1511</v>
      </c>
      <c r="K267" s="651" t="s">
        <v>1512</v>
      </c>
      <c r="L267" s="653">
        <v>59.926666666666684</v>
      </c>
      <c r="M267" s="653">
        <v>3</v>
      </c>
      <c r="N267" s="654">
        <v>179.78000000000006</v>
      </c>
    </row>
    <row r="268" spans="1:14" ht="14.4" customHeight="1" x14ac:dyDescent="0.3">
      <c r="A268" s="649" t="s">
        <v>573</v>
      </c>
      <c r="B268" s="650" t="s">
        <v>574</v>
      </c>
      <c r="C268" s="651" t="s">
        <v>579</v>
      </c>
      <c r="D268" s="652" t="s">
        <v>2517</v>
      </c>
      <c r="E268" s="651" t="s">
        <v>596</v>
      </c>
      <c r="F268" s="652" t="s">
        <v>2521</v>
      </c>
      <c r="G268" s="651" t="s">
        <v>1428</v>
      </c>
      <c r="H268" s="651" t="s">
        <v>1513</v>
      </c>
      <c r="I268" s="651" t="s">
        <v>1514</v>
      </c>
      <c r="J268" s="651" t="s">
        <v>1515</v>
      </c>
      <c r="K268" s="651" t="s">
        <v>1516</v>
      </c>
      <c r="L268" s="653">
        <v>91.85</v>
      </c>
      <c r="M268" s="653">
        <v>4</v>
      </c>
      <c r="N268" s="654">
        <v>367.4</v>
      </c>
    </row>
    <row r="269" spans="1:14" ht="14.4" customHeight="1" x14ac:dyDescent="0.3">
      <c r="A269" s="649" t="s">
        <v>573</v>
      </c>
      <c r="B269" s="650" t="s">
        <v>574</v>
      </c>
      <c r="C269" s="651" t="s">
        <v>579</v>
      </c>
      <c r="D269" s="652" t="s">
        <v>2517</v>
      </c>
      <c r="E269" s="651" t="s">
        <v>596</v>
      </c>
      <c r="F269" s="652" t="s">
        <v>2521</v>
      </c>
      <c r="G269" s="651" t="s">
        <v>1428</v>
      </c>
      <c r="H269" s="651" t="s">
        <v>1517</v>
      </c>
      <c r="I269" s="651" t="s">
        <v>1518</v>
      </c>
      <c r="J269" s="651" t="s">
        <v>1519</v>
      </c>
      <c r="K269" s="651" t="s">
        <v>1520</v>
      </c>
      <c r="L269" s="653">
        <v>49.461338115150305</v>
      </c>
      <c r="M269" s="653">
        <v>23</v>
      </c>
      <c r="N269" s="654">
        <v>1137.610776648457</v>
      </c>
    </row>
    <row r="270" spans="1:14" ht="14.4" customHeight="1" x14ac:dyDescent="0.3">
      <c r="A270" s="649" t="s">
        <v>573</v>
      </c>
      <c r="B270" s="650" t="s">
        <v>574</v>
      </c>
      <c r="C270" s="651" t="s">
        <v>579</v>
      </c>
      <c r="D270" s="652" t="s">
        <v>2517</v>
      </c>
      <c r="E270" s="651" t="s">
        <v>596</v>
      </c>
      <c r="F270" s="652" t="s">
        <v>2521</v>
      </c>
      <c r="G270" s="651" t="s">
        <v>1428</v>
      </c>
      <c r="H270" s="651" t="s">
        <v>1521</v>
      </c>
      <c r="I270" s="651" t="s">
        <v>1522</v>
      </c>
      <c r="J270" s="651" t="s">
        <v>1523</v>
      </c>
      <c r="K270" s="651" t="s">
        <v>1524</v>
      </c>
      <c r="L270" s="653">
        <v>85.533036075751596</v>
      </c>
      <c r="M270" s="653">
        <v>16</v>
      </c>
      <c r="N270" s="654">
        <v>1368.5285772120255</v>
      </c>
    </row>
    <row r="271" spans="1:14" ht="14.4" customHeight="1" x14ac:dyDescent="0.3">
      <c r="A271" s="649" t="s">
        <v>573</v>
      </c>
      <c r="B271" s="650" t="s">
        <v>574</v>
      </c>
      <c r="C271" s="651" t="s">
        <v>579</v>
      </c>
      <c r="D271" s="652" t="s">
        <v>2517</v>
      </c>
      <c r="E271" s="651" t="s">
        <v>596</v>
      </c>
      <c r="F271" s="652" t="s">
        <v>2521</v>
      </c>
      <c r="G271" s="651" t="s">
        <v>1428</v>
      </c>
      <c r="H271" s="651" t="s">
        <v>1525</v>
      </c>
      <c r="I271" s="651" t="s">
        <v>1526</v>
      </c>
      <c r="J271" s="651" t="s">
        <v>1527</v>
      </c>
      <c r="K271" s="651" t="s">
        <v>1528</v>
      </c>
      <c r="L271" s="653">
        <v>1448.8098921602361</v>
      </c>
      <c r="M271" s="653">
        <v>37</v>
      </c>
      <c r="N271" s="654">
        <v>53605.966009928736</v>
      </c>
    </row>
    <row r="272" spans="1:14" ht="14.4" customHeight="1" x14ac:dyDescent="0.3">
      <c r="A272" s="649" t="s">
        <v>573</v>
      </c>
      <c r="B272" s="650" t="s">
        <v>574</v>
      </c>
      <c r="C272" s="651" t="s">
        <v>579</v>
      </c>
      <c r="D272" s="652" t="s">
        <v>2517</v>
      </c>
      <c r="E272" s="651" t="s">
        <v>596</v>
      </c>
      <c r="F272" s="652" t="s">
        <v>2521</v>
      </c>
      <c r="G272" s="651" t="s">
        <v>1428</v>
      </c>
      <c r="H272" s="651" t="s">
        <v>1529</v>
      </c>
      <c r="I272" s="651" t="s">
        <v>1530</v>
      </c>
      <c r="J272" s="651" t="s">
        <v>1527</v>
      </c>
      <c r="K272" s="651" t="s">
        <v>1531</v>
      </c>
      <c r="L272" s="653">
        <v>1964.0000908349668</v>
      </c>
      <c r="M272" s="653">
        <v>18</v>
      </c>
      <c r="N272" s="654">
        <v>35352.001635029403</v>
      </c>
    </row>
    <row r="273" spans="1:14" ht="14.4" customHeight="1" x14ac:dyDescent="0.3">
      <c r="A273" s="649" t="s">
        <v>573</v>
      </c>
      <c r="B273" s="650" t="s">
        <v>574</v>
      </c>
      <c r="C273" s="651" t="s">
        <v>579</v>
      </c>
      <c r="D273" s="652" t="s">
        <v>2517</v>
      </c>
      <c r="E273" s="651" t="s">
        <v>596</v>
      </c>
      <c r="F273" s="652" t="s">
        <v>2521</v>
      </c>
      <c r="G273" s="651" t="s">
        <v>1428</v>
      </c>
      <c r="H273" s="651" t="s">
        <v>1532</v>
      </c>
      <c r="I273" s="651" t="s">
        <v>1533</v>
      </c>
      <c r="J273" s="651" t="s">
        <v>1527</v>
      </c>
      <c r="K273" s="651" t="s">
        <v>1534</v>
      </c>
      <c r="L273" s="653">
        <v>2470.8225404573177</v>
      </c>
      <c r="M273" s="653">
        <v>8</v>
      </c>
      <c r="N273" s="654">
        <v>19766.580323658542</v>
      </c>
    </row>
    <row r="274" spans="1:14" ht="14.4" customHeight="1" x14ac:dyDescent="0.3">
      <c r="A274" s="649" t="s">
        <v>573</v>
      </c>
      <c r="B274" s="650" t="s">
        <v>574</v>
      </c>
      <c r="C274" s="651" t="s">
        <v>579</v>
      </c>
      <c r="D274" s="652" t="s">
        <v>2517</v>
      </c>
      <c r="E274" s="651" t="s">
        <v>596</v>
      </c>
      <c r="F274" s="652" t="s">
        <v>2521</v>
      </c>
      <c r="G274" s="651" t="s">
        <v>1428</v>
      </c>
      <c r="H274" s="651" t="s">
        <v>1535</v>
      </c>
      <c r="I274" s="651" t="s">
        <v>1536</v>
      </c>
      <c r="J274" s="651" t="s">
        <v>1537</v>
      </c>
      <c r="K274" s="651" t="s">
        <v>1538</v>
      </c>
      <c r="L274" s="653">
        <v>103.32000000000001</v>
      </c>
      <c r="M274" s="653">
        <v>1</v>
      </c>
      <c r="N274" s="654">
        <v>103.32000000000001</v>
      </c>
    </row>
    <row r="275" spans="1:14" ht="14.4" customHeight="1" x14ac:dyDescent="0.3">
      <c r="A275" s="649" t="s">
        <v>573</v>
      </c>
      <c r="B275" s="650" t="s">
        <v>574</v>
      </c>
      <c r="C275" s="651" t="s">
        <v>579</v>
      </c>
      <c r="D275" s="652" t="s">
        <v>2517</v>
      </c>
      <c r="E275" s="651" t="s">
        <v>596</v>
      </c>
      <c r="F275" s="652" t="s">
        <v>2521</v>
      </c>
      <c r="G275" s="651" t="s">
        <v>1428</v>
      </c>
      <c r="H275" s="651" t="s">
        <v>1539</v>
      </c>
      <c r="I275" s="651" t="s">
        <v>1539</v>
      </c>
      <c r="J275" s="651" t="s">
        <v>1540</v>
      </c>
      <c r="K275" s="651" t="s">
        <v>1541</v>
      </c>
      <c r="L275" s="653">
        <v>65.230082489956132</v>
      </c>
      <c r="M275" s="653">
        <v>1</v>
      </c>
      <c r="N275" s="654">
        <v>65.230082489956132</v>
      </c>
    </row>
    <row r="276" spans="1:14" ht="14.4" customHeight="1" x14ac:dyDescent="0.3">
      <c r="A276" s="649" t="s">
        <v>573</v>
      </c>
      <c r="B276" s="650" t="s">
        <v>574</v>
      </c>
      <c r="C276" s="651" t="s">
        <v>579</v>
      </c>
      <c r="D276" s="652" t="s">
        <v>2517</v>
      </c>
      <c r="E276" s="651" t="s">
        <v>596</v>
      </c>
      <c r="F276" s="652" t="s">
        <v>2521</v>
      </c>
      <c r="G276" s="651" t="s">
        <v>1428</v>
      </c>
      <c r="H276" s="651" t="s">
        <v>1542</v>
      </c>
      <c r="I276" s="651" t="s">
        <v>1543</v>
      </c>
      <c r="J276" s="651" t="s">
        <v>1544</v>
      </c>
      <c r="K276" s="651" t="s">
        <v>1545</v>
      </c>
      <c r="L276" s="653">
        <v>708.38206427285104</v>
      </c>
      <c r="M276" s="653">
        <v>1</v>
      </c>
      <c r="N276" s="654">
        <v>708.38206427285104</v>
      </c>
    </row>
    <row r="277" spans="1:14" ht="14.4" customHeight="1" x14ac:dyDescent="0.3">
      <c r="A277" s="649" t="s">
        <v>573</v>
      </c>
      <c r="B277" s="650" t="s">
        <v>574</v>
      </c>
      <c r="C277" s="651" t="s">
        <v>579</v>
      </c>
      <c r="D277" s="652" t="s">
        <v>2517</v>
      </c>
      <c r="E277" s="651" t="s">
        <v>596</v>
      </c>
      <c r="F277" s="652" t="s">
        <v>2521</v>
      </c>
      <c r="G277" s="651" t="s">
        <v>1428</v>
      </c>
      <c r="H277" s="651" t="s">
        <v>1546</v>
      </c>
      <c r="I277" s="651" t="s">
        <v>1547</v>
      </c>
      <c r="J277" s="651" t="s">
        <v>1548</v>
      </c>
      <c r="K277" s="651" t="s">
        <v>714</v>
      </c>
      <c r="L277" s="653">
        <v>47.283265481237116</v>
      </c>
      <c r="M277" s="653">
        <v>25</v>
      </c>
      <c r="N277" s="654">
        <v>1182.0816370309278</v>
      </c>
    </row>
    <row r="278" spans="1:14" ht="14.4" customHeight="1" x14ac:dyDescent="0.3">
      <c r="A278" s="649" t="s">
        <v>573</v>
      </c>
      <c r="B278" s="650" t="s">
        <v>574</v>
      </c>
      <c r="C278" s="651" t="s">
        <v>579</v>
      </c>
      <c r="D278" s="652" t="s">
        <v>2517</v>
      </c>
      <c r="E278" s="651" t="s">
        <v>596</v>
      </c>
      <c r="F278" s="652" t="s">
        <v>2521</v>
      </c>
      <c r="G278" s="651" t="s">
        <v>1428</v>
      </c>
      <c r="H278" s="651" t="s">
        <v>1549</v>
      </c>
      <c r="I278" s="651" t="s">
        <v>1549</v>
      </c>
      <c r="J278" s="651" t="s">
        <v>1550</v>
      </c>
      <c r="K278" s="651" t="s">
        <v>1551</v>
      </c>
      <c r="L278" s="653">
        <v>98.97</v>
      </c>
      <c r="M278" s="653">
        <v>1</v>
      </c>
      <c r="N278" s="654">
        <v>98.97</v>
      </c>
    </row>
    <row r="279" spans="1:14" ht="14.4" customHeight="1" x14ac:dyDescent="0.3">
      <c r="A279" s="649" t="s">
        <v>573</v>
      </c>
      <c r="B279" s="650" t="s">
        <v>574</v>
      </c>
      <c r="C279" s="651" t="s">
        <v>579</v>
      </c>
      <c r="D279" s="652" t="s">
        <v>2517</v>
      </c>
      <c r="E279" s="651" t="s">
        <v>596</v>
      </c>
      <c r="F279" s="652" t="s">
        <v>2521</v>
      </c>
      <c r="G279" s="651" t="s">
        <v>1428</v>
      </c>
      <c r="H279" s="651" t="s">
        <v>1552</v>
      </c>
      <c r="I279" s="651" t="s">
        <v>1553</v>
      </c>
      <c r="J279" s="651" t="s">
        <v>1554</v>
      </c>
      <c r="K279" s="651" t="s">
        <v>1555</v>
      </c>
      <c r="L279" s="653">
        <v>97.973613371193011</v>
      </c>
      <c r="M279" s="653">
        <v>28</v>
      </c>
      <c r="N279" s="654">
        <v>2743.2611743934044</v>
      </c>
    </row>
    <row r="280" spans="1:14" ht="14.4" customHeight="1" x14ac:dyDescent="0.3">
      <c r="A280" s="649" t="s">
        <v>573</v>
      </c>
      <c r="B280" s="650" t="s">
        <v>574</v>
      </c>
      <c r="C280" s="651" t="s">
        <v>579</v>
      </c>
      <c r="D280" s="652" t="s">
        <v>2517</v>
      </c>
      <c r="E280" s="651" t="s">
        <v>596</v>
      </c>
      <c r="F280" s="652" t="s">
        <v>2521</v>
      </c>
      <c r="G280" s="651" t="s">
        <v>1428</v>
      </c>
      <c r="H280" s="651" t="s">
        <v>1556</v>
      </c>
      <c r="I280" s="651" t="s">
        <v>1557</v>
      </c>
      <c r="J280" s="651" t="s">
        <v>1558</v>
      </c>
      <c r="K280" s="651" t="s">
        <v>1559</v>
      </c>
      <c r="L280" s="653">
        <v>331.12</v>
      </c>
      <c r="M280" s="653">
        <v>4</v>
      </c>
      <c r="N280" s="654">
        <v>1324.48</v>
      </c>
    </row>
    <row r="281" spans="1:14" ht="14.4" customHeight="1" x14ac:dyDescent="0.3">
      <c r="A281" s="649" t="s">
        <v>573</v>
      </c>
      <c r="B281" s="650" t="s">
        <v>574</v>
      </c>
      <c r="C281" s="651" t="s">
        <v>579</v>
      </c>
      <c r="D281" s="652" t="s">
        <v>2517</v>
      </c>
      <c r="E281" s="651" t="s">
        <v>596</v>
      </c>
      <c r="F281" s="652" t="s">
        <v>2521</v>
      </c>
      <c r="G281" s="651" t="s">
        <v>1428</v>
      </c>
      <c r="H281" s="651" t="s">
        <v>1560</v>
      </c>
      <c r="I281" s="651" t="s">
        <v>1561</v>
      </c>
      <c r="J281" s="651" t="s">
        <v>1562</v>
      </c>
      <c r="K281" s="651" t="s">
        <v>1563</v>
      </c>
      <c r="L281" s="653">
        <v>144.68752722138387</v>
      </c>
      <c r="M281" s="653">
        <v>7</v>
      </c>
      <c r="N281" s="654">
        <v>1012.8126905496872</v>
      </c>
    </row>
    <row r="282" spans="1:14" ht="14.4" customHeight="1" x14ac:dyDescent="0.3">
      <c r="A282" s="649" t="s">
        <v>573</v>
      </c>
      <c r="B282" s="650" t="s">
        <v>574</v>
      </c>
      <c r="C282" s="651" t="s">
        <v>579</v>
      </c>
      <c r="D282" s="652" t="s">
        <v>2517</v>
      </c>
      <c r="E282" s="651" t="s">
        <v>596</v>
      </c>
      <c r="F282" s="652" t="s">
        <v>2521</v>
      </c>
      <c r="G282" s="651" t="s">
        <v>1428</v>
      </c>
      <c r="H282" s="651" t="s">
        <v>1564</v>
      </c>
      <c r="I282" s="651" t="s">
        <v>1565</v>
      </c>
      <c r="J282" s="651" t="s">
        <v>1566</v>
      </c>
      <c r="K282" s="651" t="s">
        <v>1567</v>
      </c>
      <c r="L282" s="653">
        <v>1200.1056119650743</v>
      </c>
      <c r="M282" s="653">
        <v>1</v>
      </c>
      <c r="N282" s="654">
        <v>1200.1056119650743</v>
      </c>
    </row>
    <row r="283" spans="1:14" ht="14.4" customHeight="1" x14ac:dyDescent="0.3">
      <c r="A283" s="649" t="s">
        <v>573</v>
      </c>
      <c r="B283" s="650" t="s">
        <v>574</v>
      </c>
      <c r="C283" s="651" t="s">
        <v>579</v>
      </c>
      <c r="D283" s="652" t="s">
        <v>2517</v>
      </c>
      <c r="E283" s="651" t="s">
        <v>596</v>
      </c>
      <c r="F283" s="652" t="s">
        <v>2521</v>
      </c>
      <c r="G283" s="651" t="s">
        <v>1428</v>
      </c>
      <c r="H283" s="651" t="s">
        <v>1568</v>
      </c>
      <c r="I283" s="651" t="s">
        <v>1569</v>
      </c>
      <c r="J283" s="651" t="s">
        <v>1570</v>
      </c>
      <c r="K283" s="651" t="s">
        <v>1571</v>
      </c>
      <c r="L283" s="653">
        <v>83.11</v>
      </c>
      <c r="M283" s="653">
        <v>1</v>
      </c>
      <c r="N283" s="654">
        <v>83.11</v>
      </c>
    </row>
    <row r="284" spans="1:14" ht="14.4" customHeight="1" x14ac:dyDescent="0.3">
      <c r="A284" s="649" t="s">
        <v>573</v>
      </c>
      <c r="B284" s="650" t="s">
        <v>574</v>
      </c>
      <c r="C284" s="651" t="s">
        <v>579</v>
      </c>
      <c r="D284" s="652" t="s">
        <v>2517</v>
      </c>
      <c r="E284" s="651" t="s">
        <v>596</v>
      </c>
      <c r="F284" s="652" t="s">
        <v>2521</v>
      </c>
      <c r="G284" s="651" t="s">
        <v>1428</v>
      </c>
      <c r="H284" s="651" t="s">
        <v>1572</v>
      </c>
      <c r="I284" s="651" t="s">
        <v>1573</v>
      </c>
      <c r="J284" s="651" t="s">
        <v>1574</v>
      </c>
      <c r="K284" s="651" t="s">
        <v>999</v>
      </c>
      <c r="L284" s="653">
        <v>89.249999999999986</v>
      </c>
      <c r="M284" s="653">
        <v>1</v>
      </c>
      <c r="N284" s="654">
        <v>89.249999999999986</v>
      </c>
    </row>
    <row r="285" spans="1:14" ht="14.4" customHeight="1" x14ac:dyDescent="0.3">
      <c r="A285" s="649" t="s">
        <v>573</v>
      </c>
      <c r="B285" s="650" t="s">
        <v>574</v>
      </c>
      <c r="C285" s="651" t="s">
        <v>579</v>
      </c>
      <c r="D285" s="652" t="s">
        <v>2517</v>
      </c>
      <c r="E285" s="651" t="s">
        <v>596</v>
      </c>
      <c r="F285" s="652" t="s">
        <v>2521</v>
      </c>
      <c r="G285" s="651" t="s">
        <v>1428</v>
      </c>
      <c r="H285" s="651" t="s">
        <v>1575</v>
      </c>
      <c r="I285" s="651" t="s">
        <v>1576</v>
      </c>
      <c r="J285" s="651" t="s">
        <v>1448</v>
      </c>
      <c r="K285" s="651" t="s">
        <v>1577</v>
      </c>
      <c r="L285" s="653">
        <v>135.32167624956193</v>
      </c>
      <c r="M285" s="653">
        <v>142</v>
      </c>
      <c r="N285" s="654">
        <v>19215.678027437792</v>
      </c>
    </row>
    <row r="286" spans="1:14" ht="14.4" customHeight="1" x14ac:dyDescent="0.3">
      <c r="A286" s="649" t="s">
        <v>573</v>
      </c>
      <c r="B286" s="650" t="s">
        <v>574</v>
      </c>
      <c r="C286" s="651" t="s">
        <v>579</v>
      </c>
      <c r="D286" s="652" t="s">
        <v>2517</v>
      </c>
      <c r="E286" s="651" t="s">
        <v>596</v>
      </c>
      <c r="F286" s="652" t="s">
        <v>2521</v>
      </c>
      <c r="G286" s="651" t="s">
        <v>1428</v>
      </c>
      <c r="H286" s="651" t="s">
        <v>1578</v>
      </c>
      <c r="I286" s="651" t="s">
        <v>1579</v>
      </c>
      <c r="J286" s="651" t="s">
        <v>1580</v>
      </c>
      <c r="K286" s="651" t="s">
        <v>1581</v>
      </c>
      <c r="L286" s="653">
        <v>30.630022697222774</v>
      </c>
      <c r="M286" s="653">
        <v>3</v>
      </c>
      <c r="N286" s="654">
        <v>91.890068091668326</v>
      </c>
    </row>
    <row r="287" spans="1:14" ht="14.4" customHeight="1" x14ac:dyDescent="0.3">
      <c r="A287" s="649" t="s">
        <v>573</v>
      </c>
      <c r="B287" s="650" t="s">
        <v>574</v>
      </c>
      <c r="C287" s="651" t="s">
        <v>579</v>
      </c>
      <c r="D287" s="652" t="s">
        <v>2517</v>
      </c>
      <c r="E287" s="651" t="s">
        <v>596</v>
      </c>
      <c r="F287" s="652" t="s">
        <v>2521</v>
      </c>
      <c r="G287" s="651" t="s">
        <v>1428</v>
      </c>
      <c r="H287" s="651" t="s">
        <v>1582</v>
      </c>
      <c r="I287" s="651" t="s">
        <v>1583</v>
      </c>
      <c r="J287" s="651" t="s">
        <v>1584</v>
      </c>
      <c r="K287" s="651" t="s">
        <v>1585</v>
      </c>
      <c r="L287" s="653">
        <v>23.936666666666664</v>
      </c>
      <c r="M287" s="653">
        <v>3</v>
      </c>
      <c r="N287" s="654">
        <v>71.809999999999988</v>
      </c>
    </row>
    <row r="288" spans="1:14" ht="14.4" customHeight="1" x14ac:dyDescent="0.3">
      <c r="A288" s="649" t="s">
        <v>573</v>
      </c>
      <c r="B288" s="650" t="s">
        <v>574</v>
      </c>
      <c r="C288" s="651" t="s">
        <v>579</v>
      </c>
      <c r="D288" s="652" t="s">
        <v>2517</v>
      </c>
      <c r="E288" s="651" t="s">
        <v>596</v>
      </c>
      <c r="F288" s="652" t="s">
        <v>2521</v>
      </c>
      <c r="G288" s="651" t="s">
        <v>1428</v>
      </c>
      <c r="H288" s="651" t="s">
        <v>1586</v>
      </c>
      <c r="I288" s="651" t="s">
        <v>1587</v>
      </c>
      <c r="J288" s="651" t="s">
        <v>1588</v>
      </c>
      <c r="K288" s="651" t="s">
        <v>1589</v>
      </c>
      <c r="L288" s="653">
        <v>26.110000000000003</v>
      </c>
      <c r="M288" s="653">
        <v>2</v>
      </c>
      <c r="N288" s="654">
        <v>52.220000000000006</v>
      </c>
    </row>
    <row r="289" spans="1:14" ht="14.4" customHeight="1" x14ac:dyDescent="0.3">
      <c r="A289" s="649" t="s">
        <v>573</v>
      </c>
      <c r="B289" s="650" t="s">
        <v>574</v>
      </c>
      <c r="C289" s="651" t="s">
        <v>579</v>
      </c>
      <c r="D289" s="652" t="s">
        <v>2517</v>
      </c>
      <c r="E289" s="651" t="s">
        <v>596</v>
      </c>
      <c r="F289" s="652" t="s">
        <v>2521</v>
      </c>
      <c r="G289" s="651" t="s">
        <v>1428</v>
      </c>
      <c r="H289" s="651" t="s">
        <v>1590</v>
      </c>
      <c r="I289" s="651" t="s">
        <v>1591</v>
      </c>
      <c r="J289" s="651" t="s">
        <v>1592</v>
      </c>
      <c r="K289" s="651" t="s">
        <v>1593</v>
      </c>
      <c r="L289" s="653">
        <v>46.175000000000011</v>
      </c>
      <c r="M289" s="653">
        <v>2</v>
      </c>
      <c r="N289" s="654">
        <v>92.350000000000023</v>
      </c>
    </row>
    <row r="290" spans="1:14" ht="14.4" customHeight="1" x14ac:dyDescent="0.3">
      <c r="A290" s="649" t="s">
        <v>573</v>
      </c>
      <c r="B290" s="650" t="s">
        <v>574</v>
      </c>
      <c r="C290" s="651" t="s">
        <v>579</v>
      </c>
      <c r="D290" s="652" t="s">
        <v>2517</v>
      </c>
      <c r="E290" s="651" t="s">
        <v>596</v>
      </c>
      <c r="F290" s="652" t="s">
        <v>2521</v>
      </c>
      <c r="G290" s="651" t="s">
        <v>1428</v>
      </c>
      <c r="H290" s="651" t="s">
        <v>1594</v>
      </c>
      <c r="I290" s="651" t="s">
        <v>1595</v>
      </c>
      <c r="J290" s="651" t="s">
        <v>1596</v>
      </c>
      <c r="K290" s="651" t="s">
        <v>1597</v>
      </c>
      <c r="L290" s="653">
        <v>63.87</v>
      </c>
      <c r="M290" s="653">
        <v>1</v>
      </c>
      <c r="N290" s="654">
        <v>63.87</v>
      </c>
    </row>
    <row r="291" spans="1:14" ht="14.4" customHeight="1" x14ac:dyDescent="0.3">
      <c r="A291" s="649" t="s">
        <v>573</v>
      </c>
      <c r="B291" s="650" t="s">
        <v>574</v>
      </c>
      <c r="C291" s="651" t="s">
        <v>579</v>
      </c>
      <c r="D291" s="652" t="s">
        <v>2517</v>
      </c>
      <c r="E291" s="651" t="s">
        <v>596</v>
      </c>
      <c r="F291" s="652" t="s">
        <v>2521</v>
      </c>
      <c r="G291" s="651" t="s">
        <v>1428</v>
      </c>
      <c r="H291" s="651" t="s">
        <v>1598</v>
      </c>
      <c r="I291" s="651" t="s">
        <v>1599</v>
      </c>
      <c r="J291" s="651" t="s">
        <v>1600</v>
      </c>
      <c r="K291" s="651" t="s">
        <v>1601</v>
      </c>
      <c r="L291" s="653">
        <v>121.71690990618708</v>
      </c>
      <c r="M291" s="653">
        <v>13</v>
      </c>
      <c r="N291" s="654">
        <v>1582.3198287804321</v>
      </c>
    </row>
    <row r="292" spans="1:14" ht="14.4" customHeight="1" x14ac:dyDescent="0.3">
      <c r="A292" s="649" t="s">
        <v>573</v>
      </c>
      <c r="B292" s="650" t="s">
        <v>574</v>
      </c>
      <c r="C292" s="651" t="s">
        <v>579</v>
      </c>
      <c r="D292" s="652" t="s">
        <v>2517</v>
      </c>
      <c r="E292" s="651" t="s">
        <v>596</v>
      </c>
      <c r="F292" s="652" t="s">
        <v>2521</v>
      </c>
      <c r="G292" s="651" t="s">
        <v>1428</v>
      </c>
      <c r="H292" s="651" t="s">
        <v>1602</v>
      </c>
      <c r="I292" s="651" t="s">
        <v>1603</v>
      </c>
      <c r="J292" s="651" t="s">
        <v>1604</v>
      </c>
      <c r="K292" s="651" t="s">
        <v>1605</v>
      </c>
      <c r="L292" s="653">
        <v>473.17012956745924</v>
      </c>
      <c r="M292" s="653">
        <v>8</v>
      </c>
      <c r="N292" s="654">
        <v>3785.3610365396739</v>
      </c>
    </row>
    <row r="293" spans="1:14" ht="14.4" customHeight="1" x14ac:dyDescent="0.3">
      <c r="A293" s="649" t="s">
        <v>573</v>
      </c>
      <c r="B293" s="650" t="s">
        <v>574</v>
      </c>
      <c r="C293" s="651" t="s">
        <v>579</v>
      </c>
      <c r="D293" s="652" t="s">
        <v>2517</v>
      </c>
      <c r="E293" s="651" t="s">
        <v>596</v>
      </c>
      <c r="F293" s="652" t="s">
        <v>2521</v>
      </c>
      <c r="G293" s="651" t="s">
        <v>1428</v>
      </c>
      <c r="H293" s="651" t="s">
        <v>1606</v>
      </c>
      <c r="I293" s="651" t="s">
        <v>1607</v>
      </c>
      <c r="J293" s="651" t="s">
        <v>1608</v>
      </c>
      <c r="K293" s="651" t="s">
        <v>1609</v>
      </c>
      <c r="L293" s="653">
        <v>52.745014225320432</v>
      </c>
      <c r="M293" s="653">
        <v>12</v>
      </c>
      <c r="N293" s="654">
        <v>632.94017070384518</v>
      </c>
    </row>
    <row r="294" spans="1:14" ht="14.4" customHeight="1" x14ac:dyDescent="0.3">
      <c r="A294" s="649" t="s">
        <v>573</v>
      </c>
      <c r="B294" s="650" t="s">
        <v>574</v>
      </c>
      <c r="C294" s="651" t="s">
        <v>579</v>
      </c>
      <c r="D294" s="652" t="s">
        <v>2517</v>
      </c>
      <c r="E294" s="651" t="s">
        <v>596</v>
      </c>
      <c r="F294" s="652" t="s">
        <v>2521</v>
      </c>
      <c r="G294" s="651" t="s">
        <v>1428</v>
      </c>
      <c r="H294" s="651" t="s">
        <v>1610</v>
      </c>
      <c r="I294" s="651" t="s">
        <v>1611</v>
      </c>
      <c r="J294" s="651" t="s">
        <v>1612</v>
      </c>
      <c r="K294" s="651" t="s">
        <v>1613</v>
      </c>
      <c r="L294" s="653">
        <v>73.492937018847527</v>
      </c>
      <c r="M294" s="653">
        <v>7</v>
      </c>
      <c r="N294" s="654">
        <v>514.45055913193266</v>
      </c>
    </row>
    <row r="295" spans="1:14" ht="14.4" customHeight="1" x14ac:dyDescent="0.3">
      <c r="A295" s="649" t="s">
        <v>573</v>
      </c>
      <c r="B295" s="650" t="s">
        <v>574</v>
      </c>
      <c r="C295" s="651" t="s">
        <v>579</v>
      </c>
      <c r="D295" s="652" t="s">
        <v>2517</v>
      </c>
      <c r="E295" s="651" t="s">
        <v>596</v>
      </c>
      <c r="F295" s="652" t="s">
        <v>2521</v>
      </c>
      <c r="G295" s="651" t="s">
        <v>1428</v>
      </c>
      <c r="H295" s="651" t="s">
        <v>1614</v>
      </c>
      <c r="I295" s="651" t="s">
        <v>1615</v>
      </c>
      <c r="J295" s="651" t="s">
        <v>1455</v>
      </c>
      <c r="K295" s="651" t="s">
        <v>1616</v>
      </c>
      <c r="L295" s="653">
        <v>376.42874875683401</v>
      </c>
      <c r="M295" s="653">
        <v>1</v>
      </c>
      <c r="N295" s="654">
        <v>376.42874875683401</v>
      </c>
    </row>
    <row r="296" spans="1:14" ht="14.4" customHeight="1" x14ac:dyDescent="0.3">
      <c r="A296" s="649" t="s">
        <v>573</v>
      </c>
      <c r="B296" s="650" t="s">
        <v>574</v>
      </c>
      <c r="C296" s="651" t="s">
        <v>579</v>
      </c>
      <c r="D296" s="652" t="s">
        <v>2517</v>
      </c>
      <c r="E296" s="651" t="s">
        <v>596</v>
      </c>
      <c r="F296" s="652" t="s">
        <v>2521</v>
      </c>
      <c r="G296" s="651" t="s">
        <v>1428</v>
      </c>
      <c r="H296" s="651" t="s">
        <v>1617</v>
      </c>
      <c r="I296" s="651" t="s">
        <v>1618</v>
      </c>
      <c r="J296" s="651" t="s">
        <v>1619</v>
      </c>
      <c r="K296" s="651" t="s">
        <v>1620</v>
      </c>
      <c r="L296" s="653">
        <v>70.944999999999993</v>
      </c>
      <c r="M296" s="653">
        <v>16</v>
      </c>
      <c r="N296" s="654">
        <v>1135.1199999999999</v>
      </c>
    </row>
    <row r="297" spans="1:14" ht="14.4" customHeight="1" x14ac:dyDescent="0.3">
      <c r="A297" s="649" t="s">
        <v>573</v>
      </c>
      <c r="B297" s="650" t="s">
        <v>574</v>
      </c>
      <c r="C297" s="651" t="s">
        <v>579</v>
      </c>
      <c r="D297" s="652" t="s">
        <v>2517</v>
      </c>
      <c r="E297" s="651" t="s">
        <v>596</v>
      </c>
      <c r="F297" s="652" t="s">
        <v>2521</v>
      </c>
      <c r="G297" s="651" t="s">
        <v>1428</v>
      </c>
      <c r="H297" s="651" t="s">
        <v>1621</v>
      </c>
      <c r="I297" s="651" t="s">
        <v>1621</v>
      </c>
      <c r="J297" s="651" t="s">
        <v>1622</v>
      </c>
      <c r="K297" s="651" t="s">
        <v>1623</v>
      </c>
      <c r="L297" s="653">
        <v>107.71988836260742</v>
      </c>
      <c r="M297" s="653">
        <v>2</v>
      </c>
      <c r="N297" s="654">
        <v>215.43977672521484</v>
      </c>
    </row>
    <row r="298" spans="1:14" ht="14.4" customHeight="1" x14ac:dyDescent="0.3">
      <c r="A298" s="649" t="s">
        <v>573</v>
      </c>
      <c r="B298" s="650" t="s">
        <v>574</v>
      </c>
      <c r="C298" s="651" t="s">
        <v>579</v>
      </c>
      <c r="D298" s="652" t="s">
        <v>2517</v>
      </c>
      <c r="E298" s="651" t="s">
        <v>596</v>
      </c>
      <c r="F298" s="652" t="s">
        <v>2521</v>
      </c>
      <c r="G298" s="651" t="s">
        <v>1428</v>
      </c>
      <c r="H298" s="651" t="s">
        <v>1624</v>
      </c>
      <c r="I298" s="651" t="s">
        <v>1625</v>
      </c>
      <c r="J298" s="651" t="s">
        <v>1626</v>
      </c>
      <c r="K298" s="651" t="s">
        <v>1627</v>
      </c>
      <c r="L298" s="653">
        <v>151.5259997662757</v>
      </c>
      <c r="M298" s="653">
        <v>29</v>
      </c>
      <c r="N298" s="654">
        <v>4394.2539932219952</v>
      </c>
    </row>
    <row r="299" spans="1:14" ht="14.4" customHeight="1" x14ac:dyDescent="0.3">
      <c r="A299" s="649" t="s">
        <v>573</v>
      </c>
      <c r="B299" s="650" t="s">
        <v>574</v>
      </c>
      <c r="C299" s="651" t="s">
        <v>579</v>
      </c>
      <c r="D299" s="652" t="s">
        <v>2517</v>
      </c>
      <c r="E299" s="651" t="s">
        <v>596</v>
      </c>
      <c r="F299" s="652" t="s">
        <v>2521</v>
      </c>
      <c r="G299" s="651" t="s">
        <v>1428</v>
      </c>
      <c r="H299" s="651" t="s">
        <v>1628</v>
      </c>
      <c r="I299" s="651" t="s">
        <v>1629</v>
      </c>
      <c r="J299" s="651" t="s">
        <v>1630</v>
      </c>
      <c r="K299" s="651" t="s">
        <v>1631</v>
      </c>
      <c r="L299" s="653">
        <v>522.45243697612193</v>
      </c>
      <c r="M299" s="653">
        <v>4</v>
      </c>
      <c r="N299" s="654">
        <v>2089.8097479044877</v>
      </c>
    </row>
    <row r="300" spans="1:14" ht="14.4" customHeight="1" x14ac:dyDescent="0.3">
      <c r="A300" s="649" t="s">
        <v>573</v>
      </c>
      <c r="B300" s="650" t="s">
        <v>574</v>
      </c>
      <c r="C300" s="651" t="s">
        <v>579</v>
      </c>
      <c r="D300" s="652" t="s">
        <v>2517</v>
      </c>
      <c r="E300" s="651" t="s">
        <v>596</v>
      </c>
      <c r="F300" s="652" t="s">
        <v>2521</v>
      </c>
      <c r="G300" s="651" t="s">
        <v>1428</v>
      </c>
      <c r="H300" s="651" t="s">
        <v>1632</v>
      </c>
      <c r="I300" s="651" t="s">
        <v>1633</v>
      </c>
      <c r="J300" s="651" t="s">
        <v>1562</v>
      </c>
      <c r="K300" s="651" t="s">
        <v>1634</v>
      </c>
      <c r="L300" s="653">
        <v>117.36999999999999</v>
      </c>
      <c r="M300" s="653">
        <v>1</v>
      </c>
      <c r="N300" s="654">
        <v>117.36999999999999</v>
      </c>
    </row>
    <row r="301" spans="1:14" ht="14.4" customHeight="1" x14ac:dyDescent="0.3">
      <c r="A301" s="649" t="s">
        <v>573</v>
      </c>
      <c r="B301" s="650" t="s">
        <v>574</v>
      </c>
      <c r="C301" s="651" t="s">
        <v>579</v>
      </c>
      <c r="D301" s="652" t="s">
        <v>2517</v>
      </c>
      <c r="E301" s="651" t="s">
        <v>596</v>
      </c>
      <c r="F301" s="652" t="s">
        <v>2521</v>
      </c>
      <c r="G301" s="651" t="s">
        <v>1428</v>
      </c>
      <c r="H301" s="651" t="s">
        <v>1635</v>
      </c>
      <c r="I301" s="651" t="s">
        <v>1636</v>
      </c>
      <c r="J301" s="651" t="s">
        <v>1637</v>
      </c>
      <c r="K301" s="651" t="s">
        <v>1638</v>
      </c>
      <c r="L301" s="653">
        <v>751.00991727048836</v>
      </c>
      <c r="M301" s="653">
        <v>2</v>
      </c>
      <c r="N301" s="654">
        <v>1502.0198345409767</v>
      </c>
    </row>
    <row r="302" spans="1:14" ht="14.4" customHeight="1" x14ac:dyDescent="0.3">
      <c r="A302" s="649" t="s">
        <v>573</v>
      </c>
      <c r="B302" s="650" t="s">
        <v>574</v>
      </c>
      <c r="C302" s="651" t="s">
        <v>579</v>
      </c>
      <c r="D302" s="652" t="s">
        <v>2517</v>
      </c>
      <c r="E302" s="651" t="s">
        <v>596</v>
      </c>
      <c r="F302" s="652" t="s">
        <v>2521</v>
      </c>
      <c r="G302" s="651" t="s">
        <v>1428</v>
      </c>
      <c r="H302" s="651" t="s">
        <v>1639</v>
      </c>
      <c r="I302" s="651" t="s">
        <v>1640</v>
      </c>
      <c r="J302" s="651" t="s">
        <v>1641</v>
      </c>
      <c r="K302" s="651" t="s">
        <v>1642</v>
      </c>
      <c r="L302" s="653">
        <v>41.56799278586049</v>
      </c>
      <c r="M302" s="653">
        <v>15</v>
      </c>
      <c r="N302" s="654">
        <v>623.51989178790734</v>
      </c>
    </row>
    <row r="303" spans="1:14" ht="14.4" customHeight="1" x14ac:dyDescent="0.3">
      <c r="A303" s="649" t="s">
        <v>573</v>
      </c>
      <c r="B303" s="650" t="s">
        <v>574</v>
      </c>
      <c r="C303" s="651" t="s">
        <v>579</v>
      </c>
      <c r="D303" s="652" t="s">
        <v>2517</v>
      </c>
      <c r="E303" s="651" t="s">
        <v>596</v>
      </c>
      <c r="F303" s="652" t="s">
        <v>2521</v>
      </c>
      <c r="G303" s="651" t="s">
        <v>1428</v>
      </c>
      <c r="H303" s="651" t="s">
        <v>1643</v>
      </c>
      <c r="I303" s="651" t="s">
        <v>1644</v>
      </c>
      <c r="J303" s="651" t="s">
        <v>1645</v>
      </c>
      <c r="K303" s="651" t="s">
        <v>1646</v>
      </c>
      <c r="L303" s="653">
        <v>266.35000000000002</v>
      </c>
      <c r="M303" s="653">
        <v>17</v>
      </c>
      <c r="N303" s="654">
        <v>4527.9500000000007</v>
      </c>
    </row>
    <row r="304" spans="1:14" ht="14.4" customHeight="1" x14ac:dyDescent="0.3">
      <c r="A304" s="649" t="s">
        <v>573</v>
      </c>
      <c r="B304" s="650" t="s">
        <v>574</v>
      </c>
      <c r="C304" s="651" t="s">
        <v>579</v>
      </c>
      <c r="D304" s="652" t="s">
        <v>2517</v>
      </c>
      <c r="E304" s="651" t="s">
        <v>596</v>
      </c>
      <c r="F304" s="652" t="s">
        <v>2521</v>
      </c>
      <c r="G304" s="651" t="s">
        <v>1428</v>
      </c>
      <c r="H304" s="651" t="s">
        <v>1647</v>
      </c>
      <c r="I304" s="651" t="s">
        <v>1648</v>
      </c>
      <c r="J304" s="651" t="s">
        <v>1645</v>
      </c>
      <c r="K304" s="651" t="s">
        <v>1649</v>
      </c>
      <c r="L304" s="653">
        <v>863.08000000000027</v>
      </c>
      <c r="M304" s="653">
        <v>1</v>
      </c>
      <c r="N304" s="654">
        <v>863.08000000000027</v>
      </c>
    </row>
    <row r="305" spans="1:14" ht="14.4" customHeight="1" x14ac:dyDescent="0.3">
      <c r="A305" s="649" t="s">
        <v>573</v>
      </c>
      <c r="B305" s="650" t="s">
        <v>574</v>
      </c>
      <c r="C305" s="651" t="s">
        <v>579</v>
      </c>
      <c r="D305" s="652" t="s">
        <v>2517</v>
      </c>
      <c r="E305" s="651" t="s">
        <v>596</v>
      </c>
      <c r="F305" s="652" t="s">
        <v>2521</v>
      </c>
      <c r="G305" s="651" t="s">
        <v>1428</v>
      </c>
      <c r="H305" s="651" t="s">
        <v>1650</v>
      </c>
      <c r="I305" s="651" t="s">
        <v>1651</v>
      </c>
      <c r="J305" s="651" t="s">
        <v>1652</v>
      </c>
      <c r="K305" s="651" t="s">
        <v>1653</v>
      </c>
      <c r="L305" s="653">
        <v>658.28017957095358</v>
      </c>
      <c r="M305" s="653">
        <v>2</v>
      </c>
      <c r="N305" s="654">
        <v>1316.5603591419072</v>
      </c>
    </row>
    <row r="306" spans="1:14" ht="14.4" customHeight="1" x14ac:dyDescent="0.3">
      <c r="A306" s="649" t="s">
        <v>573</v>
      </c>
      <c r="B306" s="650" t="s">
        <v>574</v>
      </c>
      <c r="C306" s="651" t="s">
        <v>579</v>
      </c>
      <c r="D306" s="652" t="s">
        <v>2517</v>
      </c>
      <c r="E306" s="651" t="s">
        <v>596</v>
      </c>
      <c r="F306" s="652" t="s">
        <v>2521</v>
      </c>
      <c r="G306" s="651" t="s">
        <v>1428</v>
      </c>
      <c r="H306" s="651" t="s">
        <v>1654</v>
      </c>
      <c r="I306" s="651" t="s">
        <v>1655</v>
      </c>
      <c r="J306" s="651" t="s">
        <v>1656</v>
      </c>
      <c r="K306" s="651" t="s">
        <v>1653</v>
      </c>
      <c r="L306" s="653">
        <v>799.86</v>
      </c>
      <c r="M306" s="653">
        <v>1</v>
      </c>
      <c r="N306" s="654">
        <v>799.86</v>
      </c>
    </row>
    <row r="307" spans="1:14" ht="14.4" customHeight="1" x14ac:dyDescent="0.3">
      <c r="A307" s="649" t="s">
        <v>573</v>
      </c>
      <c r="B307" s="650" t="s">
        <v>574</v>
      </c>
      <c r="C307" s="651" t="s">
        <v>579</v>
      </c>
      <c r="D307" s="652" t="s">
        <v>2517</v>
      </c>
      <c r="E307" s="651" t="s">
        <v>596</v>
      </c>
      <c r="F307" s="652" t="s">
        <v>2521</v>
      </c>
      <c r="G307" s="651" t="s">
        <v>1428</v>
      </c>
      <c r="H307" s="651" t="s">
        <v>1657</v>
      </c>
      <c r="I307" s="651" t="s">
        <v>1658</v>
      </c>
      <c r="J307" s="651" t="s">
        <v>1481</v>
      </c>
      <c r="K307" s="651" t="s">
        <v>1659</v>
      </c>
      <c r="L307" s="653">
        <v>356.49999240906959</v>
      </c>
      <c r="M307" s="653">
        <v>67</v>
      </c>
      <c r="N307" s="654">
        <v>23885.499491407663</v>
      </c>
    </row>
    <row r="308" spans="1:14" ht="14.4" customHeight="1" x14ac:dyDescent="0.3">
      <c r="A308" s="649" t="s">
        <v>573</v>
      </c>
      <c r="B308" s="650" t="s">
        <v>574</v>
      </c>
      <c r="C308" s="651" t="s">
        <v>579</v>
      </c>
      <c r="D308" s="652" t="s">
        <v>2517</v>
      </c>
      <c r="E308" s="651" t="s">
        <v>596</v>
      </c>
      <c r="F308" s="652" t="s">
        <v>2521</v>
      </c>
      <c r="G308" s="651" t="s">
        <v>1428</v>
      </c>
      <c r="H308" s="651" t="s">
        <v>1660</v>
      </c>
      <c r="I308" s="651" t="s">
        <v>1661</v>
      </c>
      <c r="J308" s="651" t="s">
        <v>1481</v>
      </c>
      <c r="K308" s="651" t="s">
        <v>1662</v>
      </c>
      <c r="L308" s="653">
        <v>414.00026427381329</v>
      </c>
      <c r="M308" s="653">
        <v>38</v>
      </c>
      <c r="N308" s="654">
        <v>15732.010042404905</v>
      </c>
    </row>
    <row r="309" spans="1:14" ht="14.4" customHeight="1" x14ac:dyDescent="0.3">
      <c r="A309" s="649" t="s">
        <v>573</v>
      </c>
      <c r="B309" s="650" t="s">
        <v>574</v>
      </c>
      <c r="C309" s="651" t="s">
        <v>579</v>
      </c>
      <c r="D309" s="652" t="s">
        <v>2517</v>
      </c>
      <c r="E309" s="651" t="s">
        <v>596</v>
      </c>
      <c r="F309" s="652" t="s">
        <v>2521</v>
      </c>
      <c r="G309" s="651" t="s">
        <v>1428</v>
      </c>
      <c r="H309" s="651" t="s">
        <v>1663</v>
      </c>
      <c r="I309" s="651" t="s">
        <v>1664</v>
      </c>
      <c r="J309" s="651" t="s">
        <v>1588</v>
      </c>
      <c r="K309" s="651" t="s">
        <v>1665</v>
      </c>
      <c r="L309" s="653">
        <v>86.849849535352732</v>
      </c>
      <c r="M309" s="653">
        <v>1</v>
      </c>
      <c r="N309" s="654">
        <v>86.849849535352732</v>
      </c>
    </row>
    <row r="310" spans="1:14" ht="14.4" customHeight="1" x14ac:dyDescent="0.3">
      <c r="A310" s="649" t="s">
        <v>573</v>
      </c>
      <c r="B310" s="650" t="s">
        <v>574</v>
      </c>
      <c r="C310" s="651" t="s">
        <v>579</v>
      </c>
      <c r="D310" s="652" t="s">
        <v>2517</v>
      </c>
      <c r="E310" s="651" t="s">
        <v>596</v>
      </c>
      <c r="F310" s="652" t="s">
        <v>2521</v>
      </c>
      <c r="G310" s="651" t="s">
        <v>1428</v>
      </c>
      <c r="H310" s="651" t="s">
        <v>1666</v>
      </c>
      <c r="I310" s="651" t="s">
        <v>1667</v>
      </c>
      <c r="J310" s="651" t="s">
        <v>1668</v>
      </c>
      <c r="K310" s="651" t="s">
        <v>1192</v>
      </c>
      <c r="L310" s="653">
        <v>609.33000000000004</v>
      </c>
      <c r="M310" s="653">
        <v>1</v>
      </c>
      <c r="N310" s="654">
        <v>609.33000000000004</v>
      </c>
    </row>
    <row r="311" spans="1:14" ht="14.4" customHeight="1" x14ac:dyDescent="0.3">
      <c r="A311" s="649" t="s">
        <v>573</v>
      </c>
      <c r="B311" s="650" t="s">
        <v>574</v>
      </c>
      <c r="C311" s="651" t="s">
        <v>579</v>
      </c>
      <c r="D311" s="652" t="s">
        <v>2517</v>
      </c>
      <c r="E311" s="651" t="s">
        <v>596</v>
      </c>
      <c r="F311" s="652" t="s">
        <v>2521</v>
      </c>
      <c r="G311" s="651" t="s">
        <v>1428</v>
      </c>
      <c r="H311" s="651" t="s">
        <v>1669</v>
      </c>
      <c r="I311" s="651" t="s">
        <v>1670</v>
      </c>
      <c r="J311" s="651" t="s">
        <v>1671</v>
      </c>
      <c r="K311" s="651" t="s">
        <v>1672</v>
      </c>
      <c r="L311" s="653">
        <v>187.07000000000002</v>
      </c>
      <c r="M311" s="653">
        <v>1</v>
      </c>
      <c r="N311" s="654">
        <v>187.07000000000002</v>
      </c>
    </row>
    <row r="312" spans="1:14" ht="14.4" customHeight="1" x14ac:dyDescent="0.3">
      <c r="A312" s="649" t="s">
        <v>573</v>
      </c>
      <c r="B312" s="650" t="s">
        <v>574</v>
      </c>
      <c r="C312" s="651" t="s">
        <v>579</v>
      </c>
      <c r="D312" s="652" t="s">
        <v>2517</v>
      </c>
      <c r="E312" s="651" t="s">
        <v>596</v>
      </c>
      <c r="F312" s="652" t="s">
        <v>2521</v>
      </c>
      <c r="G312" s="651" t="s">
        <v>1428</v>
      </c>
      <c r="H312" s="651" t="s">
        <v>1673</v>
      </c>
      <c r="I312" s="651" t="s">
        <v>1674</v>
      </c>
      <c r="J312" s="651" t="s">
        <v>1500</v>
      </c>
      <c r="K312" s="651" t="s">
        <v>1675</v>
      </c>
      <c r="L312" s="653">
        <v>251.14730021756176</v>
      </c>
      <c r="M312" s="653">
        <v>3</v>
      </c>
      <c r="N312" s="654">
        <v>753.44190065268526</v>
      </c>
    </row>
    <row r="313" spans="1:14" ht="14.4" customHeight="1" x14ac:dyDescent="0.3">
      <c r="A313" s="649" t="s">
        <v>573</v>
      </c>
      <c r="B313" s="650" t="s">
        <v>574</v>
      </c>
      <c r="C313" s="651" t="s">
        <v>579</v>
      </c>
      <c r="D313" s="652" t="s">
        <v>2517</v>
      </c>
      <c r="E313" s="651" t="s">
        <v>596</v>
      </c>
      <c r="F313" s="652" t="s">
        <v>2521</v>
      </c>
      <c r="G313" s="651" t="s">
        <v>1428</v>
      </c>
      <c r="H313" s="651" t="s">
        <v>1676</v>
      </c>
      <c r="I313" s="651" t="s">
        <v>1677</v>
      </c>
      <c r="J313" s="651" t="s">
        <v>1678</v>
      </c>
      <c r="K313" s="651" t="s">
        <v>1679</v>
      </c>
      <c r="L313" s="653">
        <v>151.24999999999994</v>
      </c>
      <c r="M313" s="653">
        <v>1</v>
      </c>
      <c r="N313" s="654">
        <v>151.24999999999994</v>
      </c>
    </row>
    <row r="314" spans="1:14" ht="14.4" customHeight="1" x14ac:dyDescent="0.3">
      <c r="A314" s="649" t="s">
        <v>573</v>
      </c>
      <c r="B314" s="650" t="s">
        <v>574</v>
      </c>
      <c r="C314" s="651" t="s">
        <v>579</v>
      </c>
      <c r="D314" s="652" t="s">
        <v>2517</v>
      </c>
      <c r="E314" s="651" t="s">
        <v>596</v>
      </c>
      <c r="F314" s="652" t="s">
        <v>2521</v>
      </c>
      <c r="G314" s="651" t="s">
        <v>1428</v>
      </c>
      <c r="H314" s="651" t="s">
        <v>1680</v>
      </c>
      <c r="I314" s="651" t="s">
        <v>1680</v>
      </c>
      <c r="J314" s="651" t="s">
        <v>1540</v>
      </c>
      <c r="K314" s="651" t="s">
        <v>1681</v>
      </c>
      <c r="L314" s="653">
        <v>128.21</v>
      </c>
      <c r="M314" s="653">
        <v>1</v>
      </c>
      <c r="N314" s="654">
        <v>128.21</v>
      </c>
    </row>
    <row r="315" spans="1:14" ht="14.4" customHeight="1" x14ac:dyDescent="0.3">
      <c r="A315" s="649" t="s">
        <v>573</v>
      </c>
      <c r="B315" s="650" t="s">
        <v>574</v>
      </c>
      <c r="C315" s="651" t="s">
        <v>579</v>
      </c>
      <c r="D315" s="652" t="s">
        <v>2517</v>
      </c>
      <c r="E315" s="651" t="s">
        <v>596</v>
      </c>
      <c r="F315" s="652" t="s">
        <v>2521</v>
      </c>
      <c r="G315" s="651" t="s">
        <v>1428</v>
      </c>
      <c r="H315" s="651" t="s">
        <v>1682</v>
      </c>
      <c r="I315" s="651" t="s">
        <v>1683</v>
      </c>
      <c r="J315" s="651" t="s">
        <v>1684</v>
      </c>
      <c r="K315" s="651" t="s">
        <v>1192</v>
      </c>
      <c r="L315" s="653">
        <v>135.44999999999999</v>
      </c>
      <c r="M315" s="653">
        <v>1</v>
      </c>
      <c r="N315" s="654">
        <v>135.44999999999999</v>
      </c>
    </row>
    <row r="316" spans="1:14" ht="14.4" customHeight="1" x14ac:dyDescent="0.3">
      <c r="A316" s="649" t="s">
        <v>573</v>
      </c>
      <c r="B316" s="650" t="s">
        <v>574</v>
      </c>
      <c r="C316" s="651" t="s">
        <v>579</v>
      </c>
      <c r="D316" s="652" t="s">
        <v>2517</v>
      </c>
      <c r="E316" s="651" t="s">
        <v>596</v>
      </c>
      <c r="F316" s="652" t="s">
        <v>2521</v>
      </c>
      <c r="G316" s="651" t="s">
        <v>1428</v>
      </c>
      <c r="H316" s="651" t="s">
        <v>1685</v>
      </c>
      <c r="I316" s="651" t="s">
        <v>1686</v>
      </c>
      <c r="J316" s="651" t="s">
        <v>1687</v>
      </c>
      <c r="K316" s="651" t="s">
        <v>1688</v>
      </c>
      <c r="L316" s="653">
        <v>336.78000000000003</v>
      </c>
      <c r="M316" s="653">
        <v>1</v>
      </c>
      <c r="N316" s="654">
        <v>336.78000000000003</v>
      </c>
    </row>
    <row r="317" spans="1:14" ht="14.4" customHeight="1" x14ac:dyDescent="0.3">
      <c r="A317" s="649" t="s">
        <v>573</v>
      </c>
      <c r="B317" s="650" t="s">
        <v>574</v>
      </c>
      <c r="C317" s="651" t="s">
        <v>579</v>
      </c>
      <c r="D317" s="652" t="s">
        <v>2517</v>
      </c>
      <c r="E317" s="651" t="s">
        <v>596</v>
      </c>
      <c r="F317" s="652" t="s">
        <v>2521</v>
      </c>
      <c r="G317" s="651" t="s">
        <v>1428</v>
      </c>
      <c r="H317" s="651" t="s">
        <v>1689</v>
      </c>
      <c r="I317" s="651" t="s">
        <v>1690</v>
      </c>
      <c r="J317" s="651" t="s">
        <v>1691</v>
      </c>
      <c r="K317" s="651" t="s">
        <v>1692</v>
      </c>
      <c r="L317" s="653">
        <v>82.72</v>
      </c>
      <c r="M317" s="653">
        <v>1</v>
      </c>
      <c r="N317" s="654">
        <v>82.72</v>
      </c>
    </row>
    <row r="318" spans="1:14" ht="14.4" customHeight="1" x14ac:dyDescent="0.3">
      <c r="A318" s="649" t="s">
        <v>573</v>
      </c>
      <c r="B318" s="650" t="s">
        <v>574</v>
      </c>
      <c r="C318" s="651" t="s">
        <v>579</v>
      </c>
      <c r="D318" s="652" t="s">
        <v>2517</v>
      </c>
      <c r="E318" s="651" t="s">
        <v>596</v>
      </c>
      <c r="F318" s="652" t="s">
        <v>2521</v>
      </c>
      <c r="G318" s="651" t="s">
        <v>1428</v>
      </c>
      <c r="H318" s="651" t="s">
        <v>1693</v>
      </c>
      <c r="I318" s="651" t="s">
        <v>1694</v>
      </c>
      <c r="J318" s="651" t="s">
        <v>1695</v>
      </c>
      <c r="K318" s="651" t="s">
        <v>1196</v>
      </c>
      <c r="L318" s="653">
        <v>101.83999999999996</v>
      </c>
      <c r="M318" s="653">
        <v>2</v>
      </c>
      <c r="N318" s="654">
        <v>203.67999999999992</v>
      </c>
    </row>
    <row r="319" spans="1:14" ht="14.4" customHeight="1" x14ac:dyDescent="0.3">
      <c r="A319" s="649" t="s">
        <v>573</v>
      </c>
      <c r="B319" s="650" t="s">
        <v>574</v>
      </c>
      <c r="C319" s="651" t="s">
        <v>579</v>
      </c>
      <c r="D319" s="652" t="s">
        <v>2517</v>
      </c>
      <c r="E319" s="651" t="s">
        <v>596</v>
      </c>
      <c r="F319" s="652" t="s">
        <v>2521</v>
      </c>
      <c r="G319" s="651" t="s">
        <v>1428</v>
      </c>
      <c r="H319" s="651" t="s">
        <v>1696</v>
      </c>
      <c r="I319" s="651" t="s">
        <v>1697</v>
      </c>
      <c r="J319" s="651" t="s">
        <v>1698</v>
      </c>
      <c r="K319" s="651" t="s">
        <v>1699</v>
      </c>
      <c r="L319" s="653">
        <v>1103.0200000000002</v>
      </c>
      <c r="M319" s="653">
        <v>1</v>
      </c>
      <c r="N319" s="654">
        <v>1103.0200000000002</v>
      </c>
    </row>
    <row r="320" spans="1:14" ht="14.4" customHeight="1" x14ac:dyDescent="0.3">
      <c r="A320" s="649" t="s">
        <v>573</v>
      </c>
      <c r="B320" s="650" t="s">
        <v>574</v>
      </c>
      <c r="C320" s="651" t="s">
        <v>579</v>
      </c>
      <c r="D320" s="652" t="s">
        <v>2517</v>
      </c>
      <c r="E320" s="651" t="s">
        <v>596</v>
      </c>
      <c r="F320" s="652" t="s">
        <v>2521</v>
      </c>
      <c r="G320" s="651" t="s">
        <v>1428</v>
      </c>
      <c r="H320" s="651" t="s">
        <v>1700</v>
      </c>
      <c r="I320" s="651" t="s">
        <v>1701</v>
      </c>
      <c r="J320" s="651" t="s">
        <v>1702</v>
      </c>
      <c r="K320" s="651" t="s">
        <v>1703</v>
      </c>
      <c r="L320" s="653">
        <v>72.420022173163503</v>
      </c>
      <c r="M320" s="653">
        <v>12</v>
      </c>
      <c r="N320" s="654">
        <v>869.04026607796197</v>
      </c>
    </row>
    <row r="321" spans="1:14" ht="14.4" customHeight="1" x14ac:dyDescent="0.3">
      <c r="A321" s="649" t="s">
        <v>573</v>
      </c>
      <c r="B321" s="650" t="s">
        <v>574</v>
      </c>
      <c r="C321" s="651" t="s">
        <v>579</v>
      </c>
      <c r="D321" s="652" t="s">
        <v>2517</v>
      </c>
      <c r="E321" s="651" t="s">
        <v>596</v>
      </c>
      <c r="F321" s="652" t="s">
        <v>2521</v>
      </c>
      <c r="G321" s="651" t="s">
        <v>1428</v>
      </c>
      <c r="H321" s="651" t="s">
        <v>1704</v>
      </c>
      <c r="I321" s="651" t="s">
        <v>1704</v>
      </c>
      <c r="J321" s="651" t="s">
        <v>1705</v>
      </c>
      <c r="K321" s="651" t="s">
        <v>1706</v>
      </c>
      <c r="L321" s="653">
        <v>100.18457153833982</v>
      </c>
      <c r="M321" s="653">
        <v>9</v>
      </c>
      <c r="N321" s="654">
        <v>901.6611438450584</v>
      </c>
    </row>
    <row r="322" spans="1:14" ht="14.4" customHeight="1" x14ac:dyDescent="0.3">
      <c r="A322" s="649" t="s">
        <v>573</v>
      </c>
      <c r="B322" s="650" t="s">
        <v>574</v>
      </c>
      <c r="C322" s="651" t="s">
        <v>579</v>
      </c>
      <c r="D322" s="652" t="s">
        <v>2517</v>
      </c>
      <c r="E322" s="651" t="s">
        <v>596</v>
      </c>
      <c r="F322" s="652" t="s">
        <v>2521</v>
      </c>
      <c r="G322" s="651" t="s">
        <v>1428</v>
      </c>
      <c r="H322" s="651" t="s">
        <v>1707</v>
      </c>
      <c r="I322" s="651" t="s">
        <v>1708</v>
      </c>
      <c r="J322" s="651" t="s">
        <v>1709</v>
      </c>
      <c r="K322" s="651" t="s">
        <v>1710</v>
      </c>
      <c r="L322" s="653">
        <v>408.65</v>
      </c>
      <c r="M322" s="653">
        <v>1</v>
      </c>
      <c r="N322" s="654">
        <v>408.65</v>
      </c>
    </row>
    <row r="323" spans="1:14" ht="14.4" customHeight="1" x14ac:dyDescent="0.3">
      <c r="A323" s="649" t="s">
        <v>573</v>
      </c>
      <c r="B323" s="650" t="s">
        <v>574</v>
      </c>
      <c r="C323" s="651" t="s">
        <v>579</v>
      </c>
      <c r="D323" s="652" t="s">
        <v>2517</v>
      </c>
      <c r="E323" s="651" t="s">
        <v>1711</v>
      </c>
      <c r="F323" s="652" t="s">
        <v>2522</v>
      </c>
      <c r="G323" s="651" t="s">
        <v>618</v>
      </c>
      <c r="H323" s="651" t="s">
        <v>1712</v>
      </c>
      <c r="I323" s="651" t="s">
        <v>1713</v>
      </c>
      <c r="J323" s="651" t="s">
        <v>1714</v>
      </c>
      <c r="K323" s="651" t="s">
        <v>1715</v>
      </c>
      <c r="L323" s="653">
        <v>3820.4049999999997</v>
      </c>
      <c r="M323" s="653">
        <v>2</v>
      </c>
      <c r="N323" s="654">
        <v>7640.8099999999995</v>
      </c>
    </row>
    <row r="324" spans="1:14" ht="14.4" customHeight="1" x14ac:dyDescent="0.3">
      <c r="A324" s="649" t="s">
        <v>573</v>
      </c>
      <c r="B324" s="650" t="s">
        <v>574</v>
      </c>
      <c r="C324" s="651" t="s">
        <v>579</v>
      </c>
      <c r="D324" s="652" t="s">
        <v>2517</v>
      </c>
      <c r="E324" s="651" t="s">
        <v>1711</v>
      </c>
      <c r="F324" s="652" t="s">
        <v>2522</v>
      </c>
      <c r="G324" s="651" t="s">
        <v>618</v>
      </c>
      <c r="H324" s="651" t="s">
        <v>1716</v>
      </c>
      <c r="I324" s="651" t="s">
        <v>1717</v>
      </c>
      <c r="J324" s="651" t="s">
        <v>1714</v>
      </c>
      <c r="K324" s="651" t="s">
        <v>1718</v>
      </c>
      <c r="L324" s="653">
        <v>4368.0087146663673</v>
      </c>
      <c r="M324" s="653">
        <v>1</v>
      </c>
      <c r="N324" s="654">
        <v>4368.0087146663673</v>
      </c>
    </row>
    <row r="325" spans="1:14" ht="14.4" customHeight="1" x14ac:dyDescent="0.3">
      <c r="A325" s="649" t="s">
        <v>573</v>
      </c>
      <c r="B325" s="650" t="s">
        <v>574</v>
      </c>
      <c r="C325" s="651" t="s">
        <v>579</v>
      </c>
      <c r="D325" s="652" t="s">
        <v>2517</v>
      </c>
      <c r="E325" s="651" t="s">
        <v>1711</v>
      </c>
      <c r="F325" s="652" t="s">
        <v>2522</v>
      </c>
      <c r="G325" s="651" t="s">
        <v>618</v>
      </c>
      <c r="H325" s="651" t="s">
        <v>1719</v>
      </c>
      <c r="I325" s="651" t="s">
        <v>237</v>
      </c>
      <c r="J325" s="651" t="s">
        <v>1720</v>
      </c>
      <c r="K325" s="651"/>
      <c r="L325" s="653">
        <v>163.38997526395391</v>
      </c>
      <c r="M325" s="653">
        <v>90</v>
      </c>
      <c r="N325" s="654">
        <v>14705.097773755851</v>
      </c>
    </row>
    <row r="326" spans="1:14" ht="14.4" customHeight="1" x14ac:dyDescent="0.3">
      <c r="A326" s="649" t="s">
        <v>573</v>
      </c>
      <c r="B326" s="650" t="s">
        <v>574</v>
      </c>
      <c r="C326" s="651" t="s">
        <v>579</v>
      </c>
      <c r="D326" s="652" t="s">
        <v>2517</v>
      </c>
      <c r="E326" s="651" t="s">
        <v>1711</v>
      </c>
      <c r="F326" s="652" t="s">
        <v>2522</v>
      </c>
      <c r="G326" s="651" t="s">
        <v>1428</v>
      </c>
      <c r="H326" s="651" t="s">
        <v>1721</v>
      </c>
      <c r="I326" s="651" t="s">
        <v>1722</v>
      </c>
      <c r="J326" s="651" t="s">
        <v>1723</v>
      </c>
      <c r="K326" s="651" t="s">
        <v>1724</v>
      </c>
      <c r="L326" s="653">
        <v>42.760000000000005</v>
      </c>
      <c r="M326" s="653">
        <v>35</v>
      </c>
      <c r="N326" s="654">
        <v>1496.6000000000001</v>
      </c>
    </row>
    <row r="327" spans="1:14" ht="14.4" customHeight="1" x14ac:dyDescent="0.3">
      <c r="A327" s="649" t="s">
        <v>573</v>
      </c>
      <c r="B327" s="650" t="s">
        <v>574</v>
      </c>
      <c r="C327" s="651" t="s">
        <v>579</v>
      </c>
      <c r="D327" s="652" t="s">
        <v>2517</v>
      </c>
      <c r="E327" s="651" t="s">
        <v>1711</v>
      </c>
      <c r="F327" s="652" t="s">
        <v>2522</v>
      </c>
      <c r="G327" s="651" t="s">
        <v>1428</v>
      </c>
      <c r="H327" s="651" t="s">
        <v>1725</v>
      </c>
      <c r="I327" s="651" t="s">
        <v>1726</v>
      </c>
      <c r="J327" s="651" t="s">
        <v>1727</v>
      </c>
      <c r="K327" s="651" t="s">
        <v>1724</v>
      </c>
      <c r="L327" s="653">
        <v>54.119955712693162</v>
      </c>
      <c r="M327" s="653">
        <v>20</v>
      </c>
      <c r="N327" s="654">
        <v>1082.3991142538632</v>
      </c>
    </row>
    <row r="328" spans="1:14" ht="14.4" customHeight="1" x14ac:dyDescent="0.3">
      <c r="A328" s="649" t="s">
        <v>573</v>
      </c>
      <c r="B328" s="650" t="s">
        <v>574</v>
      </c>
      <c r="C328" s="651" t="s">
        <v>579</v>
      </c>
      <c r="D328" s="652" t="s">
        <v>2517</v>
      </c>
      <c r="E328" s="651" t="s">
        <v>1711</v>
      </c>
      <c r="F328" s="652" t="s">
        <v>2522</v>
      </c>
      <c r="G328" s="651" t="s">
        <v>1428</v>
      </c>
      <c r="H328" s="651" t="s">
        <v>1728</v>
      </c>
      <c r="I328" s="651" t="s">
        <v>1728</v>
      </c>
      <c r="J328" s="651" t="s">
        <v>1729</v>
      </c>
      <c r="K328" s="651" t="s">
        <v>1730</v>
      </c>
      <c r="L328" s="653">
        <v>197.03999999999996</v>
      </c>
      <c r="M328" s="653">
        <v>4</v>
      </c>
      <c r="N328" s="654">
        <v>788.15999999999985</v>
      </c>
    </row>
    <row r="329" spans="1:14" ht="14.4" customHeight="1" x14ac:dyDescent="0.3">
      <c r="A329" s="649" t="s">
        <v>573</v>
      </c>
      <c r="B329" s="650" t="s">
        <v>574</v>
      </c>
      <c r="C329" s="651" t="s">
        <v>579</v>
      </c>
      <c r="D329" s="652" t="s">
        <v>2517</v>
      </c>
      <c r="E329" s="651" t="s">
        <v>1711</v>
      </c>
      <c r="F329" s="652" t="s">
        <v>2522</v>
      </c>
      <c r="G329" s="651" t="s">
        <v>1428</v>
      </c>
      <c r="H329" s="651" t="s">
        <v>1731</v>
      </c>
      <c r="I329" s="651" t="s">
        <v>1732</v>
      </c>
      <c r="J329" s="651" t="s">
        <v>1733</v>
      </c>
      <c r="K329" s="651" t="s">
        <v>1724</v>
      </c>
      <c r="L329" s="653">
        <v>49.249504557031976</v>
      </c>
      <c r="M329" s="653">
        <v>24</v>
      </c>
      <c r="N329" s="654">
        <v>1181.9881093687675</v>
      </c>
    </row>
    <row r="330" spans="1:14" ht="14.4" customHeight="1" x14ac:dyDescent="0.3">
      <c r="A330" s="649" t="s">
        <v>573</v>
      </c>
      <c r="B330" s="650" t="s">
        <v>574</v>
      </c>
      <c r="C330" s="651" t="s">
        <v>579</v>
      </c>
      <c r="D330" s="652" t="s">
        <v>2517</v>
      </c>
      <c r="E330" s="651" t="s">
        <v>1711</v>
      </c>
      <c r="F330" s="652" t="s">
        <v>2522</v>
      </c>
      <c r="G330" s="651" t="s">
        <v>1428</v>
      </c>
      <c r="H330" s="651" t="s">
        <v>1734</v>
      </c>
      <c r="I330" s="651" t="s">
        <v>1735</v>
      </c>
      <c r="J330" s="651" t="s">
        <v>1736</v>
      </c>
      <c r="K330" s="651" t="s">
        <v>1730</v>
      </c>
      <c r="L330" s="653">
        <v>179.37000000000003</v>
      </c>
      <c r="M330" s="653">
        <v>4</v>
      </c>
      <c r="N330" s="654">
        <v>717.48000000000013</v>
      </c>
    </row>
    <row r="331" spans="1:14" ht="14.4" customHeight="1" x14ac:dyDescent="0.3">
      <c r="A331" s="649" t="s">
        <v>573</v>
      </c>
      <c r="B331" s="650" t="s">
        <v>574</v>
      </c>
      <c r="C331" s="651" t="s">
        <v>579</v>
      </c>
      <c r="D331" s="652" t="s">
        <v>2517</v>
      </c>
      <c r="E331" s="651" t="s">
        <v>1711</v>
      </c>
      <c r="F331" s="652" t="s">
        <v>2522</v>
      </c>
      <c r="G331" s="651" t="s">
        <v>1428</v>
      </c>
      <c r="H331" s="651" t="s">
        <v>1737</v>
      </c>
      <c r="I331" s="651" t="s">
        <v>1738</v>
      </c>
      <c r="J331" s="651" t="s">
        <v>1739</v>
      </c>
      <c r="K331" s="651" t="s">
        <v>1740</v>
      </c>
      <c r="L331" s="653">
        <v>148.06999999999996</v>
      </c>
      <c r="M331" s="653">
        <v>1</v>
      </c>
      <c r="N331" s="654">
        <v>148.06999999999996</v>
      </c>
    </row>
    <row r="332" spans="1:14" ht="14.4" customHeight="1" x14ac:dyDescent="0.3">
      <c r="A332" s="649" t="s">
        <v>573</v>
      </c>
      <c r="B332" s="650" t="s">
        <v>574</v>
      </c>
      <c r="C332" s="651" t="s">
        <v>579</v>
      </c>
      <c r="D332" s="652" t="s">
        <v>2517</v>
      </c>
      <c r="E332" s="651" t="s">
        <v>1741</v>
      </c>
      <c r="F332" s="652" t="s">
        <v>2523</v>
      </c>
      <c r="G332" s="651" t="s">
        <v>618</v>
      </c>
      <c r="H332" s="651" t="s">
        <v>1742</v>
      </c>
      <c r="I332" s="651" t="s">
        <v>1742</v>
      </c>
      <c r="J332" s="651" t="s">
        <v>1743</v>
      </c>
      <c r="K332" s="651" t="s">
        <v>1744</v>
      </c>
      <c r="L332" s="653">
        <v>72.840142550243314</v>
      </c>
      <c r="M332" s="653">
        <v>5</v>
      </c>
      <c r="N332" s="654">
        <v>364.20071275121654</v>
      </c>
    </row>
    <row r="333" spans="1:14" ht="14.4" customHeight="1" x14ac:dyDescent="0.3">
      <c r="A333" s="649" t="s">
        <v>573</v>
      </c>
      <c r="B333" s="650" t="s">
        <v>574</v>
      </c>
      <c r="C333" s="651" t="s">
        <v>579</v>
      </c>
      <c r="D333" s="652" t="s">
        <v>2517</v>
      </c>
      <c r="E333" s="651" t="s">
        <v>1741</v>
      </c>
      <c r="F333" s="652" t="s">
        <v>2523</v>
      </c>
      <c r="G333" s="651" t="s">
        <v>618</v>
      </c>
      <c r="H333" s="651" t="s">
        <v>1745</v>
      </c>
      <c r="I333" s="651" t="s">
        <v>1746</v>
      </c>
      <c r="J333" s="651" t="s">
        <v>1747</v>
      </c>
      <c r="K333" s="651" t="s">
        <v>1748</v>
      </c>
      <c r="L333" s="653">
        <v>39.35</v>
      </c>
      <c r="M333" s="653">
        <v>2</v>
      </c>
      <c r="N333" s="654">
        <v>78.7</v>
      </c>
    </row>
    <row r="334" spans="1:14" ht="14.4" customHeight="1" x14ac:dyDescent="0.3">
      <c r="A334" s="649" t="s">
        <v>573</v>
      </c>
      <c r="B334" s="650" t="s">
        <v>574</v>
      </c>
      <c r="C334" s="651" t="s">
        <v>579</v>
      </c>
      <c r="D334" s="652" t="s">
        <v>2517</v>
      </c>
      <c r="E334" s="651" t="s">
        <v>1741</v>
      </c>
      <c r="F334" s="652" t="s">
        <v>2523</v>
      </c>
      <c r="G334" s="651" t="s">
        <v>618</v>
      </c>
      <c r="H334" s="651" t="s">
        <v>1749</v>
      </c>
      <c r="I334" s="651" t="s">
        <v>1750</v>
      </c>
      <c r="J334" s="651" t="s">
        <v>1751</v>
      </c>
      <c r="K334" s="651" t="s">
        <v>1752</v>
      </c>
      <c r="L334" s="653">
        <v>145.86327453060395</v>
      </c>
      <c r="M334" s="653">
        <v>24</v>
      </c>
      <c r="N334" s="654">
        <v>3500.7185887344945</v>
      </c>
    </row>
    <row r="335" spans="1:14" ht="14.4" customHeight="1" x14ac:dyDescent="0.3">
      <c r="A335" s="649" t="s">
        <v>573</v>
      </c>
      <c r="B335" s="650" t="s">
        <v>574</v>
      </c>
      <c r="C335" s="651" t="s">
        <v>579</v>
      </c>
      <c r="D335" s="652" t="s">
        <v>2517</v>
      </c>
      <c r="E335" s="651" t="s">
        <v>1741</v>
      </c>
      <c r="F335" s="652" t="s">
        <v>2523</v>
      </c>
      <c r="G335" s="651" t="s">
        <v>618</v>
      </c>
      <c r="H335" s="651" t="s">
        <v>1753</v>
      </c>
      <c r="I335" s="651" t="s">
        <v>1754</v>
      </c>
      <c r="J335" s="651" t="s">
        <v>1755</v>
      </c>
      <c r="K335" s="651" t="s">
        <v>1756</v>
      </c>
      <c r="L335" s="653">
        <v>33.294637482754467</v>
      </c>
      <c r="M335" s="653">
        <v>43</v>
      </c>
      <c r="N335" s="654">
        <v>1431.669411758442</v>
      </c>
    </row>
    <row r="336" spans="1:14" ht="14.4" customHeight="1" x14ac:dyDescent="0.3">
      <c r="A336" s="649" t="s">
        <v>573</v>
      </c>
      <c r="B336" s="650" t="s">
        <v>574</v>
      </c>
      <c r="C336" s="651" t="s">
        <v>579</v>
      </c>
      <c r="D336" s="652" t="s">
        <v>2517</v>
      </c>
      <c r="E336" s="651" t="s">
        <v>1741</v>
      </c>
      <c r="F336" s="652" t="s">
        <v>2523</v>
      </c>
      <c r="G336" s="651" t="s">
        <v>618</v>
      </c>
      <c r="H336" s="651" t="s">
        <v>1757</v>
      </c>
      <c r="I336" s="651" t="s">
        <v>1758</v>
      </c>
      <c r="J336" s="651" t="s">
        <v>1759</v>
      </c>
      <c r="K336" s="651" t="s">
        <v>1760</v>
      </c>
      <c r="L336" s="653">
        <v>181.81519558899009</v>
      </c>
      <c r="M336" s="653">
        <v>23</v>
      </c>
      <c r="N336" s="654">
        <v>4181.749498546772</v>
      </c>
    </row>
    <row r="337" spans="1:14" ht="14.4" customHeight="1" x14ac:dyDescent="0.3">
      <c r="A337" s="649" t="s">
        <v>573</v>
      </c>
      <c r="B337" s="650" t="s">
        <v>574</v>
      </c>
      <c r="C337" s="651" t="s">
        <v>579</v>
      </c>
      <c r="D337" s="652" t="s">
        <v>2517</v>
      </c>
      <c r="E337" s="651" t="s">
        <v>1741</v>
      </c>
      <c r="F337" s="652" t="s">
        <v>2523</v>
      </c>
      <c r="G337" s="651" t="s">
        <v>618</v>
      </c>
      <c r="H337" s="651" t="s">
        <v>1761</v>
      </c>
      <c r="I337" s="651" t="s">
        <v>1762</v>
      </c>
      <c r="J337" s="651" t="s">
        <v>1763</v>
      </c>
      <c r="K337" s="651" t="s">
        <v>1764</v>
      </c>
      <c r="L337" s="653">
        <v>240.74224241726898</v>
      </c>
      <c r="M337" s="653">
        <v>11</v>
      </c>
      <c r="N337" s="654">
        <v>2648.1646665899589</v>
      </c>
    </row>
    <row r="338" spans="1:14" ht="14.4" customHeight="1" x14ac:dyDescent="0.3">
      <c r="A338" s="649" t="s">
        <v>573</v>
      </c>
      <c r="B338" s="650" t="s">
        <v>574</v>
      </c>
      <c r="C338" s="651" t="s">
        <v>579</v>
      </c>
      <c r="D338" s="652" t="s">
        <v>2517</v>
      </c>
      <c r="E338" s="651" t="s">
        <v>1741</v>
      </c>
      <c r="F338" s="652" t="s">
        <v>2523</v>
      </c>
      <c r="G338" s="651" t="s">
        <v>618</v>
      </c>
      <c r="H338" s="651" t="s">
        <v>1765</v>
      </c>
      <c r="I338" s="651" t="s">
        <v>1766</v>
      </c>
      <c r="J338" s="651" t="s">
        <v>1767</v>
      </c>
      <c r="K338" s="651" t="s">
        <v>1768</v>
      </c>
      <c r="L338" s="653">
        <v>103.29916130083906</v>
      </c>
      <c r="M338" s="653">
        <v>48</v>
      </c>
      <c r="N338" s="654">
        <v>4958.3597424402751</v>
      </c>
    </row>
    <row r="339" spans="1:14" ht="14.4" customHeight="1" x14ac:dyDescent="0.3">
      <c r="A339" s="649" t="s">
        <v>573</v>
      </c>
      <c r="B339" s="650" t="s">
        <v>574</v>
      </c>
      <c r="C339" s="651" t="s">
        <v>579</v>
      </c>
      <c r="D339" s="652" t="s">
        <v>2517</v>
      </c>
      <c r="E339" s="651" t="s">
        <v>1741</v>
      </c>
      <c r="F339" s="652" t="s">
        <v>2523</v>
      </c>
      <c r="G339" s="651" t="s">
        <v>618</v>
      </c>
      <c r="H339" s="651" t="s">
        <v>1769</v>
      </c>
      <c r="I339" s="651" t="s">
        <v>1770</v>
      </c>
      <c r="J339" s="651" t="s">
        <v>1771</v>
      </c>
      <c r="K339" s="651" t="s">
        <v>1772</v>
      </c>
      <c r="L339" s="653">
        <v>2899.2126651039734</v>
      </c>
      <c r="M339" s="653">
        <v>5.2</v>
      </c>
      <c r="N339" s="654">
        <v>15075.905858540662</v>
      </c>
    </row>
    <row r="340" spans="1:14" ht="14.4" customHeight="1" x14ac:dyDescent="0.3">
      <c r="A340" s="649" t="s">
        <v>573</v>
      </c>
      <c r="B340" s="650" t="s">
        <v>574</v>
      </c>
      <c r="C340" s="651" t="s">
        <v>579</v>
      </c>
      <c r="D340" s="652" t="s">
        <v>2517</v>
      </c>
      <c r="E340" s="651" t="s">
        <v>1741</v>
      </c>
      <c r="F340" s="652" t="s">
        <v>2523</v>
      </c>
      <c r="G340" s="651" t="s">
        <v>618</v>
      </c>
      <c r="H340" s="651" t="s">
        <v>1773</v>
      </c>
      <c r="I340" s="651" t="s">
        <v>1774</v>
      </c>
      <c r="J340" s="651" t="s">
        <v>1775</v>
      </c>
      <c r="K340" s="651" t="s">
        <v>1776</v>
      </c>
      <c r="L340" s="653">
        <v>49.45002950097124</v>
      </c>
      <c r="M340" s="653">
        <v>20</v>
      </c>
      <c r="N340" s="654">
        <v>989.00059001942486</v>
      </c>
    </row>
    <row r="341" spans="1:14" ht="14.4" customHeight="1" x14ac:dyDescent="0.3">
      <c r="A341" s="649" t="s">
        <v>573</v>
      </c>
      <c r="B341" s="650" t="s">
        <v>574</v>
      </c>
      <c r="C341" s="651" t="s">
        <v>579</v>
      </c>
      <c r="D341" s="652" t="s">
        <v>2517</v>
      </c>
      <c r="E341" s="651" t="s">
        <v>1741</v>
      </c>
      <c r="F341" s="652" t="s">
        <v>2523</v>
      </c>
      <c r="G341" s="651" t="s">
        <v>618</v>
      </c>
      <c r="H341" s="651" t="s">
        <v>1777</v>
      </c>
      <c r="I341" s="651" t="s">
        <v>1778</v>
      </c>
      <c r="J341" s="651" t="s">
        <v>1779</v>
      </c>
      <c r="K341" s="651" t="s">
        <v>1780</v>
      </c>
      <c r="L341" s="653">
        <v>678.11999999999989</v>
      </c>
      <c r="M341" s="653">
        <v>1</v>
      </c>
      <c r="N341" s="654">
        <v>678.11999999999989</v>
      </c>
    </row>
    <row r="342" spans="1:14" ht="14.4" customHeight="1" x14ac:dyDescent="0.3">
      <c r="A342" s="649" t="s">
        <v>573</v>
      </c>
      <c r="B342" s="650" t="s">
        <v>574</v>
      </c>
      <c r="C342" s="651" t="s">
        <v>579</v>
      </c>
      <c r="D342" s="652" t="s">
        <v>2517</v>
      </c>
      <c r="E342" s="651" t="s">
        <v>1741</v>
      </c>
      <c r="F342" s="652" t="s">
        <v>2523</v>
      </c>
      <c r="G342" s="651" t="s">
        <v>618</v>
      </c>
      <c r="H342" s="651" t="s">
        <v>1781</v>
      </c>
      <c r="I342" s="651" t="s">
        <v>1782</v>
      </c>
      <c r="J342" s="651" t="s">
        <v>1783</v>
      </c>
      <c r="K342" s="651" t="s">
        <v>1784</v>
      </c>
      <c r="L342" s="653">
        <v>517.4999588411755</v>
      </c>
      <c r="M342" s="653">
        <v>7.9</v>
      </c>
      <c r="N342" s="654">
        <v>4088.2496748452863</v>
      </c>
    </row>
    <row r="343" spans="1:14" ht="14.4" customHeight="1" x14ac:dyDescent="0.3">
      <c r="A343" s="649" t="s">
        <v>573</v>
      </c>
      <c r="B343" s="650" t="s">
        <v>574</v>
      </c>
      <c r="C343" s="651" t="s">
        <v>579</v>
      </c>
      <c r="D343" s="652" t="s">
        <v>2517</v>
      </c>
      <c r="E343" s="651" t="s">
        <v>1741</v>
      </c>
      <c r="F343" s="652" t="s">
        <v>2523</v>
      </c>
      <c r="G343" s="651" t="s">
        <v>618</v>
      </c>
      <c r="H343" s="651" t="s">
        <v>1785</v>
      </c>
      <c r="I343" s="651" t="s">
        <v>1786</v>
      </c>
      <c r="J343" s="651" t="s">
        <v>1787</v>
      </c>
      <c r="K343" s="651" t="s">
        <v>1788</v>
      </c>
      <c r="L343" s="653">
        <v>115.30999999999999</v>
      </c>
      <c r="M343" s="653">
        <v>1</v>
      </c>
      <c r="N343" s="654">
        <v>115.30999999999999</v>
      </c>
    </row>
    <row r="344" spans="1:14" ht="14.4" customHeight="1" x14ac:dyDescent="0.3">
      <c r="A344" s="649" t="s">
        <v>573</v>
      </c>
      <c r="B344" s="650" t="s">
        <v>574</v>
      </c>
      <c r="C344" s="651" t="s">
        <v>579</v>
      </c>
      <c r="D344" s="652" t="s">
        <v>2517</v>
      </c>
      <c r="E344" s="651" t="s">
        <v>1741</v>
      </c>
      <c r="F344" s="652" t="s">
        <v>2523</v>
      </c>
      <c r="G344" s="651" t="s">
        <v>618</v>
      </c>
      <c r="H344" s="651" t="s">
        <v>1789</v>
      </c>
      <c r="I344" s="651" t="s">
        <v>1790</v>
      </c>
      <c r="J344" s="651" t="s">
        <v>1791</v>
      </c>
      <c r="K344" s="651" t="s">
        <v>1792</v>
      </c>
      <c r="L344" s="653">
        <v>107.23000000000003</v>
      </c>
      <c r="M344" s="653">
        <v>1</v>
      </c>
      <c r="N344" s="654">
        <v>107.23000000000003</v>
      </c>
    </row>
    <row r="345" spans="1:14" ht="14.4" customHeight="1" x14ac:dyDescent="0.3">
      <c r="A345" s="649" t="s">
        <v>573</v>
      </c>
      <c r="B345" s="650" t="s">
        <v>574</v>
      </c>
      <c r="C345" s="651" t="s">
        <v>579</v>
      </c>
      <c r="D345" s="652" t="s">
        <v>2517</v>
      </c>
      <c r="E345" s="651" t="s">
        <v>1741</v>
      </c>
      <c r="F345" s="652" t="s">
        <v>2523</v>
      </c>
      <c r="G345" s="651" t="s">
        <v>618</v>
      </c>
      <c r="H345" s="651" t="s">
        <v>1793</v>
      </c>
      <c r="I345" s="651" t="s">
        <v>1793</v>
      </c>
      <c r="J345" s="651" t="s">
        <v>1794</v>
      </c>
      <c r="K345" s="651" t="s">
        <v>1795</v>
      </c>
      <c r="L345" s="653">
        <v>1494.9995979825446</v>
      </c>
      <c r="M345" s="653">
        <v>4</v>
      </c>
      <c r="N345" s="654">
        <v>5979.9983919301785</v>
      </c>
    </row>
    <row r="346" spans="1:14" ht="14.4" customHeight="1" x14ac:dyDescent="0.3">
      <c r="A346" s="649" t="s">
        <v>573</v>
      </c>
      <c r="B346" s="650" t="s">
        <v>574</v>
      </c>
      <c r="C346" s="651" t="s">
        <v>579</v>
      </c>
      <c r="D346" s="652" t="s">
        <v>2517</v>
      </c>
      <c r="E346" s="651" t="s">
        <v>1741</v>
      </c>
      <c r="F346" s="652" t="s">
        <v>2523</v>
      </c>
      <c r="G346" s="651" t="s">
        <v>618</v>
      </c>
      <c r="H346" s="651" t="s">
        <v>1796</v>
      </c>
      <c r="I346" s="651" t="s">
        <v>1797</v>
      </c>
      <c r="J346" s="651" t="s">
        <v>1798</v>
      </c>
      <c r="K346" s="651" t="s">
        <v>1799</v>
      </c>
      <c r="L346" s="653">
        <v>77.355170506111278</v>
      </c>
      <c r="M346" s="653">
        <v>2</v>
      </c>
      <c r="N346" s="654">
        <v>154.71034101222256</v>
      </c>
    </row>
    <row r="347" spans="1:14" ht="14.4" customHeight="1" x14ac:dyDescent="0.3">
      <c r="A347" s="649" t="s">
        <v>573</v>
      </c>
      <c r="B347" s="650" t="s">
        <v>574</v>
      </c>
      <c r="C347" s="651" t="s">
        <v>579</v>
      </c>
      <c r="D347" s="652" t="s">
        <v>2517</v>
      </c>
      <c r="E347" s="651" t="s">
        <v>1741</v>
      </c>
      <c r="F347" s="652" t="s">
        <v>2523</v>
      </c>
      <c r="G347" s="651" t="s">
        <v>618</v>
      </c>
      <c r="H347" s="651" t="s">
        <v>1800</v>
      </c>
      <c r="I347" s="651" t="s">
        <v>1801</v>
      </c>
      <c r="J347" s="651" t="s">
        <v>1802</v>
      </c>
      <c r="K347" s="651" t="s">
        <v>1803</v>
      </c>
      <c r="L347" s="653">
        <v>76.5</v>
      </c>
      <c r="M347" s="653">
        <v>1</v>
      </c>
      <c r="N347" s="654">
        <v>76.5</v>
      </c>
    </row>
    <row r="348" spans="1:14" ht="14.4" customHeight="1" x14ac:dyDescent="0.3">
      <c r="A348" s="649" t="s">
        <v>573</v>
      </c>
      <c r="B348" s="650" t="s">
        <v>574</v>
      </c>
      <c r="C348" s="651" t="s">
        <v>579</v>
      </c>
      <c r="D348" s="652" t="s">
        <v>2517</v>
      </c>
      <c r="E348" s="651" t="s">
        <v>1741</v>
      </c>
      <c r="F348" s="652" t="s">
        <v>2523</v>
      </c>
      <c r="G348" s="651" t="s">
        <v>618</v>
      </c>
      <c r="H348" s="651" t="s">
        <v>1804</v>
      </c>
      <c r="I348" s="651" t="s">
        <v>1805</v>
      </c>
      <c r="J348" s="651" t="s">
        <v>1806</v>
      </c>
      <c r="K348" s="651" t="s">
        <v>1807</v>
      </c>
      <c r="L348" s="653">
        <v>819.95</v>
      </c>
      <c r="M348" s="653">
        <v>2</v>
      </c>
      <c r="N348" s="654">
        <v>1639.9</v>
      </c>
    </row>
    <row r="349" spans="1:14" ht="14.4" customHeight="1" x14ac:dyDescent="0.3">
      <c r="A349" s="649" t="s">
        <v>573</v>
      </c>
      <c r="B349" s="650" t="s">
        <v>574</v>
      </c>
      <c r="C349" s="651" t="s">
        <v>579</v>
      </c>
      <c r="D349" s="652" t="s">
        <v>2517</v>
      </c>
      <c r="E349" s="651" t="s">
        <v>1741</v>
      </c>
      <c r="F349" s="652" t="s">
        <v>2523</v>
      </c>
      <c r="G349" s="651" t="s">
        <v>618</v>
      </c>
      <c r="H349" s="651" t="s">
        <v>1808</v>
      </c>
      <c r="I349" s="651" t="s">
        <v>1808</v>
      </c>
      <c r="J349" s="651" t="s">
        <v>1809</v>
      </c>
      <c r="K349" s="651" t="s">
        <v>1810</v>
      </c>
      <c r="L349" s="653">
        <v>171.59</v>
      </c>
      <c r="M349" s="653">
        <v>6</v>
      </c>
      <c r="N349" s="654">
        <v>1029.54</v>
      </c>
    </row>
    <row r="350" spans="1:14" ht="14.4" customHeight="1" x14ac:dyDescent="0.3">
      <c r="A350" s="649" t="s">
        <v>573</v>
      </c>
      <c r="B350" s="650" t="s">
        <v>574</v>
      </c>
      <c r="C350" s="651" t="s">
        <v>579</v>
      </c>
      <c r="D350" s="652" t="s">
        <v>2517</v>
      </c>
      <c r="E350" s="651" t="s">
        <v>1741</v>
      </c>
      <c r="F350" s="652" t="s">
        <v>2523</v>
      </c>
      <c r="G350" s="651" t="s">
        <v>1428</v>
      </c>
      <c r="H350" s="651" t="s">
        <v>1811</v>
      </c>
      <c r="I350" s="651" t="s">
        <v>1812</v>
      </c>
      <c r="J350" s="651" t="s">
        <v>1813</v>
      </c>
      <c r="K350" s="651" t="s">
        <v>1814</v>
      </c>
      <c r="L350" s="653">
        <v>88.600025758143488</v>
      </c>
      <c r="M350" s="653">
        <v>62</v>
      </c>
      <c r="N350" s="654">
        <v>5493.201597004896</v>
      </c>
    </row>
    <row r="351" spans="1:14" ht="14.4" customHeight="1" x14ac:dyDescent="0.3">
      <c r="A351" s="649" t="s">
        <v>573</v>
      </c>
      <c r="B351" s="650" t="s">
        <v>574</v>
      </c>
      <c r="C351" s="651" t="s">
        <v>579</v>
      </c>
      <c r="D351" s="652" t="s">
        <v>2517</v>
      </c>
      <c r="E351" s="651" t="s">
        <v>1741</v>
      </c>
      <c r="F351" s="652" t="s">
        <v>2523</v>
      </c>
      <c r="G351" s="651" t="s">
        <v>1428</v>
      </c>
      <c r="H351" s="651" t="s">
        <v>1815</v>
      </c>
      <c r="I351" s="651" t="s">
        <v>1816</v>
      </c>
      <c r="J351" s="651" t="s">
        <v>1759</v>
      </c>
      <c r="K351" s="651" t="s">
        <v>1817</v>
      </c>
      <c r="L351" s="653">
        <v>45.846553050323095</v>
      </c>
      <c r="M351" s="653">
        <v>473</v>
      </c>
      <c r="N351" s="654">
        <v>21685.419592802824</v>
      </c>
    </row>
    <row r="352" spans="1:14" ht="14.4" customHeight="1" x14ac:dyDescent="0.3">
      <c r="A352" s="649" t="s">
        <v>573</v>
      </c>
      <c r="B352" s="650" t="s">
        <v>574</v>
      </c>
      <c r="C352" s="651" t="s">
        <v>579</v>
      </c>
      <c r="D352" s="652" t="s">
        <v>2517</v>
      </c>
      <c r="E352" s="651" t="s">
        <v>1741</v>
      </c>
      <c r="F352" s="652" t="s">
        <v>2523</v>
      </c>
      <c r="G352" s="651" t="s">
        <v>1428</v>
      </c>
      <c r="H352" s="651" t="s">
        <v>1818</v>
      </c>
      <c r="I352" s="651" t="s">
        <v>1819</v>
      </c>
      <c r="J352" s="651" t="s">
        <v>1820</v>
      </c>
      <c r="K352" s="651" t="s">
        <v>1821</v>
      </c>
      <c r="L352" s="653">
        <v>138.0898297436415</v>
      </c>
      <c r="M352" s="653">
        <v>3</v>
      </c>
      <c r="N352" s="654">
        <v>414.26948923092448</v>
      </c>
    </row>
    <row r="353" spans="1:14" ht="14.4" customHeight="1" x14ac:dyDescent="0.3">
      <c r="A353" s="649" t="s">
        <v>573</v>
      </c>
      <c r="B353" s="650" t="s">
        <v>574</v>
      </c>
      <c r="C353" s="651" t="s">
        <v>579</v>
      </c>
      <c r="D353" s="652" t="s">
        <v>2517</v>
      </c>
      <c r="E353" s="651" t="s">
        <v>1741</v>
      </c>
      <c r="F353" s="652" t="s">
        <v>2523</v>
      </c>
      <c r="G353" s="651" t="s">
        <v>1428</v>
      </c>
      <c r="H353" s="651" t="s">
        <v>1822</v>
      </c>
      <c r="I353" s="651" t="s">
        <v>1823</v>
      </c>
      <c r="J353" s="651" t="s">
        <v>1824</v>
      </c>
      <c r="K353" s="651" t="s">
        <v>1821</v>
      </c>
      <c r="L353" s="653">
        <v>57.370040655389353</v>
      </c>
      <c r="M353" s="653">
        <v>9</v>
      </c>
      <c r="N353" s="654">
        <v>516.33036589850417</v>
      </c>
    </row>
    <row r="354" spans="1:14" ht="14.4" customHeight="1" x14ac:dyDescent="0.3">
      <c r="A354" s="649" t="s">
        <v>573</v>
      </c>
      <c r="B354" s="650" t="s">
        <v>574</v>
      </c>
      <c r="C354" s="651" t="s">
        <v>579</v>
      </c>
      <c r="D354" s="652" t="s">
        <v>2517</v>
      </c>
      <c r="E354" s="651" t="s">
        <v>1741</v>
      </c>
      <c r="F354" s="652" t="s">
        <v>2523</v>
      </c>
      <c r="G354" s="651" t="s">
        <v>1428</v>
      </c>
      <c r="H354" s="651" t="s">
        <v>1825</v>
      </c>
      <c r="I354" s="651" t="s">
        <v>1826</v>
      </c>
      <c r="J354" s="651" t="s">
        <v>1827</v>
      </c>
      <c r="K354" s="651" t="s">
        <v>1828</v>
      </c>
      <c r="L354" s="653">
        <v>153.39666666666668</v>
      </c>
      <c r="M354" s="653">
        <v>3</v>
      </c>
      <c r="N354" s="654">
        <v>460.19000000000005</v>
      </c>
    </row>
    <row r="355" spans="1:14" ht="14.4" customHeight="1" x14ac:dyDescent="0.3">
      <c r="A355" s="649" t="s">
        <v>573</v>
      </c>
      <c r="B355" s="650" t="s">
        <v>574</v>
      </c>
      <c r="C355" s="651" t="s">
        <v>579</v>
      </c>
      <c r="D355" s="652" t="s">
        <v>2517</v>
      </c>
      <c r="E355" s="651" t="s">
        <v>1741</v>
      </c>
      <c r="F355" s="652" t="s">
        <v>2523</v>
      </c>
      <c r="G355" s="651" t="s">
        <v>1428</v>
      </c>
      <c r="H355" s="651" t="s">
        <v>1829</v>
      </c>
      <c r="I355" s="651" t="s">
        <v>1830</v>
      </c>
      <c r="J355" s="651" t="s">
        <v>1831</v>
      </c>
      <c r="K355" s="651" t="s">
        <v>1832</v>
      </c>
      <c r="L355" s="653">
        <v>74.700027762887203</v>
      </c>
      <c r="M355" s="653">
        <v>66</v>
      </c>
      <c r="N355" s="654">
        <v>4930.2018323505554</v>
      </c>
    </row>
    <row r="356" spans="1:14" ht="14.4" customHeight="1" x14ac:dyDescent="0.3">
      <c r="A356" s="649" t="s">
        <v>573</v>
      </c>
      <c r="B356" s="650" t="s">
        <v>574</v>
      </c>
      <c r="C356" s="651" t="s">
        <v>579</v>
      </c>
      <c r="D356" s="652" t="s">
        <v>2517</v>
      </c>
      <c r="E356" s="651" t="s">
        <v>1741</v>
      </c>
      <c r="F356" s="652" t="s">
        <v>2523</v>
      </c>
      <c r="G356" s="651" t="s">
        <v>1428</v>
      </c>
      <c r="H356" s="651" t="s">
        <v>1833</v>
      </c>
      <c r="I356" s="651" t="s">
        <v>1834</v>
      </c>
      <c r="J356" s="651" t="s">
        <v>1835</v>
      </c>
      <c r="K356" s="651" t="s">
        <v>1772</v>
      </c>
      <c r="L356" s="653">
        <v>208.67796618461145</v>
      </c>
      <c r="M356" s="653">
        <v>71.800000000000011</v>
      </c>
      <c r="N356" s="654">
        <v>14983.077972055105</v>
      </c>
    </row>
    <row r="357" spans="1:14" ht="14.4" customHeight="1" x14ac:dyDescent="0.3">
      <c r="A357" s="649" t="s">
        <v>573</v>
      </c>
      <c r="B357" s="650" t="s">
        <v>574</v>
      </c>
      <c r="C357" s="651" t="s">
        <v>579</v>
      </c>
      <c r="D357" s="652" t="s">
        <v>2517</v>
      </c>
      <c r="E357" s="651" t="s">
        <v>1741</v>
      </c>
      <c r="F357" s="652" t="s">
        <v>2523</v>
      </c>
      <c r="G357" s="651" t="s">
        <v>1428</v>
      </c>
      <c r="H357" s="651" t="s">
        <v>1836</v>
      </c>
      <c r="I357" s="651" t="s">
        <v>1837</v>
      </c>
      <c r="J357" s="651" t="s">
        <v>1838</v>
      </c>
      <c r="K357" s="651" t="s">
        <v>1839</v>
      </c>
      <c r="L357" s="653">
        <v>75.220059072629923</v>
      </c>
      <c r="M357" s="653">
        <v>46</v>
      </c>
      <c r="N357" s="654">
        <v>3460.1227173409766</v>
      </c>
    </row>
    <row r="358" spans="1:14" ht="14.4" customHeight="1" x14ac:dyDescent="0.3">
      <c r="A358" s="649" t="s">
        <v>573</v>
      </c>
      <c r="B358" s="650" t="s">
        <v>574</v>
      </c>
      <c r="C358" s="651" t="s">
        <v>579</v>
      </c>
      <c r="D358" s="652" t="s">
        <v>2517</v>
      </c>
      <c r="E358" s="651" t="s">
        <v>1741</v>
      </c>
      <c r="F358" s="652" t="s">
        <v>2523</v>
      </c>
      <c r="G358" s="651" t="s">
        <v>1428</v>
      </c>
      <c r="H358" s="651" t="s">
        <v>1840</v>
      </c>
      <c r="I358" s="651" t="s">
        <v>1841</v>
      </c>
      <c r="J358" s="651" t="s">
        <v>1842</v>
      </c>
      <c r="K358" s="651" t="s">
        <v>1832</v>
      </c>
      <c r="L358" s="653">
        <v>54.429999999999993</v>
      </c>
      <c r="M358" s="653">
        <v>10</v>
      </c>
      <c r="N358" s="654">
        <v>544.29999999999995</v>
      </c>
    </row>
    <row r="359" spans="1:14" ht="14.4" customHeight="1" x14ac:dyDescent="0.3">
      <c r="A359" s="649" t="s">
        <v>573</v>
      </c>
      <c r="B359" s="650" t="s">
        <v>574</v>
      </c>
      <c r="C359" s="651" t="s">
        <v>579</v>
      </c>
      <c r="D359" s="652" t="s">
        <v>2517</v>
      </c>
      <c r="E359" s="651" t="s">
        <v>1741</v>
      </c>
      <c r="F359" s="652" t="s">
        <v>2523</v>
      </c>
      <c r="G359" s="651" t="s">
        <v>1428</v>
      </c>
      <c r="H359" s="651" t="s">
        <v>1843</v>
      </c>
      <c r="I359" s="651" t="s">
        <v>1844</v>
      </c>
      <c r="J359" s="651" t="s">
        <v>1813</v>
      </c>
      <c r="K359" s="651" t="s">
        <v>1845</v>
      </c>
      <c r="L359" s="653">
        <v>74</v>
      </c>
      <c r="M359" s="653">
        <v>17</v>
      </c>
      <c r="N359" s="654">
        <v>1258</v>
      </c>
    </row>
    <row r="360" spans="1:14" ht="14.4" customHeight="1" x14ac:dyDescent="0.3">
      <c r="A360" s="649" t="s">
        <v>573</v>
      </c>
      <c r="B360" s="650" t="s">
        <v>574</v>
      </c>
      <c r="C360" s="651" t="s">
        <v>579</v>
      </c>
      <c r="D360" s="652" t="s">
        <v>2517</v>
      </c>
      <c r="E360" s="651" t="s">
        <v>1741</v>
      </c>
      <c r="F360" s="652" t="s">
        <v>2523</v>
      </c>
      <c r="G360" s="651" t="s">
        <v>1428</v>
      </c>
      <c r="H360" s="651" t="s">
        <v>1846</v>
      </c>
      <c r="I360" s="651" t="s">
        <v>1847</v>
      </c>
      <c r="J360" s="651" t="s">
        <v>1848</v>
      </c>
      <c r="K360" s="651" t="s">
        <v>1849</v>
      </c>
      <c r="L360" s="653">
        <v>59.79</v>
      </c>
      <c r="M360" s="653">
        <v>7</v>
      </c>
      <c r="N360" s="654">
        <v>418.53</v>
      </c>
    </row>
    <row r="361" spans="1:14" ht="14.4" customHeight="1" x14ac:dyDescent="0.3">
      <c r="A361" s="649" t="s">
        <v>573</v>
      </c>
      <c r="B361" s="650" t="s">
        <v>574</v>
      </c>
      <c r="C361" s="651" t="s">
        <v>579</v>
      </c>
      <c r="D361" s="652" t="s">
        <v>2517</v>
      </c>
      <c r="E361" s="651" t="s">
        <v>1850</v>
      </c>
      <c r="F361" s="652" t="s">
        <v>2524</v>
      </c>
      <c r="G361" s="651" t="s">
        <v>618</v>
      </c>
      <c r="H361" s="651" t="s">
        <v>1851</v>
      </c>
      <c r="I361" s="651" t="s">
        <v>1852</v>
      </c>
      <c r="J361" s="651" t="s">
        <v>1853</v>
      </c>
      <c r="K361" s="651" t="s">
        <v>1854</v>
      </c>
      <c r="L361" s="653">
        <v>89.03</v>
      </c>
      <c r="M361" s="653">
        <v>1</v>
      </c>
      <c r="N361" s="654">
        <v>89.03</v>
      </c>
    </row>
    <row r="362" spans="1:14" ht="14.4" customHeight="1" x14ac:dyDescent="0.3">
      <c r="A362" s="649" t="s">
        <v>573</v>
      </c>
      <c r="B362" s="650" t="s">
        <v>574</v>
      </c>
      <c r="C362" s="651" t="s">
        <v>579</v>
      </c>
      <c r="D362" s="652" t="s">
        <v>2517</v>
      </c>
      <c r="E362" s="651" t="s">
        <v>1850</v>
      </c>
      <c r="F362" s="652" t="s">
        <v>2524</v>
      </c>
      <c r="G362" s="651" t="s">
        <v>618</v>
      </c>
      <c r="H362" s="651" t="s">
        <v>1855</v>
      </c>
      <c r="I362" s="651" t="s">
        <v>1856</v>
      </c>
      <c r="J362" s="651" t="s">
        <v>1857</v>
      </c>
      <c r="K362" s="651" t="s">
        <v>1858</v>
      </c>
      <c r="L362" s="653">
        <v>108.38000000000002</v>
      </c>
      <c r="M362" s="653">
        <v>1</v>
      </c>
      <c r="N362" s="654">
        <v>108.38000000000002</v>
      </c>
    </row>
    <row r="363" spans="1:14" ht="14.4" customHeight="1" x14ac:dyDescent="0.3">
      <c r="A363" s="649" t="s">
        <v>573</v>
      </c>
      <c r="B363" s="650" t="s">
        <v>574</v>
      </c>
      <c r="C363" s="651" t="s">
        <v>579</v>
      </c>
      <c r="D363" s="652" t="s">
        <v>2517</v>
      </c>
      <c r="E363" s="651" t="s">
        <v>1850</v>
      </c>
      <c r="F363" s="652" t="s">
        <v>2524</v>
      </c>
      <c r="G363" s="651" t="s">
        <v>618</v>
      </c>
      <c r="H363" s="651" t="s">
        <v>1859</v>
      </c>
      <c r="I363" s="651" t="s">
        <v>1860</v>
      </c>
      <c r="J363" s="651" t="s">
        <v>1861</v>
      </c>
      <c r="K363" s="651" t="s">
        <v>1862</v>
      </c>
      <c r="L363" s="653">
        <v>79.029768706037075</v>
      </c>
      <c r="M363" s="653">
        <v>1</v>
      </c>
      <c r="N363" s="654">
        <v>79.029768706037075</v>
      </c>
    </row>
    <row r="364" spans="1:14" ht="14.4" customHeight="1" x14ac:dyDescent="0.3">
      <c r="A364" s="649" t="s">
        <v>573</v>
      </c>
      <c r="B364" s="650" t="s">
        <v>574</v>
      </c>
      <c r="C364" s="651" t="s">
        <v>579</v>
      </c>
      <c r="D364" s="652" t="s">
        <v>2517</v>
      </c>
      <c r="E364" s="651" t="s">
        <v>1850</v>
      </c>
      <c r="F364" s="652" t="s">
        <v>2524</v>
      </c>
      <c r="G364" s="651" t="s">
        <v>618</v>
      </c>
      <c r="H364" s="651" t="s">
        <v>1863</v>
      </c>
      <c r="I364" s="651" t="s">
        <v>1864</v>
      </c>
      <c r="J364" s="651" t="s">
        <v>1865</v>
      </c>
      <c r="K364" s="651" t="s">
        <v>1866</v>
      </c>
      <c r="L364" s="653">
        <v>89.029502424971128</v>
      </c>
      <c r="M364" s="653">
        <v>2</v>
      </c>
      <c r="N364" s="654">
        <v>178.05900484994226</v>
      </c>
    </row>
    <row r="365" spans="1:14" ht="14.4" customHeight="1" x14ac:dyDescent="0.3">
      <c r="A365" s="649" t="s">
        <v>573</v>
      </c>
      <c r="B365" s="650" t="s">
        <v>574</v>
      </c>
      <c r="C365" s="651" t="s">
        <v>579</v>
      </c>
      <c r="D365" s="652" t="s">
        <v>2517</v>
      </c>
      <c r="E365" s="651" t="s">
        <v>1850</v>
      </c>
      <c r="F365" s="652" t="s">
        <v>2524</v>
      </c>
      <c r="G365" s="651" t="s">
        <v>1428</v>
      </c>
      <c r="H365" s="651" t="s">
        <v>1867</v>
      </c>
      <c r="I365" s="651" t="s">
        <v>1868</v>
      </c>
      <c r="J365" s="651" t="s">
        <v>1869</v>
      </c>
      <c r="K365" s="651"/>
      <c r="L365" s="653">
        <v>31.589999999999996</v>
      </c>
      <c r="M365" s="653">
        <v>10</v>
      </c>
      <c r="N365" s="654">
        <v>315.89999999999998</v>
      </c>
    </row>
    <row r="366" spans="1:14" ht="14.4" customHeight="1" x14ac:dyDescent="0.3">
      <c r="A366" s="649" t="s">
        <v>573</v>
      </c>
      <c r="B366" s="650" t="s">
        <v>574</v>
      </c>
      <c r="C366" s="651" t="s">
        <v>579</v>
      </c>
      <c r="D366" s="652" t="s">
        <v>2517</v>
      </c>
      <c r="E366" s="651" t="s">
        <v>1850</v>
      </c>
      <c r="F366" s="652" t="s">
        <v>2524</v>
      </c>
      <c r="G366" s="651" t="s">
        <v>1428</v>
      </c>
      <c r="H366" s="651" t="s">
        <v>1870</v>
      </c>
      <c r="I366" s="651" t="s">
        <v>1871</v>
      </c>
      <c r="J366" s="651" t="s">
        <v>1872</v>
      </c>
      <c r="K366" s="651" t="s">
        <v>1873</v>
      </c>
      <c r="L366" s="653">
        <v>1834.8921499600056</v>
      </c>
      <c r="M366" s="653">
        <v>1</v>
      </c>
      <c r="N366" s="654">
        <v>1834.8921499600056</v>
      </c>
    </row>
    <row r="367" spans="1:14" ht="14.4" customHeight="1" x14ac:dyDescent="0.3">
      <c r="A367" s="649" t="s">
        <v>573</v>
      </c>
      <c r="B367" s="650" t="s">
        <v>574</v>
      </c>
      <c r="C367" s="651" t="s">
        <v>584</v>
      </c>
      <c r="D367" s="652" t="s">
        <v>2518</v>
      </c>
      <c r="E367" s="651" t="s">
        <v>596</v>
      </c>
      <c r="F367" s="652" t="s">
        <v>2521</v>
      </c>
      <c r="G367" s="651" t="s">
        <v>618</v>
      </c>
      <c r="H367" s="651" t="s">
        <v>619</v>
      </c>
      <c r="I367" s="651" t="s">
        <v>619</v>
      </c>
      <c r="J367" s="651" t="s">
        <v>620</v>
      </c>
      <c r="K367" s="651" t="s">
        <v>621</v>
      </c>
      <c r="L367" s="653">
        <v>179.4</v>
      </c>
      <c r="M367" s="653">
        <v>1</v>
      </c>
      <c r="N367" s="654">
        <v>179.4</v>
      </c>
    </row>
    <row r="368" spans="1:14" ht="14.4" customHeight="1" x14ac:dyDescent="0.3">
      <c r="A368" s="649" t="s">
        <v>573</v>
      </c>
      <c r="B368" s="650" t="s">
        <v>574</v>
      </c>
      <c r="C368" s="651" t="s">
        <v>584</v>
      </c>
      <c r="D368" s="652" t="s">
        <v>2518</v>
      </c>
      <c r="E368" s="651" t="s">
        <v>596</v>
      </c>
      <c r="F368" s="652" t="s">
        <v>2521</v>
      </c>
      <c r="G368" s="651" t="s">
        <v>618</v>
      </c>
      <c r="H368" s="651" t="s">
        <v>648</v>
      </c>
      <c r="I368" s="651" t="s">
        <v>649</v>
      </c>
      <c r="J368" s="651" t="s">
        <v>650</v>
      </c>
      <c r="K368" s="651" t="s">
        <v>651</v>
      </c>
      <c r="L368" s="653">
        <v>170.44940464611187</v>
      </c>
      <c r="M368" s="653">
        <v>1</v>
      </c>
      <c r="N368" s="654">
        <v>170.44940464611187</v>
      </c>
    </row>
    <row r="369" spans="1:14" ht="14.4" customHeight="1" x14ac:dyDescent="0.3">
      <c r="A369" s="649" t="s">
        <v>573</v>
      </c>
      <c r="B369" s="650" t="s">
        <v>574</v>
      </c>
      <c r="C369" s="651" t="s">
        <v>584</v>
      </c>
      <c r="D369" s="652" t="s">
        <v>2518</v>
      </c>
      <c r="E369" s="651" t="s">
        <v>596</v>
      </c>
      <c r="F369" s="652" t="s">
        <v>2521</v>
      </c>
      <c r="G369" s="651" t="s">
        <v>618</v>
      </c>
      <c r="H369" s="651" t="s">
        <v>664</v>
      </c>
      <c r="I369" s="651" t="s">
        <v>665</v>
      </c>
      <c r="J369" s="651" t="s">
        <v>666</v>
      </c>
      <c r="K369" s="651" t="s">
        <v>667</v>
      </c>
      <c r="L369" s="653">
        <v>60.84</v>
      </c>
      <c r="M369" s="653">
        <v>1</v>
      </c>
      <c r="N369" s="654">
        <v>60.84</v>
      </c>
    </row>
    <row r="370" spans="1:14" ht="14.4" customHeight="1" x14ac:dyDescent="0.3">
      <c r="A370" s="649" t="s">
        <v>573</v>
      </c>
      <c r="B370" s="650" t="s">
        <v>574</v>
      </c>
      <c r="C370" s="651" t="s">
        <v>584</v>
      </c>
      <c r="D370" s="652" t="s">
        <v>2518</v>
      </c>
      <c r="E370" s="651" t="s">
        <v>596</v>
      </c>
      <c r="F370" s="652" t="s">
        <v>2521</v>
      </c>
      <c r="G370" s="651" t="s">
        <v>618</v>
      </c>
      <c r="H370" s="651" t="s">
        <v>982</v>
      </c>
      <c r="I370" s="651" t="s">
        <v>237</v>
      </c>
      <c r="J370" s="651" t="s">
        <v>983</v>
      </c>
      <c r="K370" s="651"/>
      <c r="L370" s="653">
        <v>97.320307842361487</v>
      </c>
      <c r="M370" s="653">
        <v>3</v>
      </c>
      <c r="N370" s="654">
        <v>291.96092352708445</v>
      </c>
    </row>
    <row r="371" spans="1:14" ht="14.4" customHeight="1" x14ac:dyDescent="0.3">
      <c r="A371" s="649" t="s">
        <v>573</v>
      </c>
      <c r="B371" s="650" t="s">
        <v>574</v>
      </c>
      <c r="C371" s="651" t="s">
        <v>584</v>
      </c>
      <c r="D371" s="652" t="s">
        <v>2518</v>
      </c>
      <c r="E371" s="651" t="s">
        <v>596</v>
      </c>
      <c r="F371" s="652" t="s">
        <v>2521</v>
      </c>
      <c r="G371" s="651" t="s">
        <v>618</v>
      </c>
      <c r="H371" s="651" t="s">
        <v>1874</v>
      </c>
      <c r="I371" s="651" t="s">
        <v>237</v>
      </c>
      <c r="J371" s="651" t="s">
        <v>1875</v>
      </c>
      <c r="K371" s="651"/>
      <c r="L371" s="653">
        <v>97.320302065233093</v>
      </c>
      <c r="M371" s="653">
        <v>3</v>
      </c>
      <c r="N371" s="654">
        <v>291.96090619569929</v>
      </c>
    </row>
    <row r="372" spans="1:14" ht="14.4" customHeight="1" x14ac:dyDescent="0.3">
      <c r="A372" s="649" t="s">
        <v>573</v>
      </c>
      <c r="B372" s="650" t="s">
        <v>574</v>
      </c>
      <c r="C372" s="651" t="s">
        <v>584</v>
      </c>
      <c r="D372" s="652" t="s">
        <v>2518</v>
      </c>
      <c r="E372" s="651" t="s">
        <v>596</v>
      </c>
      <c r="F372" s="652" t="s">
        <v>2521</v>
      </c>
      <c r="G372" s="651" t="s">
        <v>618</v>
      </c>
      <c r="H372" s="651" t="s">
        <v>1092</v>
      </c>
      <c r="I372" s="651" t="s">
        <v>237</v>
      </c>
      <c r="J372" s="651" t="s">
        <v>1093</v>
      </c>
      <c r="K372" s="651"/>
      <c r="L372" s="653">
        <v>191.131</v>
      </c>
      <c r="M372" s="653">
        <v>1</v>
      </c>
      <c r="N372" s="654">
        <v>191.131</v>
      </c>
    </row>
    <row r="373" spans="1:14" ht="14.4" customHeight="1" x14ac:dyDescent="0.3">
      <c r="A373" s="649" t="s">
        <v>573</v>
      </c>
      <c r="B373" s="650" t="s">
        <v>574</v>
      </c>
      <c r="C373" s="651" t="s">
        <v>584</v>
      </c>
      <c r="D373" s="652" t="s">
        <v>2518</v>
      </c>
      <c r="E373" s="651" t="s">
        <v>596</v>
      </c>
      <c r="F373" s="652" t="s">
        <v>2521</v>
      </c>
      <c r="G373" s="651" t="s">
        <v>618</v>
      </c>
      <c r="H373" s="651" t="s">
        <v>1215</v>
      </c>
      <c r="I373" s="651" t="s">
        <v>1216</v>
      </c>
      <c r="J373" s="651" t="s">
        <v>650</v>
      </c>
      <c r="K373" s="651" t="s">
        <v>1217</v>
      </c>
      <c r="L373" s="653">
        <v>50.462222222222216</v>
      </c>
      <c r="M373" s="653">
        <v>9</v>
      </c>
      <c r="N373" s="654">
        <v>454.15999999999997</v>
      </c>
    </row>
    <row r="374" spans="1:14" ht="14.4" customHeight="1" x14ac:dyDescent="0.3">
      <c r="A374" s="649" t="s">
        <v>573</v>
      </c>
      <c r="B374" s="650" t="s">
        <v>574</v>
      </c>
      <c r="C374" s="651" t="s">
        <v>584</v>
      </c>
      <c r="D374" s="652" t="s">
        <v>2518</v>
      </c>
      <c r="E374" s="651" t="s">
        <v>596</v>
      </c>
      <c r="F374" s="652" t="s">
        <v>2521</v>
      </c>
      <c r="G374" s="651" t="s">
        <v>618</v>
      </c>
      <c r="H374" s="651" t="s">
        <v>1218</v>
      </c>
      <c r="I374" s="651" t="s">
        <v>1219</v>
      </c>
      <c r="J374" s="651" t="s">
        <v>1220</v>
      </c>
      <c r="K374" s="651" t="s">
        <v>1221</v>
      </c>
      <c r="L374" s="653">
        <v>177.79989742316963</v>
      </c>
      <c r="M374" s="653">
        <v>2</v>
      </c>
      <c r="N374" s="654">
        <v>355.59979484633925</v>
      </c>
    </row>
    <row r="375" spans="1:14" ht="14.4" customHeight="1" x14ac:dyDescent="0.3">
      <c r="A375" s="649" t="s">
        <v>573</v>
      </c>
      <c r="B375" s="650" t="s">
        <v>574</v>
      </c>
      <c r="C375" s="651" t="s">
        <v>584</v>
      </c>
      <c r="D375" s="652" t="s">
        <v>2518</v>
      </c>
      <c r="E375" s="651" t="s">
        <v>596</v>
      </c>
      <c r="F375" s="652" t="s">
        <v>2521</v>
      </c>
      <c r="G375" s="651" t="s">
        <v>618</v>
      </c>
      <c r="H375" s="651" t="s">
        <v>1352</v>
      </c>
      <c r="I375" s="651" t="s">
        <v>1353</v>
      </c>
      <c r="J375" s="651" t="s">
        <v>1354</v>
      </c>
      <c r="K375" s="651"/>
      <c r="L375" s="653">
        <v>264.47716099855791</v>
      </c>
      <c r="M375" s="653">
        <v>1</v>
      </c>
      <c r="N375" s="654">
        <v>264.47716099855791</v>
      </c>
    </row>
    <row r="376" spans="1:14" ht="14.4" customHeight="1" x14ac:dyDescent="0.3">
      <c r="A376" s="649" t="s">
        <v>573</v>
      </c>
      <c r="B376" s="650" t="s">
        <v>574</v>
      </c>
      <c r="C376" s="651" t="s">
        <v>584</v>
      </c>
      <c r="D376" s="652" t="s">
        <v>2518</v>
      </c>
      <c r="E376" s="651" t="s">
        <v>596</v>
      </c>
      <c r="F376" s="652" t="s">
        <v>2521</v>
      </c>
      <c r="G376" s="651" t="s">
        <v>618</v>
      </c>
      <c r="H376" s="651" t="s">
        <v>1876</v>
      </c>
      <c r="I376" s="651" t="s">
        <v>237</v>
      </c>
      <c r="J376" s="651" t="s">
        <v>1877</v>
      </c>
      <c r="K376" s="651"/>
      <c r="L376" s="653">
        <v>59.899999999999991</v>
      </c>
      <c r="M376" s="653">
        <v>9</v>
      </c>
      <c r="N376" s="654">
        <v>539.09999999999991</v>
      </c>
    </row>
    <row r="377" spans="1:14" ht="14.4" customHeight="1" x14ac:dyDescent="0.3">
      <c r="A377" s="649" t="s">
        <v>573</v>
      </c>
      <c r="B377" s="650" t="s">
        <v>574</v>
      </c>
      <c r="C377" s="651" t="s">
        <v>584</v>
      </c>
      <c r="D377" s="652" t="s">
        <v>2518</v>
      </c>
      <c r="E377" s="651" t="s">
        <v>596</v>
      </c>
      <c r="F377" s="652" t="s">
        <v>2521</v>
      </c>
      <c r="G377" s="651" t="s">
        <v>1428</v>
      </c>
      <c r="H377" s="651" t="s">
        <v>1467</v>
      </c>
      <c r="I377" s="651" t="s">
        <v>1468</v>
      </c>
      <c r="J377" s="651" t="s">
        <v>1469</v>
      </c>
      <c r="K377" s="651" t="s">
        <v>1470</v>
      </c>
      <c r="L377" s="653">
        <v>144.529925281141</v>
      </c>
      <c r="M377" s="653">
        <v>4</v>
      </c>
      <c r="N377" s="654">
        <v>578.11970112456402</v>
      </c>
    </row>
    <row r="378" spans="1:14" ht="14.4" customHeight="1" x14ac:dyDescent="0.3">
      <c r="A378" s="649" t="s">
        <v>573</v>
      </c>
      <c r="B378" s="650" t="s">
        <v>574</v>
      </c>
      <c r="C378" s="651" t="s">
        <v>587</v>
      </c>
      <c r="D378" s="652" t="s">
        <v>2519</v>
      </c>
      <c r="E378" s="651" t="s">
        <v>596</v>
      </c>
      <c r="F378" s="652" t="s">
        <v>2521</v>
      </c>
      <c r="G378" s="651"/>
      <c r="H378" s="651" t="s">
        <v>597</v>
      </c>
      <c r="I378" s="651" t="s">
        <v>598</v>
      </c>
      <c r="J378" s="651" t="s">
        <v>599</v>
      </c>
      <c r="K378" s="651" t="s">
        <v>600</v>
      </c>
      <c r="L378" s="653">
        <v>101.02775253333839</v>
      </c>
      <c r="M378" s="653">
        <v>9</v>
      </c>
      <c r="N378" s="654">
        <v>909.24977280004543</v>
      </c>
    </row>
    <row r="379" spans="1:14" ht="14.4" customHeight="1" x14ac:dyDescent="0.3">
      <c r="A379" s="649" t="s">
        <v>573</v>
      </c>
      <c r="B379" s="650" t="s">
        <v>574</v>
      </c>
      <c r="C379" s="651" t="s">
        <v>587</v>
      </c>
      <c r="D379" s="652" t="s">
        <v>2519</v>
      </c>
      <c r="E379" s="651" t="s">
        <v>596</v>
      </c>
      <c r="F379" s="652" t="s">
        <v>2521</v>
      </c>
      <c r="G379" s="651"/>
      <c r="H379" s="651" t="s">
        <v>1878</v>
      </c>
      <c r="I379" s="651" t="s">
        <v>1879</v>
      </c>
      <c r="J379" s="651" t="s">
        <v>1880</v>
      </c>
      <c r="K379" s="651" t="s">
        <v>1881</v>
      </c>
      <c r="L379" s="653">
        <v>108.27000000000004</v>
      </c>
      <c r="M379" s="653">
        <v>4</v>
      </c>
      <c r="N379" s="654">
        <v>433.08000000000015</v>
      </c>
    </row>
    <row r="380" spans="1:14" ht="14.4" customHeight="1" x14ac:dyDescent="0.3">
      <c r="A380" s="649" t="s">
        <v>573</v>
      </c>
      <c r="B380" s="650" t="s">
        <v>574</v>
      </c>
      <c r="C380" s="651" t="s">
        <v>587</v>
      </c>
      <c r="D380" s="652" t="s">
        <v>2519</v>
      </c>
      <c r="E380" s="651" t="s">
        <v>596</v>
      </c>
      <c r="F380" s="652" t="s">
        <v>2521</v>
      </c>
      <c r="G380" s="651"/>
      <c r="H380" s="651" t="s">
        <v>1882</v>
      </c>
      <c r="I380" s="651" t="s">
        <v>1883</v>
      </c>
      <c r="J380" s="651" t="s">
        <v>1884</v>
      </c>
      <c r="K380" s="651" t="s">
        <v>1885</v>
      </c>
      <c r="L380" s="653">
        <v>260.7294088836764</v>
      </c>
      <c r="M380" s="653">
        <v>160</v>
      </c>
      <c r="N380" s="654">
        <v>41716.705421388222</v>
      </c>
    </row>
    <row r="381" spans="1:14" ht="14.4" customHeight="1" x14ac:dyDescent="0.3">
      <c r="A381" s="649" t="s">
        <v>573</v>
      </c>
      <c r="B381" s="650" t="s">
        <v>574</v>
      </c>
      <c r="C381" s="651" t="s">
        <v>587</v>
      </c>
      <c r="D381" s="652" t="s">
        <v>2519</v>
      </c>
      <c r="E381" s="651" t="s">
        <v>596</v>
      </c>
      <c r="F381" s="652" t="s">
        <v>2521</v>
      </c>
      <c r="G381" s="651"/>
      <c r="H381" s="651" t="s">
        <v>609</v>
      </c>
      <c r="I381" s="651" t="s">
        <v>609</v>
      </c>
      <c r="J381" s="651" t="s">
        <v>610</v>
      </c>
      <c r="K381" s="651" t="s">
        <v>611</v>
      </c>
      <c r="L381" s="653">
        <v>64.730000000000018</v>
      </c>
      <c r="M381" s="653">
        <v>2</v>
      </c>
      <c r="N381" s="654">
        <v>129.46000000000004</v>
      </c>
    </row>
    <row r="382" spans="1:14" ht="14.4" customHeight="1" x14ac:dyDescent="0.3">
      <c r="A382" s="649" t="s">
        <v>573</v>
      </c>
      <c r="B382" s="650" t="s">
        <v>574</v>
      </c>
      <c r="C382" s="651" t="s">
        <v>587</v>
      </c>
      <c r="D382" s="652" t="s">
        <v>2519</v>
      </c>
      <c r="E382" s="651" t="s">
        <v>596</v>
      </c>
      <c r="F382" s="652" t="s">
        <v>2521</v>
      </c>
      <c r="G382" s="651" t="s">
        <v>618</v>
      </c>
      <c r="H382" s="651" t="s">
        <v>619</v>
      </c>
      <c r="I382" s="651" t="s">
        <v>619</v>
      </c>
      <c r="J382" s="651" t="s">
        <v>620</v>
      </c>
      <c r="K382" s="651" t="s">
        <v>621</v>
      </c>
      <c r="L382" s="653">
        <v>179.39999999999998</v>
      </c>
      <c r="M382" s="653">
        <v>59</v>
      </c>
      <c r="N382" s="654">
        <v>10584.599999999999</v>
      </c>
    </row>
    <row r="383" spans="1:14" ht="14.4" customHeight="1" x14ac:dyDescent="0.3">
      <c r="A383" s="649" t="s">
        <v>573</v>
      </c>
      <c r="B383" s="650" t="s">
        <v>574</v>
      </c>
      <c r="C383" s="651" t="s">
        <v>587</v>
      </c>
      <c r="D383" s="652" t="s">
        <v>2519</v>
      </c>
      <c r="E383" s="651" t="s">
        <v>596</v>
      </c>
      <c r="F383" s="652" t="s">
        <v>2521</v>
      </c>
      <c r="G383" s="651" t="s">
        <v>618</v>
      </c>
      <c r="H383" s="651" t="s">
        <v>622</v>
      </c>
      <c r="I383" s="651" t="s">
        <v>622</v>
      </c>
      <c r="J383" s="651" t="s">
        <v>623</v>
      </c>
      <c r="K383" s="651" t="s">
        <v>624</v>
      </c>
      <c r="L383" s="653">
        <v>181.58986721632024</v>
      </c>
      <c r="M383" s="653">
        <v>42</v>
      </c>
      <c r="N383" s="654">
        <v>7626.7744230854505</v>
      </c>
    </row>
    <row r="384" spans="1:14" ht="14.4" customHeight="1" x14ac:dyDescent="0.3">
      <c r="A384" s="649" t="s">
        <v>573</v>
      </c>
      <c r="B384" s="650" t="s">
        <v>574</v>
      </c>
      <c r="C384" s="651" t="s">
        <v>587</v>
      </c>
      <c r="D384" s="652" t="s">
        <v>2519</v>
      </c>
      <c r="E384" s="651" t="s">
        <v>596</v>
      </c>
      <c r="F384" s="652" t="s">
        <v>2521</v>
      </c>
      <c r="G384" s="651" t="s">
        <v>618</v>
      </c>
      <c r="H384" s="651" t="s">
        <v>625</v>
      </c>
      <c r="I384" s="651" t="s">
        <v>625</v>
      </c>
      <c r="J384" s="651" t="s">
        <v>626</v>
      </c>
      <c r="K384" s="651" t="s">
        <v>624</v>
      </c>
      <c r="L384" s="653">
        <v>149.4997582331201</v>
      </c>
      <c r="M384" s="653">
        <v>39</v>
      </c>
      <c r="N384" s="654">
        <v>5830.4905710916837</v>
      </c>
    </row>
    <row r="385" spans="1:14" ht="14.4" customHeight="1" x14ac:dyDescent="0.3">
      <c r="A385" s="649" t="s">
        <v>573</v>
      </c>
      <c r="B385" s="650" t="s">
        <v>574</v>
      </c>
      <c r="C385" s="651" t="s">
        <v>587</v>
      </c>
      <c r="D385" s="652" t="s">
        <v>2519</v>
      </c>
      <c r="E385" s="651" t="s">
        <v>596</v>
      </c>
      <c r="F385" s="652" t="s">
        <v>2521</v>
      </c>
      <c r="G385" s="651" t="s">
        <v>618</v>
      </c>
      <c r="H385" s="651" t="s">
        <v>1886</v>
      </c>
      <c r="I385" s="651" t="s">
        <v>1886</v>
      </c>
      <c r="J385" s="651" t="s">
        <v>626</v>
      </c>
      <c r="K385" s="651" t="s">
        <v>1887</v>
      </c>
      <c r="L385" s="653">
        <v>132.25</v>
      </c>
      <c r="M385" s="653">
        <v>11</v>
      </c>
      <c r="N385" s="654">
        <v>1454.75</v>
      </c>
    </row>
    <row r="386" spans="1:14" ht="14.4" customHeight="1" x14ac:dyDescent="0.3">
      <c r="A386" s="649" t="s">
        <v>573</v>
      </c>
      <c r="B386" s="650" t="s">
        <v>574</v>
      </c>
      <c r="C386" s="651" t="s">
        <v>587</v>
      </c>
      <c r="D386" s="652" t="s">
        <v>2519</v>
      </c>
      <c r="E386" s="651" t="s">
        <v>596</v>
      </c>
      <c r="F386" s="652" t="s">
        <v>2521</v>
      </c>
      <c r="G386" s="651" t="s">
        <v>618</v>
      </c>
      <c r="H386" s="651" t="s">
        <v>627</v>
      </c>
      <c r="I386" s="651" t="s">
        <v>627</v>
      </c>
      <c r="J386" s="651" t="s">
        <v>626</v>
      </c>
      <c r="K386" s="651" t="s">
        <v>628</v>
      </c>
      <c r="L386" s="653">
        <v>232.29904876021047</v>
      </c>
      <c r="M386" s="653">
        <v>20</v>
      </c>
      <c r="N386" s="654">
        <v>4645.9809752042092</v>
      </c>
    </row>
    <row r="387" spans="1:14" ht="14.4" customHeight="1" x14ac:dyDescent="0.3">
      <c r="A387" s="649" t="s">
        <v>573</v>
      </c>
      <c r="B387" s="650" t="s">
        <v>574</v>
      </c>
      <c r="C387" s="651" t="s">
        <v>587</v>
      </c>
      <c r="D387" s="652" t="s">
        <v>2519</v>
      </c>
      <c r="E387" s="651" t="s">
        <v>596</v>
      </c>
      <c r="F387" s="652" t="s">
        <v>2521</v>
      </c>
      <c r="G387" s="651" t="s">
        <v>618</v>
      </c>
      <c r="H387" s="651" t="s">
        <v>629</v>
      </c>
      <c r="I387" s="651" t="s">
        <v>629</v>
      </c>
      <c r="J387" s="651" t="s">
        <v>620</v>
      </c>
      <c r="K387" s="651" t="s">
        <v>630</v>
      </c>
      <c r="L387" s="653">
        <v>97.179926003222036</v>
      </c>
      <c r="M387" s="653">
        <v>149</v>
      </c>
      <c r="N387" s="654">
        <v>14479.808974480084</v>
      </c>
    </row>
    <row r="388" spans="1:14" ht="14.4" customHeight="1" x14ac:dyDescent="0.3">
      <c r="A388" s="649" t="s">
        <v>573</v>
      </c>
      <c r="B388" s="650" t="s">
        <v>574</v>
      </c>
      <c r="C388" s="651" t="s">
        <v>587</v>
      </c>
      <c r="D388" s="652" t="s">
        <v>2519</v>
      </c>
      <c r="E388" s="651" t="s">
        <v>596</v>
      </c>
      <c r="F388" s="652" t="s">
        <v>2521</v>
      </c>
      <c r="G388" s="651" t="s">
        <v>618</v>
      </c>
      <c r="H388" s="651" t="s">
        <v>631</v>
      </c>
      <c r="I388" s="651" t="s">
        <v>631</v>
      </c>
      <c r="J388" s="651" t="s">
        <v>620</v>
      </c>
      <c r="K388" s="651" t="s">
        <v>632</v>
      </c>
      <c r="L388" s="653">
        <v>97.75</v>
      </c>
      <c r="M388" s="653">
        <v>4</v>
      </c>
      <c r="N388" s="654">
        <v>391</v>
      </c>
    </row>
    <row r="389" spans="1:14" ht="14.4" customHeight="1" x14ac:dyDescent="0.3">
      <c r="A389" s="649" t="s">
        <v>573</v>
      </c>
      <c r="B389" s="650" t="s">
        <v>574</v>
      </c>
      <c r="C389" s="651" t="s">
        <v>587</v>
      </c>
      <c r="D389" s="652" t="s">
        <v>2519</v>
      </c>
      <c r="E389" s="651" t="s">
        <v>596</v>
      </c>
      <c r="F389" s="652" t="s">
        <v>2521</v>
      </c>
      <c r="G389" s="651" t="s">
        <v>618</v>
      </c>
      <c r="H389" s="651" t="s">
        <v>1888</v>
      </c>
      <c r="I389" s="651" t="s">
        <v>1889</v>
      </c>
      <c r="J389" s="651" t="s">
        <v>1890</v>
      </c>
      <c r="K389" s="651" t="s">
        <v>1891</v>
      </c>
      <c r="L389" s="653">
        <v>53.75</v>
      </c>
      <c r="M389" s="653">
        <v>1</v>
      </c>
      <c r="N389" s="654">
        <v>53.75</v>
      </c>
    </row>
    <row r="390" spans="1:14" ht="14.4" customHeight="1" x14ac:dyDescent="0.3">
      <c r="A390" s="649" t="s">
        <v>573</v>
      </c>
      <c r="B390" s="650" t="s">
        <v>574</v>
      </c>
      <c r="C390" s="651" t="s">
        <v>587</v>
      </c>
      <c r="D390" s="652" t="s">
        <v>2519</v>
      </c>
      <c r="E390" s="651" t="s">
        <v>596</v>
      </c>
      <c r="F390" s="652" t="s">
        <v>2521</v>
      </c>
      <c r="G390" s="651" t="s">
        <v>618</v>
      </c>
      <c r="H390" s="651" t="s">
        <v>637</v>
      </c>
      <c r="I390" s="651" t="s">
        <v>638</v>
      </c>
      <c r="J390" s="651" t="s">
        <v>639</v>
      </c>
      <c r="K390" s="651" t="s">
        <v>640</v>
      </c>
      <c r="L390" s="653">
        <v>86.792307692307688</v>
      </c>
      <c r="M390" s="653">
        <v>26</v>
      </c>
      <c r="N390" s="654">
        <v>2256.6</v>
      </c>
    </row>
    <row r="391" spans="1:14" ht="14.4" customHeight="1" x14ac:dyDescent="0.3">
      <c r="A391" s="649" t="s">
        <v>573</v>
      </c>
      <c r="B391" s="650" t="s">
        <v>574</v>
      </c>
      <c r="C391" s="651" t="s">
        <v>587</v>
      </c>
      <c r="D391" s="652" t="s">
        <v>2519</v>
      </c>
      <c r="E391" s="651" t="s">
        <v>596</v>
      </c>
      <c r="F391" s="652" t="s">
        <v>2521</v>
      </c>
      <c r="G391" s="651" t="s">
        <v>618</v>
      </c>
      <c r="H391" s="651" t="s">
        <v>645</v>
      </c>
      <c r="I391" s="651" t="s">
        <v>646</v>
      </c>
      <c r="J391" s="651" t="s">
        <v>643</v>
      </c>
      <c r="K391" s="651" t="s">
        <v>647</v>
      </c>
      <c r="L391" s="653">
        <v>104.02765194757102</v>
      </c>
      <c r="M391" s="653">
        <v>212</v>
      </c>
      <c r="N391" s="654">
        <v>22053.862212885055</v>
      </c>
    </row>
    <row r="392" spans="1:14" ht="14.4" customHeight="1" x14ac:dyDescent="0.3">
      <c r="A392" s="649" t="s">
        <v>573</v>
      </c>
      <c r="B392" s="650" t="s">
        <v>574</v>
      </c>
      <c r="C392" s="651" t="s">
        <v>587</v>
      </c>
      <c r="D392" s="652" t="s">
        <v>2519</v>
      </c>
      <c r="E392" s="651" t="s">
        <v>596</v>
      </c>
      <c r="F392" s="652" t="s">
        <v>2521</v>
      </c>
      <c r="G392" s="651" t="s">
        <v>618</v>
      </c>
      <c r="H392" s="651" t="s">
        <v>648</v>
      </c>
      <c r="I392" s="651" t="s">
        <v>649</v>
      </c>
      <c r="J392" s="651" t="s">
        <v>650</v>
      </c>
      <c r="K392" s="651" t="s">
        <v>651</v>
      </c>
      <c r="L392" s="653">
        <v>170.285</v>
      </c>
      <c r="M392" s="653">
        <v>4</v>
      </c>
      <c r="N392" s="654">
        <v>681.14</v>
      </c>
    </row>
    <row r="393" spans="1:14" ht="14.4" customHeight="1" x14ac:dyDescent="0.3">
      <c r="A393" s="649" t="s">
        <v>573</v>
      </c>
      <c r="B393" s="650" t="s">
        <v>574</v>
      </c>
      <c r="C393" s="651" t="s">
        <v>587</v>
      </c>
      <c r="D393" s="652" t="s">
        <v>2519</v>
      </c>
      <c r="E393" s="651" t="s">
        <v>596</v>
      </c>
      <c r="F393" s="652" t="s">
        <v>2521</v>
      </c>
      <c r="G393" s="651" t="s">
        <v>618</v>
      </c>
      <c r="H393" s="651" t="s">
        <v>652</v>
      </c>
      <c r="I393" s="651" t="s">
        <v>653</v>
      </c>
      <c r="J393" s="651" t="s">
        <v>654</v>
      </c>
      <c r="K393" s="651" t="s">
        <v>655</v>
      </c>
      <c r="L393" s="653">
        <v>67.264752620805766</v>
      </c>
      <c r="M393" s="653">
        <v>59</v>
      </c>
      <c r="N393" s="654">
        <v>3968.6204046275402</v>
      </c>
    </row>
    <row r="394" spans="1:14" ht="14.4" customHeight="1" x14ac:dyDescent="0.3">
      <c r="A394" s="649" t="s">
        <v>573</v>
      </c>
      <c r="B394" s="650" t="s">
        <v>574</v>
      </c>
      <c r="C394" s="651" t="s">
        <v>587</v>
      </c>
      <c r="D394" s="652" t="s">
        <v>2519</v>
      </c>
      <c r="E394" s="651" t="s">
        <v>596</v>
      </c>
      <c r="F394" s="652" t="s">
        <v>2521</v>
      </c>
      <c r="G394" s="651" t="s">
        <v>618</v>
      </c>
      <c r="H394" s="651" t="s">
        <v>664</v>
      </c>
      <c r="I394" s="651" t="s">
        <v>665</v>
      </c>
      <c r="J394" s="651" t="s">
        <v>666</v>
      </c>
      <c r="K394" s="651" t="s">
        <v>667</v>
      </c>
      <c r="L394" s="653">
        <v>59.344000000000008</v>
      </c>
      <c r="M394" s="653">
        <v>5</v>
      </c>
      <c r="N394" s="654">
        <v>296.72000000000003</v>
      </c>
    </row>
    <row r="395" spans="1:14" ht="14.4" customHeight="1" x14ac:dyDescent="0.3">
      <c r="A395" s="649" t="s">
        <v>573</v>
      </c>
      <c r="B395" s="650" t="s">
        <v>574</v>
      </c>
      <c r="C395" s="651" t="s">
        <v>587</v>
      </c>
      <c r="D395" s="652" t="s">
        <v>2519</v>
      </c>
      <c r="E395" s="651" t="s">
        <v>596</v>
      </c>
      <c r="F395" s="652" t="s">
        <v>2521</v>
      </c>
      <c r="G395" s="651" t="s">
        <v>618</v>
      </c>
      <c r="H395" s="651" t="s">
        <v>668</v>
      </c>
      <c r="I395" s="651" t="s">
        <v>669</v>
      </c>
      <c r="J395" s="651" t="s">
        <v>670</v>
      </c>
      <c r="K395" s="651" t="s">
        <v>671</v>
      </c>
      <c r="L395" s="653">
        <v>55.670948412536369</v>
      </c>
      <c r="M395" s="653">
        <v>10</v>
      </c>
      <c r="N395" s="654">
        <v>556.7094841253637</v>
      </c>
    </row>
    <row r="396" spans="1:14" ht="14.4" customHeight="1" x14ac:dyDescent="0.3">
      <c r="A396" s="649" t="s">
        <v>573</v>
      </c>
      <c r="B396" s="650" t="s">
        <v>574</v>
      </c>
      <c r="C396" s="651" t="s">
        <v>587</v>
      </c>
      <c r="D396" s="652" t="s">
        <v>2519</v>
      </c>
      <c r="E396" s="651" t="s">
        <v>596</v>
      </c>
      <c r="F396" s="652" t="s">
        <v>2521</v>
      </c>
      <c r="G396" s="651" t="s">
        <v>618</v>
      </c>
      <c r="H396" s="651" t="s">
        <v>1892</v>
      </c>
      <c r="I396" s="651" t="s">
        <v>1893</v>
      </c>
      <c r="J396" s="651" t="s">
        <v>1894</v>
      </c>
      <c r="K396" s="651" t="s">
        <v>671</v>
      </c>
      <c r="L396" s="653">
        <v>30.65</v>
      </c>
      <c r="M396" s="653">
        <v>1</v>
      </c>
      <c r="N396" s="654">
        <v>30.65</v>
      </c>
    </row>
    <row r="397" spans="1:14" ht="14.4" customHeight="1" x14ac:dyDescent="0.3">
      <c r="A397" s="649" t="s">
        <v>573</v>
      </c>
      <c r="B397" s="650" t="s">
        <v>574</v>
      </c>
      <c r="C397" s="651" t="s">
        <v>587</v>
      </c>
      <c r="D397" s="652" t="s">
        <v>2519</v>
      </c>
      <c r="E397" s="651" t="s">
        <v>596</v>
      </c>
      <c r="F397" s="652" t="s">
        <v>2521</v>
      </c>
      <c r="G397" s="651" t="s">
        <v>618</v>
      </c>
      <c r="H397" s="651" t="s">
        <v>672</v>
      </c>
      <c r="I397" s="651" t="s">
        <v>673</v>
      </c>
      <c r="J397" s="651" t="s">
        <v>674</v>
      </c>
      <c r="K397" s="651" t="s">
        <v>675</v>
      </c>
      <c r="L397" s="653">
        <v>84.890105091795931</v>
      </c>
      <c r="M397" s="653">
        <v>8</v>
      </c>
      <c r="N397" s="654">
        <v>679.12084073436745</v>
      </c>
    </row>
    <row r="398" spans="1:14" ht="14.4" customHeight="1" x14ac:dyDescent="0.3">
      <c r="A398" s="649" t="s">
        <v>573</v>
      </c>
      <c r="B398" s="650" t="s">
        <v>574</v>
      </c>
      <c r="C398" s="651" t="s">
        <v>587</v>
      </c>
      <c r="D398" s="652" t="s">
        <v>2519</v>
      </c>
      <c r="E398" s="651" t="s">
        <v>596</v>
      </c>
      <c r="F398" s="652" t="s">
        <v>2521</v>
      </c>
      <c r="G398" s="651" t="s">
        <v>618</v>
      </c>
      <c r="H398" s="651" t="s">
        <v>676</v>
      </c>
      <c r="I398" s="651" t="s">
        <v>677</v>
      </c>
      <c r="J398" s="651" t="s">
        <v>678</v>
      </c>
      <c r="K398" s="651" t="s">
        <v>679</v>
      </c>
      <c r="L398" s="653">
        <v>66.65000000000002</v>
      </c>
      <c r="M398" s="653">
        <v>1</v>
      </c>
      <c r="N398" s="654">
        <v>66.65000000000002</v>
      </c>
    </row>
    <row r="399" spans="1:14" ht="14.4" customHeight="1" x14ac:dyDescent="0.3">
      <c r="A399" s="649" t="s">
        <v>573</v>
      </c>
      <c r="B399" s="650" t="s">
        <v>574</v>
      </c>
      <c r="C399" s="651" t="s">
        <v>587</v>
      </c>
      <c r="D399" s="652" t="s">
        <v>2519</v>
      </c>
      <c r="E399" s="651" t="s">
        <v>596</v>
      </c>
      <c r="F399" s="652" t="s">
        <v>2521</v>
      </c>
      <c r="G399" s="651" t="s">
        <v>618</v>
      </c>
      <c r="H399" s="651" t="s">
        <v>680</v>
      </c>
      <c r="I399" s="651" t="s">
        <v>681</v>
      </c>
      <c r="J399" s="651" t="s">
        <v>682</v>
      </c>
      <c r="K399" s="651" t="s">
        <v>683</v>
      </c>
      <c r="L399" s="653">
        <v>28.781640722211893</v>
      </c>
      <c r="M399" s="653">
        <v>542</v>
      </c>
      <c r="N399" s="654">
        <v>15599.649271438846</v>
      </c>
    </row>
    <row r="400" spans="1:14" ht="14.4" customHeight="1" x14ac:dyDescent="0.3">
      <c r="A400" s="649" t="s">
        <v>573</v>
      </c>
      <c r="B400" s="650" t="s">
        <v>574</v>
      </c>
      <c r="C400" s="651" t="s">
        <v>587</v>
      </c>
      <c r="D400" s="652" t="s">
        <v>2519</v>
      </c>
      <c r="E400" s="651" t="s">
        <v>596</v>
      </c>
      <c r="F400" s="652" t="s">
        <v>2521</v>
      </c>
      <c r="G400" s="651" t="s">
        <v>618</v>
      </c>
      <c r="H400" s="651" t="s">
        <v>692</v>
      </c>
      <c r="I400" s="651" t="s">
        <v>693</v>
      </c>
      <c r="J400" s="651" t="s">
        <v>694</v>
      </c>
      <c r="K400" s="651" t="s">
        <v>695</v>
      </c>
      <c r="L400" s="653">
        <v>62.019999999999982</v>
      </c>
      <c r="M400" s="653">
        <v>1</v>
      </c>
      <c r="N400" s="654">
        <v>62.019999999999982</v>
      </c>
    </row>
    <row r="401" spans="1:14" ht="14.4" customHeight="1" x14ac:dyDescent="0.3">
      <c r="A401" s="649" t="s">
        <v>573</v>
      </c>
      <c r="B401" s="650" t="s">
        <v>574</v>
      </c>
      <c r="C401" s="651" t="s">
        <v>587</v>
      </c>
      <c r="D401" s="652" t="s">
        <v>2519</v>
      </c>
      <c r="E401" s="651" t="s">
        <v>596</v>
      </c>
      <c r="F401" s="652" t="s">
        <v>2521</v>
      </c>
      <c r="G401" s="651" t="s">
        <v>618</v>
      </c>
      <c r="H401" s="651" t="s">
        <v>696</v>
      </c>
      <c r="I401" s="651" t="s">
        <v>697</v>
      </c>
      <c r="J401" s="651" t="s">
        <v>698</v>
      </c>
      <c r="K401" s="651" t="s">
        <v>699</v>
      </c>
      <c r="L401" s="653">
        <v>38.189918370536759</v>
      </c>
      <c r="M401" s="653">
        <v>1</v>
      </c>
      <c r="N401" s="654">
        <v>38.189918370536759</v>
      </c>
    </row>
    <row r="402" spans="1:14" ht="14.4" customHeight="1" x14ac:dyDescent="0.3">
      <c r="A402" s="649" t="s">
        <v>573</v>
      </c>
      <c r="B402" s="650" t="s">
        <v>574</v>
      </c>
      <c r="C402" s="651" t="s">
        <v>587</v>
      </c>
      <c r="D402" s="652" t="s">
        <v>2519</v>
      </c>
      <c r="E402" s="651" t="s">
        <v>596</v>
      </c>
      <c r="F402" s="652" t="s">
        <v>2521</v>
      </c>
      <c r="G402" s="651" t="s">
        <v>618</v>
      </c>
      <c r="H402" s="651" t="s">
        <v>1895</v>
      </c>
      <c r="I402" s="651" t="s">
        <v>1896</v>
      </c>
      <c r="J402" s="651" t="s">
        <v>1897</v>
      </c>
      <c r="K402" s="651" t="s">
        <v>1898</v>
      </c>
      <c r="L402" s="653">
        <v>61.94</v>
      </c>
      <c r="M402" s="653">
        <v>1</v>
      </c>
      <c r="N402" s="654">
        <v>61.94</v>
      </c>
    </row>
    <row r="403" spans="1:14" ht="14.4" customHeight="1" x14ac:dyDescent="0.3">
      <c r="A403" s="649" t="s">
        <v>573</v>
      </c>
      <c r="B403" s="650" t="s">
        <v>574</v>
      </c>
      <c r="C403" s="651" t="s">
        <v>587</v>
      </c>
      <c r="D403" s="652" t="s">
        <v>2519</v>
      </c>
      <c r="E403" s="651" t="s">
        <v>596</v>
      </c>
      <c r="F403" s="652" t="s">
        <v>2521</v>
      </c>
      <c r="G403" s="651" t="s">
        <v>618</v>
      </c>
      <c r="H403" s="651" t="s">
        <v>703</v>
      </c>
      <c r="I403" s="651" t="s">
        <v>704</v>
      </c>
      <c r="J403" s="651" t="s">
        <v>705</v>
      </c>
      <c r="K403" s="651" t="s">
        <v>706</v>
      </c>
      <c r="L403" s="653">
        <v>176.31</v>
      </c>
      <c r="M403" s="653">
        <v>1</v>
      </c>
      <c r="N403" s="654">
        <v>176.31</v>
      </c>
    </row>
    <row r="404" spans="1:14" ht="14.4" customHeight="1" x14ac:dyDescent="0.3">
      <c r="A404" s="649" t="s">
        <v>573</v>
      </c>
      <c r="B404" s="650" t="s">
        <v>574</v>
      </c>
      <c r="C404" s="651" t="s">
        <v>587</v>
      </c>
      <c r="D404" s="652" t="s">
        <v>2519</v>
      </c>
      <c r="E404" s="651" t="s">
        <v>596</v>
      </c>
      <c r="F404" s="652" t="s">
        <v>2521</v>
      </c>
      <c r="G404" s="651" t="s">
        <v>618</v>
      </c>
      <c r="H404" s="651" t="s">
        <v>715</v>
      </c>
      <c r="I404" s="651" t="s">
        <v>716</v>
      </c>
      <c r="J404" s="651" t="s">
        <v>717</v>
      </c>
      <c r="K404" s="651" t="s">
        <v>671</v>
      </c>
      <c r="L404" s="653">
        <v>67.346854055085885</v>
      </c>
      <c r="M404" s="653">
        <v>29</v>
      </c>
      <c r="N404" s="654">
        <v>1953.0587675974905</v>
      </c>
    </row>
    <row r="405" spans="1:14" ht="14.4" customHeight="1" x14ac:dyDescent="0.3">
      <c r="A405" s="649" t="s">
        <v>573</v>
      </c>
      <c r="B405" s="650" t="s">
        <v>574</v>
      </c>
      <c r="C405" s="651" t="s">
        <v>587</v>
      </c>
      <c r="D405" s="652" t="s">
        <v>2519</v>
      </c>
      <c r="E405" s="651" t="s">
        <v>596</v>
      </c>
      <c r="F405" s="652" t="s">
        <v>2521</v>
      </c>
      <c r="G405" s="651" t="s">
        <v>618</v>
      </c>
      <c r="H405" s="651" t="s">
        <v>718</v>
      </c>
      <c r="I405" s="651" t="s">
        <v>719</v>
      </c>
      <c r="J405" s="651" t="s">
        <v>720</v>
      </c>
      <c r="K405" s="651" t="s">
        <v>721</v>
      </c>
      <c r="L405" s="653">
        <v>58.77</v>
      </c>
      <c r="M405" s="653">
        <v>4</v>
      </c>
      <c r="N405" s="654">
        <v>235.08</v>
      </c>
    </row>
    <row r="406" spans="1:14" ht="14.4" customHeight="1" x14ac:dyDescent="0.3">
      <c r="A406" s="649" t="s">
        <v>573</v>
      </c>
      <c r="B406" s="650" t="s">
        <v>574</v>
      </c>
      <c r="C406" s="651" t="s">
        <v>587</v>
      </c>
      <c r="D406" s="652" t="s">
        <v>2519</v>
      </c>
      <c r="E406" s="651" t="s">
        <v>596</v>
      </c>
      <c r="F406" s="652" t="s">
        <v>2521</v>
      </c>
      <c r="G406" s="651" t="s">
        <v>618</v>
      </c>
      <c r="H406" s="651" t="s">
        <v>722</v>
      </c>
      <c r="I406" s="651" t="s">
        <v>723</v>
      </c>
      <c r="J406" s="651" t="s">
        <v>724</v>
      </c>
      <c r="K406" s="651" t="s">
        <v>725</v>
      </c>
      <c r="L406" s="653">
        <v>370.01024639680651</v>
      </c>
      <c r="M406" s="653">
        <v>381</v>
      </c>
      <c r="N406" s="654">
        <v>140973.90387718327</v>
      </c>
    </row>
    <row r="407" spans="1:14" ht="14.4" customHeight="1" x14ac:dyDescent="0.3">
      <c r="A407" s="649" t="s">
        <v>573</v>
      </c>
      <c r="B407" s="650" t="s">
        <v>574</v>
      </c>
      <c r="C407" s="651" t="s">
        <v>587</v>
      </c>
      <c r="D407" s="652" t="s">
        <v>2519</v>
      </c>
      <c r="E407" s="651" t="s">
        <v>596</v>
      </c>
      <c r="F407" s="652" t="s">
        <v>2521</v>
      </c>
      <c r="G407" s="651" t="s">
        <v>618</v>
      </c>
      <c r="H407" s="651" t="s">
        <v>730</v>
      </c>
      <c r="I407" s="651" t="s">
        <v>731</v>
      </c>
      <c r="J407" s="651" t="s">
        <v>732</v>
      </c>
      <c r="K407" s="651" t="s">
        <v>733</v>
      </c>
      <c r="L407" s="653">
        <v>60.350153781933912</v>
      </c>
      <c r="M407" s="653">
        <v>180</v>
      </c>
      <c r="N407" s="654">
        <v>10863.027680748104</v>
      </c>
    </row>
    <row r="408" spans="1:14" ht="14.4" customHeight="1" x14ac:dyDescent="0.3">
      <c r="A408" s="649" t="s">
        <v>573</v>
      </c>
      <c r="B408" s="650" t="s">
        <v>574</v>
      </c>
      <c r="C408" s="651" t="s">
        <v>587</v>
      </c>
      <c r="D408" s="652" t="s">
        <v>2519</v>
      </c>
      <c r="E408" s="651" t="s">
        <v>596</v>
      </c>
      <c r="F408" s="652" t="s">
        <v>2521</v>
      </c>
      <c r="G408" s="651" t="s">
        <v>618</v>
      </c>
      <c r="H408" s="651" t="s">
        <v>734</v>
      </c>
      <c r="I408" s="651" t="s">
        <v>735</v>
      </c>
      <c r="J408" s="651" t="s">
        <v>736</v>
      </c>
      <c r="K408" s="651" t="s">
        <v>737</v>
      </c>
      <c r="L408" s="653">
        <v>112.4923375557001</v>
      </c>
      <c r="M408" s="653">
        <v>8</v>
      </c>
      <c r="N408" s="654">
        <v>899.93870044560083</v>
      </c>
    </row>
    <row r="409" spans="1:14" ht="14.4" customHeight="1" x14ac:dyDescent="0.3">
      <c r="A409" s="649" t="s">
        <v>573</v>
      </c>
      <c r="B409" s="650" t="s">
        <v>574</v>
      </c>
      <c r="C409" s="651" t="s">
        <v>587</v>
      </c>
      <c r="D409" s="652" t="s">
        <v>2519</v>
      </c>
      <c r="E409" s="651" t="s">
        <v>596</v>
      </c>
      <c r="F409" s="652" t="s">
        <v>2521</v>
      </c>
      <c r="G409" s="651" t="s">
        <v>618</v>
      </c>
      <c r="H409" s="651" t="s">
        <v>746</v>
      </c>
      <c r="I409" s="651" t="s">
        <v>747</v>
      </c>
      <c r="J409" s="651" t="s">
        <v>748</v>
      </c>
      <c r="K409" s="651" t="s">
        <v>749</v>
      </c>
      <c r="L409" s="653">
        <v>151.13927840646838</v>
      </c>
      <c r="M409" s="653">
        <v>3</v>
      </c>
      <c r="N409" s="654">
        <v>453.41783521940511</v>
      </c>
    </row>
    <row r="410" spans="1:14" ht="14.4" customHeight="1" x14ac:dyDescent="0.3">
      <c r="A410" s="649" t="s">
        <v>573</v>
      </c>
      <c r="B410" s="650" t="s">
        <v>574</v>
      </c>
      <c r="C410" s="651" t="s">
        <v>587</v>
      </c>
      <c r="D410" s="652" t="s">
        <v>2519</v>
      </c>
      <c r="E410" s="651" t="s">
        <v>596</v>
      </c>
      <c r="F410" s="652" t="s">
        <v>2521</v>
      </c>
      <c r="G410" s="651" t="s">
        <v>618</v>
      </c>
      <c r="H410" s="651" t="s">
        <v>1899</v>
      </c>
      <c r="I410" s="651" t="s">
        <v>1900</v>
      </c>
      <c r="J410" s="651" t="s">
        <v>1901</v>
      </c>
      <c r="K410" s="651" t="s">
        <v>1902</v>
      </c>
      <c r="L410" s="653">
        <v>29.470000000000006</v>
      </c>
      <c r="M410" s="653">
        <v>10</v>
      </c>
      <c r="N410" s="654">
        <v>294.70000000000005</v>
      </c>
    </row>
    <row r="411" spans="1:14" ht="14.4" customHeight="1" x14ac:dyDescent="0.3">
      <c r="A411" s="649" t="s">
        <v>573</v>
      </c>
      <c r="B411" s="650" t="s">
        <v>574</v>
      </c>
      <c r="C411" s="651" t="s">
        <v>587</v>
      </c>
      <c r="D411" s="652" t="s">
        <v>2519</v>
      </c>
      <c r="E411" s="651" t="s">
        <v>596</v>
      </c>
      <c r="F411" s="652" t="s">
        <v>2521</v>
      </c>
      <c r="G411" s="651" t="s">
        <v>618</v>
      </c>
      <c r="H411" s="651" t="s">
        <v>766</v>
      </c>
      <c r="I411" s="651" t="s">
        <v>766</v>
      </c>
      <c r="J411" s="651" t="s">
        <v>767</v>
      </c>
      <c r="K411" s="651" t="s">
        <v>768</v>
      </c>
      <c r="L411" s="653">
        <v>38.193057862938517</v>
      </c>
      <c r="M411" s="653">
        <v>262</v>
      </c>
      <c r="N411" s="654">
        <v>10006.581160089891</v>
      </c>
    </row>
    <row r="412" spans="1:14" ht="14.4" customHeight="1" x14ac:dyDescent="0.3">
      <c r="A412" s="649" t="s">
        <v>573</v>
      </c>
      <c r="B412" s="650" t="s">
        <v>574</v>
      </c>
      <c r="C412" s="651" t="s">
        <v>587</v>
      </c>
      <c r="D412" s="652" t="s">
        <v>2519</v>
      </c>
      <c r="E412" s="651" t="s">
        <v>596</v>
      </c>
      <c r="F412" s="652" t="s">
        <v>2521</v>
      </c>
      <c r="G412" s="651" t="s">
        <v>618</v>
      </c>
      <c r="H412" s="651" t="s">
        <v>769</v>
      </c>
      <c r="I412" s="651" t="s">
        <v>770</v>
      </c>
      <c r="J412" s="651" t="s">
        <v>771</v>
      </c>
      <c r="K412" s="651" t="s">
        <v>772</v>
      </c>
      <c r="L412" s="653">
        <v>237.8280160829573</v>
      </c>
      <c r="M412" s="653">
        <v>10</v>
      </c>
      <c r="N412" s="654">
        <v>2378.2801608295731</v>
      </c>
    </row>
    <row r="413" spans="1:14" ht="14.4" customHeight="1" x14ac:dyDescent="0.3">
      <c r="A413" s="649" t="s">
        <v>573</v>
      </c>
      <c r="B413" s="650" t="s">
        <v>574</v>
      </c>
      <c r="C413" s="651" t="s">
        <v>587</v>
      </c>
      <c r="D413" s="652" t="s">
        <v>2519</v>
      </c>
      <c r="E413" s="651" t="s">
        <v>596</v>
      </c>
      <c r="F413" s="652" t="s">
        <v>2521</v>
      </c>
      <c r="G413" s="651" t="s">
        <v>618</v>
      </c>
      <c r="H413" s="651" t="s">
        <v>1903</v>
      </c>
      <c r="I413" s="651" t="s">
        <v>1904</v>
      </c>
      <c r="J413" s="651" t="s">
        <v>1905</v>
      </c>
      <c r="K413" s="651" t="s">
        <v>1906</v>
      </c>
      <c r="L413" s="653">
        <v>53.84</v>
      </c>
      <c r="M413" s="653">
        <v>1</v>
      </c>
      <c r="N413" s="654">
        <v>53.84</v>
      </c>
    </row>
    <row r="414" spans="1:14" ht="14.4" customHeight="1" x14ac:dyDescent="0.3">
      <c r="A414" s="649" t="s">
        <v>573</v>
      </c>
      <c r="B414" s="650" t="s">
        <v>574</v>
      </c>
      <c r="C414" s="651" t="s">
        <v>587</v>
      </c>
      <c r="D414" s="652" t="s">
        <v>2519</v>
      </c>
      <c r="E414" s="651" t="s">
        <v>596</v>
      </c>
      <c r="F414" s="652" t="s">
        <v>2521</v>
      </c>
      <c r="G414" s="651" t="s">
        <v>618</v>
      </c>
      <c r="H414" s="651" t="s">
        <v>784</v>
      </c>
      <c r="I414" s="651" t="s">
        <v>785</v>
      </c>
      <c r="J414" s="651" t="s">
        <v>786</v>
      </c>
      <c r="K414" s="651" t="s">
        <v>787</v>
      </c>
      <c r="L414" s="653">
        <v>221.64999999999992</v>
      </c>
      <c r="M414" s="653">
        <v>1</v>
      </c>
      <c r="N414" s="654">
        <v>221.64999999999992</v>
      </c>
    </row>
    <row r="415" spans="1:14" ht="14.4" customHeight="1" x14ac:dyDescent="0.3">
      <c r="A415" s="649" t="s">
        <v>573</v>
      </c>
      <c r="B415" s="650" t="s">
        <v>574</v>
      </c>
      <c r="C415" s="651" t="s">
        <v>587</v>
      </c>
      <c r="D415" s="652" t="s">
        <v>2519</v>
      </c>
      <c r="E415" s="651" t="s">
        <v>596</v>
      </c>
      <c r="F415" s="652" t="s">
        <v>2521</v>
      </c>
      <c r="G415" s="651" t="s">
        <v>618</v>
      </c>
      <c r="H415" s="651" t="s">
        <v>796</v>
      </c>
      <c r="I415" s="651" t="s">
        <v>797</v>
      </c>
      <c r="J415" s="651" t="s">
        <v>798</v>
      </c>
      <c r="K415" s="651" t="s">
        <v>799</v>
      </c>
      <c r="L415" s="653">
        <v>59.429948693576868</v>
      </c>
      <c r="M415" s="653">
        <v>2</v>
      </c>
      <c r="N415" s="654">
        <v>118.85989738715374</v>
      </c>
    </row>
    <row r="416" spans="1:14" ht="14.4" customHeight="1" x14ac:dyDescent="0.3">
      <c r="A416" s="649" t="s">
        <v>573</v>
      </c>
      <c r="B416" s="650" t="s">
        <v>574</v>
      </c>
      <c r="C416" s="651" t="s">
        <v>587</v>
      </c>
      <c r="D416" s="652" t="s">
        <v>2519</v>
      </c>
      <c r="E416" s="651" t="s">
        <v>596</v>
      </c>
      <c r="F416" s="652" t="s">
        <v>2521</v>
      </c>
      <c r="G416" s="651" t="s">
        <v>618</v>
      </c>
      <c r="H416" s="651" t="s">
        <v>800</v>
      </c>
      <c r="I416" s="651" t="s">
        <v>801</v>
      </c>
      <c r="J416" s="651" t="s">
        <v>802</v>
      </c>
      <c r="K416" s="651" t="s">
        <v>803</v>
      </c>
      <c r="L416" s="653">
        <v>85.689999999999984</v>
      </c>
      <c r="M416" s="653">
        <v>1</v>
      </c>
      <c r="N416" s="654">
        <v>85.689999999999984</v>
      </c>
    </row>
    <row r="417" spans="1:14" ht="14.4" customHeight="1" x14ac:dyDescent="0.3">
      <c r="A417" s="649" t="s">
        <v>573</v>
      </c>
      <c r="B417" s="650" t="s">
        <v>574</v>
      </c>
      <c r="C417" s="651" t="s">
        <v>587</v>
      </c>
      <c r="D417" s="652" t="s">
        <v>2519</v>
      </c>
      <c r="E417" s="651" t="s">
        <v>596</v>
      </c>
      <c r="F417" s="652" t="s">
        <v>2521</v>
      </c>
      <c r="G417" s="651" t="s">
        <v>618</v>
      </c>
      <c r="H417" s="651" t="s">
        <v>1907</v>
      </c>
      <c r="I417" s="651" t="s">
        <v>1908</v>
      </c>
      <c r="J417" s="651" t="s">
        <v>1909</v>
      </c>
      <c r="K417" s="651" t="s">
        <v>1910</v>
      </c>
      <c r="L417" s="653">
        <v>123.3</v>
      </c>
      <c r="M417" s="653">
        <v>1</v>
      </c>
      <c r="N417" s="654">
        <v>123.3</v>
      </c>
    </row>
    <row r="418" spans="1:14" ht="14.4" customHeight="1" x14ac:dyDescent="0.3">
      <c r="A418" s="649" t="s">
        <v>573</v>
      </c>
      <c r="B418" s="650" t="s">
        <v>574</v>
      </c>
      <c r="C418" s="651" t="s">
        <v>587</v>
      </c>
      <c r="D418" s="652" t="s">
        <v>2519</v>
      </c>
      <c r="E418" s="651" t="s">
        <v>596</v>
      </c>
      <c r="F418" s="652" t="s">
        <v>2521</v>
      </c>
      <c r="G418" s="651" t="s">
        <v>618</v>
      </c>
      <c r="H418" s="651" t="s">
        <v>807</v>
      </c>
      <c r="I418" s="651" t="s">
        <v>808</v>
      </c>
      <c r="J418" s="651" t="s">
        <v>809</v>
      </c>
      <c r="K418" s="651" t="s">
        <v>810</v>
      </c>
      <c r="L418" s="653">
        <v>340.20860760515296</v>
      </c>
      <c r="M418" s="653">
        <v>73</v>
      </c>
      <c r="N418" s="654">
        <v>24835.228355176165</v>
      </c>
    </row>
    <row r="419" spans="1:14" ht="14.4" customHeight="1" x14ac:dyDescent="0.3">
      <c r="A419" s="649" t="s">
        <v>573</v>
      </c>
      <c r="B419" s="650" t="s">
        <v>574</v>
      </c>
      <c r="C419" s="651" t="s">
        <v>587</v>
      </c>
      <c r="D419" s="652" t="s">
        <v>2519</v>
      </c>
      <c r="E419" s="651" t="s">
        <v>596</v>
      </c>
      <c r="F419" s="652" t="s">
        <v>2521</v>
      </c>
      <c r="G419" s="651" t="s">
        <v>618</v>
      </c>
      <c r="H419" s="651" t="s">
        <v>1911</v>
      </c>
      <c r="I419" s="651" t="s">
        <v>1912</v>
      </c>
      <c r="J419" s="651" t="s">
        <v>1913</v>
      </c>
      <c r="K419" s="651" t="s">
        <v>1914</v>
      </c>
      <c r="L419" s="653">
        <v>254.27998266623769</v>
      </c>
      <c r="M419" s="653">
        <v>1</v>
      </c>
      <c r="N419" s="654">
        <v>254.27998266623769</v>
      </c>
    </row>
    <row r="420" spans="1:14" ht="14.4" customHeight="1" x14ac:dyDescent="0.3">
      <c r="A420" s="649" t="s">
        <v>573</v>
      </c>
      <c r="B420" s="650" t="s">
        <v>574</v>
      </c>
      <c r="C420" s="651" t="s">
        <v>587</v>
      </c>
      <c r="D420" s="652" t="s">
        <v>2519</v>
      </c>
      <c r="E420" s="651" t="s">
        <v>596</v>
      </c>
      <c r="F420" s="652" t="s">
        <v>2521</v>
      </c>
      <c r="G420" s="651" t="s">
        <v>618</v>
      </c>
      <c r="H420" s="651" t="s">
        <v>830</v>
      </c>
      <c r="I420" s="651" t="s">
        <v>831</v>
      </c>
      <c r="J420" s="651" t="s">
        <v>832</v>
      </c>
      <c r="K420" s="651" t="s">
        <v>833</v>
      </c>
      <c r="L420" s="653">
        <v>46</v>
      </c>
      <c r="M420" s="653">
        <v>1</v>
      </c>
      <c r="N420" s="654">
        <v>46</v>
      </c>
    </row>
    <row r="421" spans="1:14" ht="14.4" customHeight="1" x14ac:dyDescent="0.3">
      <c r="A421" s="649" t="s">
        <v>573</v>
      </c>
      <c r="B421" s="650" t="s">
        <v>574</v>
      </c>
      <c r="C421" s="651" t="s">
        <v>587</v>
      </c>
      <c r="D421" s="652" t="s">
        <v>2519</v>
      </c>
      <c r="E421" s="651" t="s">
        <v>596</v>
      </c>
      <c r="F421" s="652" t="s">
        <v>2521</v>
      </c>
      <c r="G421" s="651" t="s">
        <v>618</v>
      </c>
      <c r="H421" s="651" t="s">
        <v>834</v>
      </c>
      <c r="I421" s="651" t="s">
        <v>835</v>
      </c>
      <c r="J421" s="651" t="s">
        <v>836</v>
      </c>
      <c r="K421" s="651" t="s">
        <v>837</v>
      </c>
      <c r="L421" s="653">
        <v>87.158882735296388</v>
      </c>
      <c r="M421" s="653">
        <v>12</v>
      </c>
      <c r="N421" s="654">
        <v>1045.9065928235566</v>
      </c>
    </row>
    <row r="422" spans="1:14" ht="14.4" customHeight="1" x14ac:dyDescent="0.3">
      <c r="A422" s="649" t="s">
        <v>573</v>
      </c>
      <c r="B422" s="650" t="s">
        <v>574</v>
      </c>
      <c r="C422" s="651" t="s">
        <v>587</v>
      </c>
      <c r="D422" s="652" t="s">
        <v>2519</v>
      </c>
      <c r="E422" s="651" t="s">
        <v>596</v>
      </c>
      <c r="F422" s="652" t="s">
        <v>2521</v>
      </c>
      <c r="G422" s="651" t="s">
        <v>618</v>
      </c>
      <c r="H422" s="651" t="s">
        <v>842</v>
      </c>
      <c r="I422" s="651" t="s">
        <v>843</v>
      </c>
      <c r="J422" s="651" t="s">
        <v>732</v>
      </c>
      <c r="K422" s="651" t="s">
        <v>844</v>
      </c>
      <c r="L422" s="653">
        <v>22.576716553729245</v>
      </c>
      <c r="M422" s="653">
        <v>6</v>
      </c>
      <c r="N422" s="654">
        <v>135.46029932237548</v>
      </c>
    </row>
    <row r="423" spans="1:14" ht="14.4" customHeight="1" x14ac:dyDescent="0.3">
      <c r="A423" s="649" t="s">
        <v>573</v>
      </c>
      <c r="B423" s="650" t="s">
        <v>574</v>
      </c>
      <c r="C423" s="651" t="s">
        <v>587</v>
      </c>
      <c r="D423" s="652" t="s">
        <v>2519</v>
      </c>
      <c r="E423" s="651" t="s">
        <v>596</v>
      </c>
      <c r="F423" s="652" t="s">
        <v>2521</v>
      </c>
      <c r="G423" s="651" t="s">
        <v>618</v>
      </c>
      <c r="H423" s="651" t="s">
        <v>1915</v>
      </c>
      <c r="I423" s="651" t="s">
        <v>1916</v>
      </c>
      <c r="J423" s="651" t="s">
        <v>1917</v>
      </c>
      <c r="K423" s="651" t="s">
        <v>1918</v>
      </c>
      <c r="L423" s="653">
        <v>60.473333333333336</v>
      </c>
      <c r="M423" s="653">
        <v>3</v>
      </c>
      <c r="N423" s="654">
        <v>181.42000000000002</v>
      </c>
    </row>
    <row r="424" spans="1:14" ht="14.4" customHeight="1" x14ac:dyDescent="0.3">
      <c r="A424" s="649" t="s">
        <v>573</v>
      </c>
      <c r="B424" s="650" t="s">
        <v>574</v>
      </c>
      <c r="C424" s="651" t="s">
        <v>587</v>
      </c>
      <c r="D424" s="652" t="s">
        <v>2519</v>
      </c>
      <c r="E424" s="651" t="s">
        <v>596</v>
      </c>
      <c r="F424" s="652" t="s">
        <v>2521</v>
      </c>
      <c r="G424" s="651" t="s">
        <v>618</v>
      </c>
      <c r="H424" s="651" t="s">
        <v>849</v>
      </c>
      <c r="I424" s="651" t="s">
        <v>850</v>
      </c>
      <c r="J424" s="651" t="s">
        <v>851</v>
      </c>
      <c r="K424" s="651" t="s">
        <v>852</v>
      </c>
      <c r="L424" s="653">
        <v>77.074999999999989</v>
      </c>
      <c r="M424" s="653">
        <v>2</v>
      </c>
      <c r="N424" s="654">
        <v>154.14999999999998</v>
      </c>
    </row>
    <row r="425" spans="1:14" ht="14.4" customHeight="1" x14ac:dyDescent="0.3">
      <c r="A425" s="649" t="s">
        <v>573</v>
      </c>
      <c r="B425" s="650" t="s">
        <v>574</v>
      </c>
      <c r="C425" s="651" t="s">
        <v>587</v>
      </c>
      <c r="D425" s="652" t="s">
        <v>2519</v>
      </c>
      <c r="E425" s="651" t="s">
        <v>596</v>
      </c>
      <c r="F425" s="652" t="s">
        <v>2521</v>
      </c>
      <c r="G425" s="651" t="s">
        <v>618</v>
      </c>
      <c r="H425" s="651" t="s">
        <v>853</v>
      </c>
      <c r="I425" s="651" t="s">
        <v>854</v>
      </c>
      <c r="J425" s="651" t="s">
        <v>855</v>
      </c>
      <c r="K425" s="651" t="s">
        <v>856</v>
      </c>
      <c r="L425" s="653">
        <v>157.93961285757135</v>
      </c>
      <c r="M425" s="653">
        <v>3</v>
      </c>
      <c r="N425" s="654">
        <v>473.81883857271407</v>
      </c>
    </row>
    <row r="426" spans="1:14" ht="14.4" customHeight="1" x14ac:dyDescent="0.3">
      <c r="A426" s="649" t="s">
        <v>573</v>
      </c>
      <c r="B426" s="650" t="s">
        <v>574</v>
      </c>
      <c r="C426" s="651" t="s">
        <v>587</v>
      </c>
      <c r="D426" s="652" t="s">
        <v>2519</v>
      </c>
      <c r="E426" s="651" t="s">
        <v>596</v>
      </c>
      <c r="F426" s="652" t="s">
        <v>2521</v>
      </c>
      <c r="G426" s="651" t="s">
        <v>618</v>
      </c>
      <c r="H426" s="651" t="s">
        <v>1919</v>
      </c>
      <c r="I426" s="651" t="s">
        <v>1920</v>
      </c>
      <c r="J426" s="651" t="s">
        <v>1921</v>
      </c>
      <c r="K426" s="651" t="s">
        <v>1922</v>
      </c>
      <c r="L426" s="653">
        <v>161.82000000000002</v>
      </c>
      <c r="M426" s="653">
        <v>1</v>
      </c>
      <c r="N426" s="654">
        <v>161.82000000000002</v>
      </c>
    </row>
    <row r="427" spans="1:14" ht="14.4" customHeight="1" x14ac:dyDescent="0.3">
      <c r="A427" s="649" t="s">
        <v>573</v>
      </c>
      <c r="B427" s="650" t="s">
        <v>574</v>
      </c>
      <c r="C427" s="651" t="s">
        <v>587</v>
      </c>
      <c r="D427" s="652" t="s">
        <v>2519</v>
      </c>
      <c r="E427" s="651" t="s">
        <v>596</v>
      </c>
      <c r="F427" s="652" t="s">
        <v>2521</v>
      </c>
      <c r="G427" s="651" t="s">
        <v>618</v>
      </c>
      <c r="H427" s="651" t="s">
        <v>1923</v>
      </c>
      <c r="I427" s="651" t="s">
        <v>1924</v>
      </c>
      <c r="J427" s="651" t="s">
        <v>1925</v>
      </c>
      <c r="K427" s="651" t="s">
        <v>1926</v>
      </c>
      <c r="L427" s="653">
        <v>210.53022023611788</v>
      </c>
      <c r="M427" s="653">
        <v>3</v>
      </c>
      <c r="N427" s="654">
        <v>631.59066070835365</v>
      </c>
    </row>
    <row r="428" spans="1:14" ht="14.4" customHeight="1" x14ac:dyDescent="0.3">
      <c r="A428" s="649" t="s">
        <v>573</v>
      </c>
      <c r="B428" s="650" t="s">
        <v>574</v>
      </c>
      <c r="C428" s="651" t="s">
        <v>587</v>
      </c>
      <c r="D428" s="652" t="s">
        <v>2519</v>
      </c>
      <c r="E428" s="651" t="s">
        <v>596</v>
      </c>
      <c r="F428" s="652" t="s">
        <v>2521</v>
      </c>
      <c r="G428" s="651" t="s">
        <v>618</v>
      </c>
      <c r="H428" s="651" t="s">
        <v>1927</v>
      </c>
      <c r="I428" s="651" t="s">
        <v>1928</v>
      </c>
      <c r="J428" s="651" t="s">
        <v>1929</v>
      </c>
      <c r="K428" s="651" t="s">
        <v>1930</v>
      </c>
      <c r="L428" s="653">
        <v>110.88999999999997</v>
      </c>
      <c r="M428" s="653">
        <v>2</v>
      </c>
      <c r="N428" s="654">
        <v>221.77999999999994</v>
      </c>
    </row>
    <row r="429" spans="1:14" ht="14.4" customHeight="1" x14ac:dyDescent="0.3">
      <c r="A429" s="649" t="s">
        <v>573</v>
      </c>
      <c r="B429" s="650" t="s">
        <v>574</v>
      </c>
      <c r="C429" s="651" t="s">
        <v>587</v>
      </c>
      <c r="D429" s="652" t="s">
        <v>2519</v>
      </c>
      <c r="E429" s="651" t="s">
        <v>596</v>
      </c>
      <c r="F429" s="652" t="s">
        <v>2521</v>
      </c>
      <c r="G429" s="651" t="s">
        <v>618</v>
      </c>
      <c r="H429" s="651" t="s">
        <v>1931</v>
      </c>
      <c r="I429" s="651" t="s">
        <v>1932</v>
      </c>
      <c r="J429" s="651" t="s">
        <v>1933</v>
      </c>
      <c r="K429" s="651" t="s">
        <v>1934</v>
      </c>
      <c r="L429" s="653">
        <v>100.51036524851099</v>
      </c>
      <c r="M429" s="653">
        <v>2</v>
      </c>
      <c r="N429" s="654">
        <v>201.02073049702199</v>
      </c>
    </row>
    <row r="430" spans="1:14" ht="14.4" customHeight="1" x14ac:dyDescent="0.3">
      <c r="A430" s="649" t="s">
        <v>573</v>
      </c>
      <c r="B430" s="650" t="s">
        <v>574</v>
      </c>
      <c r="C430" s="651" t="s">
        <v>587</v>
      </c>
      <c r="D430" s="652" t="s">
        <v>2519</v>
      </c>
      <c r="E430" s="651" t="s">
        <v>596</v>
      </c>
      <c r="F430" s="652" t="s">
        <v>2521</v>
      </c>
      <c r="G430" s="651" t="s">
        <v>618</v>
      </c>
      <c r="H430" s="651" t="s">
        <v>873</v>
      </c>
      <c r="I430" s="651" t="s">
        <v>874</v>
      </c>
      <c r="J430" s="651" t="s">
        <v>875</v>
      </c>
      <c r="K430" s="651" t="s">
        <v>876</v>
      </c>
      <c r="L430" s="653">
        <v>193.8</v>
      </c>
      <c r="M430" s="653">
        <v>1</v>
      </c>
      <c r="N430" s="654">
        <v>193.8</v>
      </c>
    </row>
    <row r="431" spans="1:14" ht="14.4" customHeight="1" x14ac:dyDescent="0.3">
      <c r="A431" s="649" t="s">
        <v>573</v>
      </c>
      <c r="B431" s="650" t="s">
        <v>574</v>
      </c>
      <c r="C431" s="651" t="s">
        <v>587</v>
      </c>
      <c r="D431" s="652" t="s">
        <v>2519</v>
      </c>
      <c r="E431" s="651" t="s">
        <v>596</v>
      </c>
      <c r="F431" s="652" t="s">
        <v>2521</v>
      </c>
      <c r="G431" s="651" t="s">
        <v>618</v>
      </c>
      <c r="H431" s="651" t="s">
        <v>885</v>
      </c>
      <c r="I431" s="651" t="s">
        <v>886</v>
      </c>
      <c r="J431" s="651" t="s">
        <v>887</v>
      </c>
      <c r="K431" s="651" t="s">
        <v>888</v>
      </c>
      <c r="L431" s="653">
        <v>376.2603840423759</v>
      </c>
      <c r="M431" s="653">
        <v>25</v>
      </c>
      <c r="N431" s="654">
        <v>9406.509601059397</v>
      </c>
    </row>
    <row r="432" spans="1:14" ht="14.4" customHeight="1" x14ac:dyDescent="0.3">
      <c r="A432" s="649" t="s">
        <v>573</v>
      </c>
      <c r="B432" s="650" t="s">
        <v>574</v>
      </c>
      <c r="C432" s="651" t="s">
        <v>587</v>
      </c>
      <c r="D432" s="652" t="s">
        <v>2519</v>
      </c>
      <c r="E432" s="651" t="s">
        <v>596</v>
      </c>
      <c r="F432" s="652" t="s">
        <v>2521</v>
      </c>
      <c r="G432" s="651" t="s">
        <v>618</v>
      </c>
      <c r="H432" s="651" t="s">
        <v>1935</v>
      </c>
      <c r="I432" s="651" t="s">
        <v>1936</v>
      </c>
      <c r="J432" s="651" t="s">
        <v>1937</v>
      </c>
      <c r="K432" s="651" t="s">
        <v>1938</v>
      </c>
      <c r="L432" s="653">
        <v>105.64199999999994</v>
      </c>
      <c r="M432" s="653">
        <v>5</v>
      </c>
      <c r="N432" s="654">
        <v>528.2099999999997</v>
      </c>
    </row>
    <row r="433" spans="1:14" ht="14.4" customHeight="1" x14ac:dyDescent="0.3">
      <c r="A433" s="649" t="s">
        <v>573</v>
      </c>
      <c r="B433" s="650" t="s">
        <v>574</v>
      </c>
      <c r="C433" s="651" t="s">
        <v>587</v>
      </c>
      <c r="D433" s="652" t="s">
        <v>2519</v>
      </c>
      <c r="E433" s="651" t="s">
        <v>596</v>
      </c>
      <c r="F433" s="652" t="s">
        <v>2521</v>
      </c>
      <c r="G433" s="651" t="s">
        <v>618</v>
      </c>
      <c r="H433" s="651" t="s">
        <v>1939</v>
      </c>
      <c r="I433" s="651" t="s">
        <v>1940</v>
      </c>
      <c r="J433" s="651" t="s">
        <v>1941</v>
      </c>
      <c r="K433" s="651" t="s">
        <v>1942</v>
      </c>
      <c r="L433" s="653">
        <v>73.589999999999989</v>
      </c>
      <c r="M433" s="653">
        <v>2</v>
      </c>
      <c r="N433" s="654">
        <v>147.17999999999998</v>
      </c>
    </row>
    <row r="434" spans="1:14" ht="14.4" customHeight="1" x14ac:dyDescent="0.3">
      <c r="A434" s="649" t="s">
        <v>573</v>
      </c>
      <c r="B434" s="650" t="s">
        <v>574</v>
      </c>
      <c r="C434" s="651" t="s">
        <v>587</v>
      </c>
      <c r="D434" s="652" t="s">
        <v>2519</v>
      </c>
      <c r="E434" s="651" t="s">
        <v>596</v>
      </c>
      <c r="F434" s="652" t="s">
        <v>2521</v>
      </c>
      <c r="G434" s="651" t="s">
        <v>618</v>
      </c>
      <c r="H434" s="651" t="s">
        <v>897</v>
      </c>
      <c r="I434" s="651" t="s">
        <v>898</v>
      </c>
      <c r="J434" s="651" t="s">
        <v>899</v>
      </c>
      <c r="K434" s="651" t="s">
        <v>900</v>
      </c>
      <c r="L434" s="653">
        <v>169.64016735531101</v>
      </c>
      <c r="M434" s="653">
        <v>1</v>
      </c>
      <c r="N434" s="654">
        <v>169.64016735531101</v>
      </c>
    </row>
    <row r="435" spans="1:14" ht="14.4" customHeight="1" x14ac:dyDescent="0.3">
      <c r="A435" s="649" t="s">
        <v>573</v>
      </c>
      <c r="B435" s="650" t="s">
        <v>574</v>
      </c>
      <c r="C435" s="651" t="s">
        <v>587</v>
      </c>
      <c r="D435" s="652" t="s">
        <v>2519</v>
      </c>
      <c r="E435" s="651" t="s">
        <v>596</v>
      </c>
      <c r="F435" s="652" t="s">
        <v>2521</v>
      </c>
      <c r="G435" s="651" t="s">
        <v>618</v>
      </c>
      <c r="H435" s="651" t="s">
        <v>1943</v>
      </c>
      <c r="I435" s="651" t="s">
        <v>1944</v>
      </c>
      <c r="J435" s="651" t="s">
        <v>907</v>
      </c>
      <c r="K435" s="651" t="s">
        <v>1945</v>
      </c>
      <c r="L435" s="653">
        <v>124.41505325594454</v>
      </c>
      <c r="M435" s="653">
        <v>4</v>
      </c>
      <c r="N435" s="654">
        <v>497.66021302377817</v>
      </c>
    </row>
    <row r="436" spans="1:14" ht="14.4" customHeight="1" x14ac:dyDescent="0.3">
      <c r="A436" s="649" t="s">
        <v>573</v>
      </c>
      <c r="B436" s="650" t="s">
        <v>574</v>
      </c>
      <c r="C436" s="651" t="s">
        <v>587</v>
      </c>
      <c r="D436" s="652" t="s">
        <v>2519</v>
      </c>
      <c r="E436" s="651" t="s">
        <v>596</v>
      </c>
      <c r="F436" s="652" t="s">
        <v>2521</v>
      </c>
      <c r="G436" s="651" t="s">
        <v>618</v>
      </c>
      <c r="H436" s="651" t="s">
        <v>905</v>
      </c>
      <c r="I436" s="651" t="s">
        <v>906</v>
      </c>
      <c r="J436" s="651" t="s">
        <v>907</v>
      </c>
      <c r="K436" s="651" t="s">
        <v>908</v>
      </c>
      <c r="L436" s="653">
        <v>143.2172337720047</v>
      </c>
      <c r="M436" s="653">
        <v>14</v>
      </c>
      <c r="N436" s="654">
        <v>2005.041272808066</v>
      </c>
    </row>
    <row r="437" spans="1:14" ht="14.4" customHeight="1" x14ac:dyDescent="0.3">
      <c r="A437" s="649" t="s">
        <v>573</v>
      </c>
      <c r="B437" s="650" t="s">
        <v>574</v>
      </c>
      <c r="C437" s="651" t="s">
        <v>587</v>
      </c>
      <c r="D437" s="652" t="s">
        <v>2519</v>
      </c>
      <c r="E437" s="651" t="s">
        <v>596</v>
      </c>
      <c r="F437" s="652" t="s">
        <v>2521</v>
      </c>
      <c r="G437" s="651" t="s">
        <v>618</v>
      </c>
      <c r="H437" s="651" t="s">
        <v>917</v>
      </c>
      <c r="I437" s="651" t="s">
        <v>918</v>
      </c>
      <c r="J437" s="651" t="s">
        <v>919</v>
      </c>
      <c r="K437" s="651" t="s">
        <v>920</v>
      </c>
      <c r="L437" s="653">
        <v>46.761704556286901</v>
      </c>
      <c r="M437" s="653">
        <v>18</v>
      </c>
      <c r="N437" s="654">
        <v>841.71068201316416</v>
      </c>
    </row>
    <row r="438" spans="1:14" ht="14.4" customHeight="1" x14ac:dyDescent="0.3">
      <c r="A438" s="649" t="s">
        <v>573</v>
      </c>
      <c r="B438" s="650" t="s">
        <v>574</v>
      </c>
      <c r="C438" s="651" t="s">
        <v>587</v>
      </c>
      <c r="D438" s="652" t="s">
        <v>2519</v>
      </c>
      <c r="E438" s="651" t="s">
        <v>596</v>
      </c>
      <c r="F438" s="652" t="s">
        <v>2521</v>
      </c>
      <c r="G438" s="651" t="s">
        <v>618</v>
      </c>
      <c r="H438" s="651" t="s">
        <v>921</v>
      </c>
      <c r="I438" s="651" t="s">
        <v>922</v>
      </c>
      <c r="J438" s="651" t="s">
        <v>923</v>
      </c>
      <c r="K438" s="651" t="s">
        <v>924</v>
      </c>
      <c r="L438" s="653">
        <v>133.31</v>
      </c>
      <c r="M438" s="653">
        <v>1</v>
      </c>
      <c r="N438" s="654">
        <v>133.31</v>
      </c>
    </row>
    <row r="439" spans="1:14" ht="14.4" customHeight="1" x14ac:dyDescent="0.3">
      <c r="A439" s="649" t="s">
        <v>573</v>
      </c>
      <c r="B439" s="650" t="s">
        <v>574</v>
      </c>
      <c r="C439" s="651" t="s">
        <v>587</v>
      </c>
      <c r="D439" s="652" t="s">
        <v>2519</v>
      </c>
      <c r="E439" s="651" t="s">
        <v>596</v>
      </c>
      <c r="F439" s="652" t="s">
        <v>2521</v>
      </c>
      <c r="G439" s="651" t="s">
        <v>618</v>
      </c>
      <c r="H439" s="651" t="s">
        <v>925</v>
      </c>
      <c r="I439" s="651" t="s">
        <v>926</v>
      </c>
      <c r="J439" s="651" t="s">
        <v>927</v>
      </c>
      <c r="K439" s="651" t="s">
        <v>928</v>
      </c>
      <c r="L439" s="653">
        <v>92.575000000000017</v>
      </c>
      <c r="M439" s="653">
        <v>4</v>
      </c>
      <c r="N439" s="654">
        <v>370.30000000000007</v>
      </c>
    </row>
    <row r="440" spans="1:14" ht="14.4" customHeight="1" x14ac:dyDescent="0.3">
      <c r="A440" s="649" t="s">
        <v>573</v>
      </c>
      <c r="B440" s="650" t="s">
        <v>574</v>
      </c>
      <c r="C440" s="651" t="s">
        <v>587</v>
      </c>
      <c r="D440" s="652" t="s">
        <v>2519</v>
      </c>
      <c r="E440" s="651" t="s">
        <v>596</v>
      </c>
      <c r="F440" s="652" t="s">
        <v>2521</v>
      </c>
      <c r="G440" s="651" t="s">
        <v>618</v>
      </c>
      <c r="H440" s="651" t="s">
        <v>1095</v>
      </c>
      <c r="I440" s="651" t="s">
        <v>1946</v>
      </c>
      <c r="J440" s="651" t="s">
        <v>1947</v>
      </c>
      <c r="K440" s="651" t="s">
        <v>1948</v>
      </c>
      <c r="L440" s="653">
        <v>47.590029434387446</v>
      </c>
      <c r="M440" s="653">
        <v>4</v>
      </c>
      <c r="N440" s="654">
        <v>190.36011773754979</v>
      </c>
    </row>
    <row r="441" spans="1:14" ht="14.4" customHeight="1" x14ac:dyDescent="0.3">
      <c r="A441" s="649" t="s">
        <v>573</v>
      </c>
      <c r="B441" s="650" t="s">
        <v>574</v>
      </c>
      <c r="C441" s="651" t="s">
        <v>587</v>
      </c>
      <c r="D441" s="652" t="s">
        <v>2519</v>
      </c>
      <c r="E441" s="651" t="s">
        <v>596</v>
      </c>
      <c r="F441" s="652" t="s">
        <v>2521</v>
      </c>
      <c r="G441" s="651" t="s">
        <v>618</v>
      </c>
      <c r="H441" s="651" t="s">
        <v>929</v>
      </c>
      <c r="I441" s="651" t="s">
        <v>929</v>
      </c>
      <c r="J441" s="651" t="s">
        <v>740</v>
      </c>
      <c r="K441" s="651" t="s">
        <v>930</v>
      </c>
      <c r="L441" s="653">
        <v>106.71000000000002</v>
      </c>
      <c r="M441" s="653">
        <v>2</v>
      </c>
      <c r="N441" s="654">
        <v>213.42000000000004</v>
      </c>
    </row>
    <row r="442" spans="1:14" ht="14.4" customHeight="1" x14ac:dyDescent="0.3">
      <c r="A442" s="649" t="s">
        <v>573</v>
      </c>
      <c r="B442" s="650" t="s">
        <v>574</v>
      </c>
      <c r="C442" s="651" t="s">
        <v>587</v>
      </c>
      <c r="D442" s="652" t="s">
        <v>2519</v>
      </c>
      <c r="E442" s="651" t="s">
        <v>596</v>
      </c>
      <c r="F442" s="652" t="s">
        <v>2521</v>
      </c>
      <c r="G442" s="651" t="s">
        <v>618</v>
      </c>
      <c r="H442" s="651" t="s">
        <v>935</v>
      </c>
      <c r="I442" s="651" t="s">
        <v>936</v>
      </c>
      <c r="J442" s="651" t="s">
        <v>933</v>
      </c>
      <c r="K442" s="651" t="s">
        <v>937</v>
      </c>
      <c r="L442" s="653">
        <v>292.47010640430557</v>
      </c>
      <c r="M442" s="653">
        <v>6</v>
      </c>
      <c r="N442" s="654">
        <v>1754.8206384258335</v>
      </c>
    </row>
    <row r="443" spans="1:14" ht="14.4" customHeight="1" x14ac:dyDescent="0.3">
      <c r="A443" s="649" t="s">
        <v>573</v>
      </c>
      <c r="B443" s="650" t="s">
        <v>574</v>
      </c>
      <c r="C443" s="651" t="s">
        <v>587</v>
      </c>
      <c r="D443" s="652" t="s">
        <v>2519</v>
      </c>
      <c r="E443" s="651" t="s">
        <v>596</v>
      </c>
      <c r="F443" s="652" t="s">
        <v>2521</v>
      </c>
      <c r="G443" s="651" t="s">
        <v>618</v>
      </c>
      <c r="H443" s="651" t="s">
        <v>942</v>
      </c>
      <c r="I443" s="651" t="s">
        <v>943</v>
      </c>
      <c r="J443" s="651" t="s">
        <v>944</v>
      </c>
      <c r="K443" s="651" t="s">
        <v>945</v>
      </c>
      <c r="L443" s="653">
        <v>392.88982682018309</v>
      </c>
      <c r="M443" s="653">
        <v>111</v>
      </c>
      <c r="N443" s="654">
        <v>43610.770777040321</v>
      </c>
    </row>
    <row r="444" spans="1:14" ht="14.4" customHeight="1" x14ac:dyDescent="0.3">
      <c r="A444" s="649" t="s">
        <v>573</v>
      </c>
      <c r="B444" s="650" t="s">
        <v>574</v>
      </c>
      <c r="C444" s="651" t="s">
        <v>587</v>
      </c>
      <c r="D444" s="652" t="s">
        <v>2519</v>
      </c>
      <c r="E444" s="651" t="s">
        <v>596</v>
      </c>
      <c r="F444" s="652" t="s">
        <v>2521</v>
      </c>
      <c r="G444" s="651" t="s">
        <v>618</v>
      </c>
      <c r="H444" s="651" t="s">
        <v>1949</v>
      </c>
      <c r="I444" s="651" t="s">
        <v>1950</v>
      </c>
      <c r="J444" s="651" t="s">
        <v>1951</v>
      </c>
      <c r="K444" s="651" t="s">
        <v>1952</v>
      </c>
      <c r="L444" s="653">
        <v>91.569999999999951</v>
      </c>
      <c r="M444" s="653">
        <v>1</v>
      </c>
      <c r="N444" s="654">
        <v>91.569999999999951</v>
      </c>
    </row>
    <row r="445" spans="1:14" ht="14.4" customHeight="1" x14ac:dyDescent="0.3">
      <c r="A445" s="649" t="s">
        <v>573</v>
      </c>
      <c r="B445" s="650" t="s">
        <v>574</v>
      </c>
      <c r="C445" s="651" t="s">
        <v>587</v>
      </c>
      <c r="D445" s="652" t="s">
        <v>2519</v>
      </c>
      <c r="E445" s="651" t="s">
        <v>596</v>
      </c>
      <c r="F445" s="652" t="s">
        <v>2521</v>
      </c>
      <c r="G445" s="651" t="s">
        <v>618</v>
      </c>
      <c r="H445" s="651" t="s">
        <v>1953</v>
      </c>
      <c r="I445" s="651" t="s">
        <v>1954</v>
      </c>
      <c r="J445" s="651" t="s">
        <v>1955</v>
      </c>
      <c r="K445" s="651" t="s">
        <v>1196</v>
      </c>
      <c r="L445" s="653">
        <v>41.160000000000004</v>
      </c>
      <c r="M445" s="653">
        <v>1</v>
      </c>
      <c r="N445" s="654">
        <v>41.160000000000004</v>
      </c>
    </row>
    <row r="446" spans="1:14" ht="14.4" customHeight="1" x14ac:dyDescent="0.3">
      <c r="A446" s="649" t="s">
        <v>573</v>
      </c>
      <c r="B446" s="650" t="s">
        <v>574</v>
      </c>
      <c r="C446" s="651" t="s">
        <v>587</v>
      </c>
      <c r="D446" s="652" t="s">
        <v>2519</v>
      </c>
      <c r="E446" s="651" t="s">
        <v>596</v>
      </c>
      <c r="F446" s="652" t="s">
        <v>2521</v>
      </c>
      <c r="G446" s="651" t="s">
        <v>618</v>
      </c>
      <c r="H446" s="651" t="s">
        <v>1956</v>
      </c>
      <c r="I446" s="651" t="s">
        <v>1957</v>
      </c>
      <c r="J446" s="651" t="s">
        <v>1958</v>
      </c>
      <c r="K446" s="651" t="s">
        <v>1959</v>
      </c>
      <c r="L446" s="653">
        <v>37.850000000000009</v>
      </c>
      <c r="M446" s="653">
        <v>1</v>
      </c>
      <c r="N446" s="654">
        <v>37.850000000000009</v>
      </c>
    </row>
    <row r="447" spans="1:14" ht="14.4" customHeight="1" x14ac:dyDescent="0.3">
      <c r="A447" s="649" t="s">
        <v>573</v>
      </c>
      <c r="B447" s="650" t="s">
        <v>574</v>
      </c>
      <c r="C447" s="651" t="s">
        <v>587</v>
      </c>
      <c r="D447" s="652" t="s">
        <v>2519</v>
      </c>
      <c r="E447" s="651" t="s">
        <v>596</v>
      </c>
      <c r="F447" s="652" t="s">
        <v>2521</v>
      </c>
      <c r="G447" s="651" t="s">
        <v>618</v>
      </c>
      <c r="H447" s="651" t="s">
        <v>950</v>
      </c>
      <c r="I447" s="651" t="s">
        <v>951</v>
      </c>
      <c r="J447" s="651" t="s">
        <v>952</v>
      </c>
      <c r="K447" s="651" t="s">
        <v>953</v>
      </c>
      <c r="L447" s="653">
        <v>39.010000000000005</v>
      </c>
      <c r="M447" s="653">
        <v>1</v>
      </c>
      <c r="N447" s="654">
        <v>39.010000000000005</v>
      </c>
    </row>
    <row r="448" spans="1:14" ht="14.4" customHeight="1" x14ac:dyDescent="0.3">
      <c r="A448" s="649" t="s">
        <v>573</v>
      </c>
      <c r="B448" s="650" t="s">
        <v>574</v>
      </c>
      <c r="C448" s="651" t="s">
        <v>587</v>
      </c>
      <c r="D448" s="652" t="s">
        <v>2519</v>
      </c>
      <c r="E448" s="651" t="s">
        <v>596</v>
      </c>
      <c r="F448" s="652" t="s">
        <v>2521</v>
      </c>
      <c r="G448" s="651" t="s">
        <v>618</v>
      </c>
      <c r="H448" s="651" t="s">
        <v>1960</v>
      </c>
      <c r="I448" s="651" t="s">
        <v>1961</v>
      </c>
      <c r="J448" s="651" t="s">
        <v>1061</v>
      </c>
      <c r="K448" s="651" t="s">
        <v>1962</v>
      </c>
      <c r="L448" s="653">
        <v>117.09</v>
      </c>
      <c r="M448" s="653">
        <v>1</v>
      </c>
      <c r="N448" s="654">
        <v>117.09</v>
      </c>
    </row>
    <row r="449" spans="1:14" ht="14.4" customHeight="1" x14ac:dyDescent="0.3">
      <c r="A449" s="649" t="s">
        <v>573</v>
      </c>
      <c r="B449" s="650" t="s">
        <v>574</v>
      </c>
      <c r="C449" s="651" t="s">
        <v>587</v>
      </c>
      <c r="D449" s="652" t="s">
        <v>2519</v>
      </c>
      <c r="E449" s="651" t="s">
        <v>596</v>
      </c>
      <c r="F449" s="652" t="s">
        <v>2521</v>
      </c>
      <c r="G449" s="651" t="s">
        <v>618</v>
      </c>
      <c r="H449" s="651" t="s">
        <v>969</v>
      </c>
      <c r="I449" s="651" t="s">
        <v>970</v>
      </c>
      <c r="J449" s="651" t="s">
        <v>971</v>
      </c>
      <c r="K449" s="651" t="s">
        <v>972</v>
      </c>
      <c r="L449" s="653">
        <v>227.64854536197873</v>
      </c>
      <c r="M449" s="653">
        <v>176</v>
      </c>
      <c r="N449" s="654">
        <v>40066.143983708258</v>
      </c>
    </row>
    <row r="450" spans="1:14" ht="14.4" customHeight="1" x14ac:dyDescent="0.3">
      <c r="A450" s="649" t="s">
        <v>573</v>
      </c>
      <c r="B450" s="650" t="s">
        <v>574</v>
      </c>
      <c r="C450" s="651" t="s">
        <v>587</v>
      </c>
      <c r="D450" s="652" t="s">
        <v>2519</v>
      </c>
      <c r="E450" s="651" t="s">
        <v>596</v>
      </c>
      <c r="F450" s="652" t="s">
        <v>2521</v>
      </c>
      <c r="G450" s="651" t="s">
        <v>618</v>
      </c>
      <c r="H450" s="651" t="s">
        <v>978</v>
      </c>
      <c r="I450" s="651" t="s">
        <v>979</v>
      </c>
      <c r="J450" s="651" t="s">
        <v>980</v>
      </c>
      <c r="K450" s="651" t="s">
        <v>981</v>
      </c>
      <c r="L450" s="653">
        <v>153.29504950823559</v>
      </c>
      <c r="M450" s="653">
        <v>8</v>
      </c>
      <c r="N450" s="654">
        <v>1226.3603960658847</v>
      </c>
    </row>
    <row r="451" spans="1:14" ht="14.4" customHeight="1" x14ac:dyDescent="0.3">
      <c r="A451" s="649" t="s">
        <v>573</v>
      </c>
      <c r="B451" s="650" t="s">
        <v>574</v>
      </c>
      <c r="C451" s="651" t="s">
        <v>587</v>
      </c>
      <c r="D451" s="652" t="s">
        <v>2519</v>
      </c>
      <c r="E451" s="651" t="s">
        <v>596</v>
      </c>
      <c r="F451" s="652" t="s">
        <v>2521</v>
      </c>
      <c r="G451" s="651" t="s">
        <v>618</v>
      </c>
      <c r="H451" s="651" t="s">
        <v>984</v>
      </c>
      <c r="I451" s="651" t="s">
        <v>237</v>
      </c>
      <c r="J451" s="651" t="s">
        <v>985</v>
      </c>
      <c r="K451" s="651"/>
      <c r="L451" s="653">
        <v>181.8395965170657</v>
      </c>
      <c r="M451" s="653">
        <v>1</v>
      </c>
      <c r="N451" s="654">
        <v>181.8395965170657</v>
      </c>
    </row>
    <row r="452" spans="1:14" ht="14.4" customHeight="1" x14ac:dyDescent="0.3">
      <c r="A452" s="649" t="s">
        <v>573</v>
      </c>
      <c r="B452" s="650" t="s">
        <v>574</v>
      </c>
      <c r="C452" s="651" t="s">
        <v>587</v>
      </c>
      <c r="D452" s="652" t="s">
        <v>2519</v>
      </c>
      <c r="E452" s="651" t="s">
        <v>596</v>
      </c>
      <c r="F452" s="652" t="s">
        <v>2521</v>
      </c>
      <c r="G452" s="651" t="s">
        <v>618</v>
      </c>
      <c r="H452" s="651" t="s">
        <v>1963</v>
      </c>
      <c r="I452" s="651" t="s">
        <v>237</v>
      </c>
      <c r="J452" s="651" t="s">
        <v>1964</v>
      </c>
      <c r="K452" s="651"/>
      <c r="L452" s="653">
        <v>147.26809583431455</v>
      </c>
      <c r="M452" s="653">
        <v>6</v>
      </c>
      <c r="N452" s="654">
        <v>883.60857500588725</v>
      </c>
    </row>
    <row r="453" spans="1:14" ht="14.4" customHeight="1" x14ac:dyDescent="0.3">
      <c r="A453" s="649" t="s">
        <v>573</v>
      </c>
      <c r="B453" s="650" t="s">
        <v>574</v>
      </c>
      <c r="C453" s="651" t="s">
        <v>587</v>
      </c>
      <c r="D453" s="652" t="s">
        <v>2519</v>
      </c>
      <c r="E453" s="651" t="s">
        <v>596</v>
      </c>
      <c r="F453" s="652" t="s">
        <v>2521</v>
      </c>
      <c r="G453" s="651" t="s">
        <v>618</v>
      </c>
      <c r="H453" s="651" t="s">
        <v>986</v>
      </c>
      <c r="I453" s="651" t="s">
        <v>237</v>
      </c>
      <c r="J453" s="651" t="s">
        <v>987</v>
      </c>
      <c r="K453" s="651"/>
      <c r="L453" s="653">
        <v>98.621917157628459</v>
      </c>
      <c r="M453" s="653">
        <v>32</v>
      </c>
      <c r="N453" s="654">
        <v>3155.9013490441107</v>
      </c>
    </row>
    <row r="454" spans="1:14" ht="14.4" customHeight="1" x14ac:dyDescent="0.3">
      <c r="A454" s="649" t="s">
        <v>573</v>
      </c>
      <c r="B454" s="650" t="s">
        <v>574</v>
      </c>
      <c r="C454" s="651" t="s">
        <v>587</v>
      </c>
      <c r="D454" s="652" t="s">
        <v>2519</v>
      </c>
      <c r="E454" s="651" t="s">
        <v>596</v>
      </c>
      <c r="F454" s="652" t="s">
        <v>2521</v>
      </c>
      <c r="G454" s="651" t="s">
        <v>618</v>
      </c>
      <c r="H454" s="651" t="s">
        <v>1965</v>
      </c>
      <c r="I454" s="651" t="s">
        <v>1966</v>
      </c>
      <c r="J454" s="651" t="s">
        <v>1967</v>
      </c>
      <c r="K454" s="651" t="s">
        <v>1968</v>
      </c>
      <c r="L454" s="653">
        <v>70.244864001936932</v>
      </c>
      <c r="M454" s="653">
        <v>21</v>
      </c>
      <c r="N454" s="654">
        <v>1475.1421440406757</v>
      </c>
    </row>
    <row r="455" spans="1:14" ht="14.4" customHeight="1" x14ac:dyDescent="0.3">
      <c r="A455" s="649" t="s">
        <v>573</v>
      </c>
      <c r="B455" s="650" t="s">
        <v>574</v>
      </c>
      <c r="C455" s="651" t="s">
        <v>587</v>
      </c>
      <c r="D455" s="652" t="s">
        <v>2519</v>
      </c>
      <c r="E455" s="651" t="s">
        <v>596</v>
      </c>
      <c r="F455" s="652" t="s">
        <v>2521</v>
      </c>
      <c r="G455" s="651" t="s">
        <v>618</v>
      </c>
      <c r="H455" s="651" t="s">
        <v>1000</v>
      </c>
      <c r="I455" s="651" t="s">
        <v>237</v>
      </c>
      <c r="J455" s="651" t="s">
        <v>1001</v>
      </c>
      <c r="K455" s="651" t="s">
        <v>1002</v>
      </c>
      <c r="L455" s="653">
        <v>1440.12</v>
      </c>
      <c r="M455" s="653">
        <v>3</v>
      </c>
      <c r="N455" s="654">
        <v>4320.3599999999997</v>
      </c>
    </row>
    <row r="456" spans="1:14" ht="14.4" customHeight="1" x14ac:dyDescent="0.3">
      <c r="A456" s="649" t="s">
        <v>573</v>
      </c>
      <c r="B456" s="650" t="s">
        <v>574</v>
      </c>
      <c r="C456" s="651" t="s">
        <v>587</v>
      </c>
      <c r="D456" s="652" t="s">
        <v>2519</v>
      </c>
      <c r="E456" s="651" t="s">
        <v>596</v>
      </c>
      <c r="F456" s="652" t="s">
        <v>2521</v>
      </c>
      <c r="G456" s="651" t="s">
        <v>618</v>
      </c>
      <c r="H456" s="651" t="s">
        <v>1003</v>
      </c>
      <c r="I456" s="651" t="s">
        <v>1004</v>
      </c>
      <c r="J456" s="651" t="s">
        <v>967</v>
      </c>
      <c r="K456" s="651" t="s">
        <v>1005</v>
      </c>
      <c r="L456" s="653">
        <v>59.405556648581722</v>
      </c>
      <c r="M456" s="653">
        <v>11</v>
      </c>
      <c r="N456" s="654">
        <v>653.46112313439892</v>
      </c>
    </row>
    <row r="457" spans="1:14" ht="14.4" customHeight="1" x14ac:dyDescent="0.3">
      <c r="A457" s="649" t="s">
        <v>573</v>
      </c>
      <c r="B457" s="650" t="s">
        <v>574</v>
      </c>
      <c r="C457" s="651" t="s">
        <v>587</v>
      </c>
      <c r="D457" s="652" t="s">
        <v>2519</v>
      </c>
      <c r="E457" s="651" t="s">
        <v>596</v>
      </c>
      <c r="F457" s="652" t="s">
        <v>2521</v>
      </c>
      <c r="G457" s="651" t="s">
        <v>618</v>
      </c>
      <c r="H457" s="651" t="s">
        <v>1028</v>
      </c>
      <c r="I457" s="651" t="s">
        <v>1029</v>
      </c>
      <c r="J457" s="651" t="s">
        <v>1030</v>
      </c>
      <c r="K457" s="651"/>
      <c r="L457" s="653">
        <v>139.68569320612141</v>
      </c>
      <c r="M457" s="653">
        <v>225</v>
      </c>
      <c r="N457" s="654">
        <v>31429.28097137732</v>
      </c>
    </row>
    <row r="458" spans="1:14" ht="14.4" customHeight="1" x14ac:dyDescent="0.3">
      <c r="A458" s="649" t="s">
        <v>573</v>
      </c>
      <c r="B458" s="650" t="s">
        <v>574</v>
      </c>
      <c r="C458" s="651" t="s">
        <v>587</v>
      </c>
      <c r="D458" s="652" t="s">
        <v>2519</v>
      </c>
      <c r="E458" s="651" t="s">
        <v>596</v>
      </c>
      <c r="F458" s="652" t="s">
        <v>2521</v>
      </c>
      <c r="G458" s="651" t="s">
        <v>618</v>
      </c>
      <c r="H458" s="651" t="s">
        <v>1035</v>
      </c>
      <c r="I458" s="651" t="s">
        <v>1036</v>
      </c>
      <c r="J458" s="651" t="s">
        <v>1037</v>
      </c>
      <c r="K458" s="651" t="s">
        <v>1038</v>
      </c>
      <c r="L458" s="653">
        <v>668.12</v>
      </c>
      <c r="M458" s="653">
        <v>2</v>
      </c>
      <c r="N458" s="654">
        <v>1336.24</v>
      </c>
    </row>
    <row r="459" spans="1:14" ht="14.4" customHeight="1" x14ac:dyDescent="0.3">
      <c r="A459" s="649" t="s">
        <v>573</v>
      </c>
      <c r="B459" s="650" t="s">
        <v>574</v>
      </c>
      <c r="C459" s="651" t="s">
        <v>587</v>
      </c>
      <c r="D459" s="652" t="s">
        <v>2519</v>
      </c>
      <c r="E459" s="651" t="s">
        <v>596</v>
      </c>
      <c r="F459" s="652" t="s">
        <v>2521</v>
      </c>
      <c r="G459" s="651" t="s">
        <v>618</v>
      </c>
      <c r="H459" s="651" t="s">
        <v>1039</v>
      </c>
      <c r="I459" s="651" t="s">
        <v>1040</v>
      </c>
      <c r="J459" s="651" t="s">
        <v>1041</v>
      </c>
      <c r="K459" s="651" t="s">
        <v>1042</v>
      </c>
      <c r="L459" s="653">
        <v>71.670000000000016</v>
      </c>
      <c r="M459" s="653">
        <v>1</v>
      </c>
      <c r="N459" s="654">
        <v>71.670000000000016</v>
      </c>
    </row>
    <row r="460" spans="1:14" ht="14.4" customHeight="1" x14ac:dyDescent="0.3">
      <c r="A460" s="649" t="s">
        <v>573</v>
      </c>
      <c r="B460" s="650" t="s">
        <v>574</v>
      </c>
      <c r="C460" s="651" t="s">
        <v>587</v>
      </c>
      <c r="D460" s="652" t="s">
        <v>2519</v>
      </c>
      <c r="E460" s="651" t="s">
        <v>596</v>
      </c>
      <c r="F460" s="652" t="s">
        <v>2521</v>
      </c>
      <c r="G460" s="651" t="s">
        <v>618</v>
      </c>
      <c r="H460" s="651" t="s">
        <v>1043</v>
      </c>
      <c r="I460" s="651" t="s">
        <v>1044</v>
      </c>
      <c r="J460" s="651" t="s">
        <v>1045</v>
      </c>
      <c r="K460" s="651" t="s">
        <v>1046</v>
      </c>
      <c r="L460" s="653">
        <v>59.21</v>
      </c>
      <c r="M460" s="653">
        <v>2</v>
      </c>
      <c r="N460" s="654">
        <v>118.42</v>
      </c>
    </row>
    <row r="461" spans="1:14" ht="14.4" customHeight="1" x14ac:dyDescent="0.3">
      <c r="A461" s="649" t="s">
        <v>573</v>
      </c>
      <c r="B461" s="650" t="s">
        <v>574</v>
      </c>
      <c r="C461" s="651" t="s">
        <v>587</v>
      </c>
      <c r="D461" s="652" t="s">
        <v>2519</v>
      </c>
      <c r="E461" s="651" t="s">
        <v>596</v>
      </c>
      <c r="F461" s="652" t="s">
        <v>2521</v>
      </c>
      <c r="G461" s="651" t="s">
        <v>618</v>
      </c>
      <c r="H461" s="651" t="s">
        <v>1055</v>
      </c>
      <c r="I461" s="651" t="s">
        <v>1056</v>
      </c>
      <c r="J461" s="651" t="s">
        <v>1057</v>
      </c>
      <c r="K461" s="651" t="s">
        <v>1058</v>
      </c>
      <c r="L461" s="653">
        <v>61.379976773379326</v>
      </c>
      <c r="M461" s="653">
        <v>131</v>
      </c>
      <c r="N461" s="654">
        <v>8040.7769573126916</v>
      </c>
    </row>
    <row r="462" spans="1:14" ht="14.4" customHeight="1" x14ac:dyDescent="0.3">
      <c r="A462" s="649" t="s">
        <v>573</v>
      </c>
      <c r="B462" s="650" t="s">
        <v>574</v>
      </c>
      <c r="C462" s="651" t="s">
        <v>587</v>
      </c>
      <c r="D462" s="652" t="s">
        <v>2519</v>
      </c>
      <c r="E462" s="651" t="s">
        <v>596</v>
      </c>
      <c r="F462" s="652" t="s">
        <v>2521</v>
      </c>
      <c r="G462" s="651" t="s">
        <v>618</v>
      </c>
      <c r="H462" s="651" t="s">
        <v>1969</v>
      </c>
      <c r="I462" s="651" t="s">
        <v>1970</v>
      </c>
      <c r="J462" s="651" t="s">
        <v>1070</v>
      </c>
      <c r="K462" s="651" t="s">
        <v>1971</v>
      </c>
      <c r="L462" s="653">
        <v>150.82999999999996</v>
      </c>
      <c r="M462" s="653">
        <v>2</v>
      </c>
      <c r="N462" s="654">
        <v>301.65999999999991</v>
      </c>
    </row>
    <row r="463" spans="1:14" ht="14.4" customHeight="1" x14ac:dyDescent="0.3">
      <c r="A463" s="649" t="s">
        <v>573</v>
      </c>
      <c r="B463" s="650" t="s">
        <v>574</v>
      </c>
      <c r="C463" s="651" t="s">
        <v>587</v>
      </c>
      <c r="D463" s="652" t="s">
        <v>2519</v>
      </c>
      <c r="E463" s="651" t="s">
        <v>596</v>
      </c>
      <c r="F463" s="652" t="s">
        <v>2521</v>
      </c>
      <c r="G463" s="651" t="s">
        <v>618</v>
      </c>
      <c r="H463" s="651" t="s">
        <v>1972</v>
      </c>
      <c r="I463" s="651" t="s">
        <v>1973</v>
      </c>
      <c r="J463" s="651" t="s">
        <v>1073</v>
      </c>
      <c r="K463" s="651" t="s">
        <v>1974</v>
      </c>
      <c r="L463" s="653">
        <v>218.08999999999995</v>
      </c>
      <c r="M463" s="653">
        <v>3</v>
      </c>
      <c r="N463" s="654">
        <v>654.26999999999987</v>
      </c>
    </row>
    <row r="464" spans="1:14" ht="14.4" customHeight="1" x14ac:dyDescent="0.3">
      <c r="A464" s="649" t="s">
        <v>573</v>
      </c>
      <c r="B464" s="650" t="s">
        <v>574</v>
      </c>
      <c r="C464" s="651" t="s">
        <v>587</v>
      </c>
      <c r="D464" s="652" t="s">
        <v>2519</v>
      </c>
      <c r="E464" s="651" t="s">
        <v>596</v>
      </c>
      <c r="F464" s="652" t="s">
        <v>2521</v>
      </c>
      <c r="G464" s="651" t="s">
        <v>618</v>
      </c>
      <c r="H464" s="651" t="s">
        <v>1071</v>
      </c>
      <c r="I464" s="651" t="s">
        <v>1072</v>
      </c>
      <c r="J464" s="651" t="s">
        <v>1073</v>
      </c>
      <c r="K464" s="651" t="s">
        <v>1074</v>
      </c>
      <c r="L464" s="653">
        <v>64.539888186662793</v>
      </c>
      <c r="M464" s="653">
        <v>3</v>
      </c>
      <c r="N464" s="654">
        <v>193.61966455998839</v>
      </c>
    </row>
    <row r="465" spans="1:14" ht="14.4" customHeight="1" x14ac:dyDescent="0.3">
      <c r="A465" s="649" t="s">
        <v>573</v>
      </c>
      <c r="B465" s="650" t="s">
        <v>574</v>
      </c>
      <c r="C465" s="651" t="s">
        <v>587</v>
      </c>
      <c r="D465" s="652" t="s">
        <v>2519</v>
      </c>
      <c r="E465" s="651" t="s">
        <v>596</v>
      </c>
      <c r="F465" s="652" t="s">
        <v>2521</v>
      </c>
      <c r="G465" s="651" t="s">
        <v>618</v>
      </c>
      <c r="H465" s="651" t="s">
        <v>1975</v>
      </c>
      <c r="I465" s="651" t="s">
        <v>237</v>
      </c>
      <c r="J465" s="651" t="s">
        <v>1976</v>
      </c>
      <c r="K465" s="651"/>
      <c r="L465" s="653">
        <v>43.52</v>
      </c>
      <c r="M465" s="653">
        <v>2</v>
      </c>
      <c r="N465" s="654">
        <v>87.04</v>
      </c>
    </row>
    <row r="466" spans="1:14" ht="14.4" customHeight="1" x14ac:dyDescent="0.3">
      <c r="A466" s="649" t="s">
        <v>573</v>
      </c>
      <c r="B466" s="650" t="s">
        <v>574</v>
      </c>
      <c r="C466" s="651" t="s">
        <v>587</v>
      </c>
      <c r="D466" s="652" t="s">
        <v>2519</v>
      </c>
      <c r="E466" s="651" t="s">
        <v>596</v>
      </c>
      <c r="F466" s="652" t="s">
        <v>2521</v>
      </c>
      <c r="G466" s="651" t="s">
        <v>618</v>
      </c>
      <c r="H466" s="651" t="s">
        <v>1977</v>
      </c>
      <c r="I466" s="651" t="s">
        <v>237</v>
      </c>
      <c r="J466" s="651" t="s">
        <v>1978</v>
      </c>
      <c r="K466" s="651" t="s">
        <v>1979</v>
      </c>
      <c r="L466" s="653">
        <v>159.40636902166307</v>
      </c>
      <c r="M466" s="653">
        <v>26</v>
      </c>
      <c r="N466" s="654">
        <v>4144.5655945632398</v>
      </c>
    </row>
    <row r="467" spans="1:14" ht="14.4" customHeight="1" x14ac:dyDescent="0.3">
      <c r="A467" s="649" t="s">
        <v>573</v>
      </c>
      <c r="B467" s="650" t="s">
        <v>574</v>
      </c>
      <c r="C467" s="651" t="s">
        <v>587</v>
      </c>
      <c r="D467" s="652" t="s">
        <v>2519</v>
      </c>
      <c r="E467" s="651" t="s">
        <v>596</v>
      </c>
      <c r="F467" s="652" t="s">
        <v>2521</v>
      </c>
      <c r="G467" s="651" t="s">
        <v>618</v>
      </c>
      <c r="H467" s="651" t="s">
        <v>1087</v>
      </c>
      <c r="I467" s="651" t="s">
        <v>1088</v>
      </c>
      <c r="J467" s="651" t="s">
        <v>1089</v>
      </c>
      <c r="K467" s="651"/>
      <c r="L467" s="653">
        <v>218.1779895833333</v>
      </c>
      <c r="M467" s="653">
        <v>8</v>
      </c>
      <c r="N467" s="654">
        <v>1745.4239166666664</v>
      </c>
    </row>
    <row r="468" spans="1:14" ht="14.4" customHeight="1" x14ac:dyDescent="0.3">
      <c r="A468" s="649" t="s">
        <v>573</v>
      </c>
      <c r="B468" s="650" t="s">
        <v>574</v>
      </c>
      <c r="C468" s="651" t="s">
        <v>587</v>
      </c>
      <c r="D468" s="652" t="s">
        <v>2519</v>
      </c>
      <c r="E468" s="651" t="s">
        <v>596</v>
      </c>
      <c r="F468" s="652" t="s">
        <v>2521</v>
      </c>
      <c r="G468" s="651" t="s">
        <v>618</v>
      </c>
      <c r="H468" s="651" t="s">
        <v>1090</v>
      </c>
      <c r="I468" s="651" t="s">
        <v>237</v>
      </c>
      <c r="J468" s="651" t="s">
        <v>1091</v>
      </c>
      <c r="K468" s="651"/>
      <c r="L468" s="653">
        <v>79.309007309446727</v>
      </c>
      <c r="M468" s="653">
        <v>1</v>
      </c>
      <c r="N468" s="654">
        <v>79.309007309446727</v>
      </c>
    </row>
    <row r="469" spans="1:14" ht="14.4" customHeight="1" x14ac:dyDescent="0.3">
      <c r="A469" s="649" t="s">
        <v>573</v>
      </c>
      <c r="B469" s="650" t="s">
        <v>574</v>
      </c>
      <c r="C469" s="651" t="s">
        <v>587</v>
      </c>
      <c r="D469" s="652" t="s">
        <v>2519</v>
      </c>
      <c r="E469" s="651" t="s">
        <v>596</v>
      </c>
      <c r="F469" s="652" t="s">
        <v>2521</v>
      </c>
      <c r="G469" s="651" t="s">
        <v>618</v>
      </c>
      <c r="H469" s="651" t="s">
        <v>1980</v>
      </c>
      <c r="I469" s="651" t="s">
        <v>237</v>
      </c>
      <c r="J469" s="651" t="s">
        <v>1981</v>
      </c>
      <c r="K469" s="651"/>
      <c r="L469" s="653">
        <v>154.53009506641811</v>
      </c>
      <c r="M469" s="653">
        <v>6</v>
      </c>
      <c r="N469" s="654">
        <v>927.18057039850862</v>
      </c>
    </row>
    <row r="470" spans="1:14" ht="14.4" customHeight="1" x14ac:dyDescent="0.3">
      <c r="A470" s="649" t="s">
        <v>573</v>
      </c>
      <c r="B470" s="650" t="s">
        <v>574</v>
      </c>
      <c r="C470" s="651" t="s">
        <v>587</v>
      </c>
      <c r="D470" s="652" t="s">
        <v>2519</v>
      </c>
      <c r="E470" s="651" t="s">
        <v>596</v>
      </c>
      <c r="F470" s="652" t="s">
        <v>2521</v>
      </c>
      <c r="G470" s="651" t="s">
        <v>618</v>
      </c>
      <c r="H470" s="651" t="s">
        <v>1982</v>
      </c>
      <c r="I470" s="651" t="s">
        <v>237</v>
      </c>
      <c r="J470" s="651" t="s">
        <v>1983</v>
      </c>
      <c r="K470" s="651"/>
      <c r="L470" s="653">
        <v>98.976298647473001</v>
      </c>
      <c r="M470" s="653">
        <v>18</v>
      </c>
      <c r="N470" s="654">
        <v>1781.5733756545139</v>
      </c>
    </row>
    <row r="471" spans="1:14" ht="14.4" customHeight="1" x14ac:dyDescent="0.3">
      <c r="A471" s="649" t="s">
        <v>573</v>
      </c>
      <c r="B471" s="650" t="s">
        <v>574</v>
      </c>
      <c r="C471" s="651" t="s">
        <v>587</v>
      </c>
      <c r="D471" s="652" t="s">
        <v>2519</v>
      </c>
      <c r="E471" s="651" t="s">
        <v>596</v>
      </c>
      <c r="F471" s="652" t="s">
        <v>2521</v>
      </c>
      <c r="G471" s="651" t="s">
        <v>618</v>
      </c>
      <c r="H471" s="651" t="s">
        <v>1984</v>
      </c>
      <c r="I471" s="651" t="s">
        <v>237</v>
      </c>
      <c r="J471" s="651" t="s">
        <v>1985</v>
      </c>
      <c r="K471" s="651"/>
      <c r="L471" s="653">
        <v>85.329999999999984</v>
      </c>
      <c r="M471" s="653">
        <v>2</v>
      </c>
      <c r="N471" s="654">
        <v>170.65999999999997</v>
      </c>
    </row>
    <row r="472" spans="1:14" ht="14.4" customHeight="1" x14ac:dyDescent="0.3">
      <c r="A472" s="649" t="s">
        <v>573</v>
      </c>
      <c r="B472" s="650" t="s">
        <v>574</v>
      </c>
      <c r="C472" s="651" t="s">
        <v>587</v>
      </c>
      <c r="D472" s="652" t="s">
        <v>2519</v>
      </c>
      <c r="E472" s="651" t="s">
        <v>596</v>
      </c>
      <c r="F472" s="652" t="s">
        <v>2521</v>
      </c>
      <c r="G472" s="651" t="s">
        <v>618</v>
      </c>
      <c r="H472" s="651" t="s">
        <v>1098</v>
      </c>
      <c r="I472" s="651" t="s">
        <v>1098</v>
      </c>
      <c r="J472" s="651" t="s">
        <v>620</v>
      </c>
      <c r="K472" s="651" t="s">
        <v>1099</v>
      </c>
      <c r="L472" s="653">
        <v>201.24979649821501</v>
      </c>
      <c r="M472" s="653">
        <v>8</v>
      </c>
      <c r="N472" s="654">
        <v>1609.99837198572</v>
      </c>
    </row>
    <row r="473" spans="1:14" ht="14.4" customHeight="1" x14ac:dyDescent="0.3">
      <c r="A473" s="649" t="s">
        <v>573</v>
      </c>
      <c r="B473" s="650" t="s">
        <v>574</v>
      </c>
      <c r="C473" s="651" t="s">
        <v>587</v>
      </c>
      <c r="D473" s="652" t="s">
        <v>2519</v>
      </c>
      <c r="E473" s="651" t="s">
        <v>596</v>
      </c>
      <c r="F473" s="652" t="s">
        <v>2521</v>
      </c>
      <c r="G473" s="651" t="s">
        <v>618</v>
      </c>
      <c r="H473" s="651" t="s">
        <v>1110</v>
      </c>
      <c r="I473" s="651" t="s">
        <v>1111</v>
      </c>
      <c r="J473" s="651" t="s">
        <v>1112</v>
      </c>
      <c r="K473" s="651" t="s">
        <v>640</v>
      </c>
      <c r="L473" s="653">
        <v>122.63513471973903</v>
      </c>
      <c r="M473" s="653">
        <v>980</v>
      </c>
      <c r="N473" s="654">
        <v>120182.43202534424</v>
      </c>
    </row>
    <row r="474" spans="1:14" ht="14.4" customHeight="1" x14ac:dyDescent="0.3">
      <c r="A474" s="649" t="s">
        <v>573</v>
      </c>
      <c r="B474" s="650" t="s">
        <v>574</v>
      </c>
      <c r="C474" s="651" t="s">
        <v>587</v>
      </c>
      <c r="D474" s="652" t="s">
        <v>2519</v>
      </c>
      <c r="E474" s="651" t="s">
        <v>596</v>
      </c>
      <c r="F474" s="652" t="s">
        <v>2521</v>
      </c>
      <c r="G474" s="651" t="s">
        <v>618</v>
      </c>
      <c r="H474" s="651" t="s">
        <v>1113</v>
      </c>
      <c r="I474" s="651" t="s">
        <v>1114</v>
      </c>
      <c r="J474" s="651" t="s">
        <v>1115</v>
      </c>
      <c r="K474" s="651" t="s">
        <v>1116</v>
      </c>
      <c r="L474" s="653">
        <v>59.650090774896505</v>
      </c>
      <c r="M474" s="653">
        <v>6</v>
      </c>
      <c r="N474" s="654">
        <v>357.90054464937901</v>
      </c>
    </row>
    <row r="475" spans="1:14" ht="14.4" customHeight="1" x14ac:dyDescent="0.3">
      <c r="A475" s="649" t="s">
        <v>573</v>
      </c>
      <c r="B475" s="650" t="s">
        <v>574</v>
      </c>
      <c r="C475" s="651" t="s">
        <v>587</v>
      </c>
      <c r="D475" s="652" t="s">
        <v>2519</v>
      </c>
      <c r="E475" s="651" t="s">
        <v>596</v>
      </c>
      <c r="F475" s="652" t="s">
        <v>2521</v>
      </c>
      <c r="G475" s="651" t="s">
        <v>618</v>
      </c>
      <c r="H475" s="651" t="s">
        <v>1986</v>
      </c>
      <c r="I475" s="651" t="s">
        <v>1987</v>
      </c>
      <c r="J475" s="651" t="s">
        <v>1988</v>
      </c>
      <c r="K475" s="651" t="s">
        <v>1989</v>
      </c>
      <c r="L475" s="653">
        <v>57.72000000000002</v>
      </c>
      <c r="M475" s="653">
        <v>1</v>
      </c>
      <c r="N475" s="654">
        <v>57.72000000000002</v>
      </c>
    </row>
    <row r="476" spans="1:14" ht="14.4" customHeight="1" x14ac:dyDescent="0.3">
      <c r="A476" s="649" t="s">
        <v>573</v>
      </c>
      <c r="B476" s="650" t="s">
        <v>574</v>
      </c>
      <c r="C476" s="651" t="s">
        <v>587</v>
      </c>
      <c r="D476" s="652" t="s">
        <v>2519</v>
      </c>
      <c r="E476" s="651" t="s">
        <v>596</v>
      </c>
      <c r="F476" s="652" t="s">
        <v>2521</v>
      </c>
      <c r="G476" s="651" t="s">
        <v>618</v>
      </c>
      <c r="H476" s="651" t="s">
        <v>1117</v>
      </c>
      <c r="I476" s="651" t="s">
        <v>1118</v>
      </c>
      <c r="J476" s="651" t="s">
        <v>1119</v>
      </c>
      <c r="K476" s="651" t="s">
        <v>1120</v>
      </c>
      <c r="L476" s="653">
        <v>704.76666666666677</v>
      </c>
      <c r="M476" s="653">
        <v>3</v>
      </c>
      <c r="N476" s="654">
        <v>2114.3000000000002</v>
      </c>
    </row>
    <row r="477" spans="1:14" ht="14.4" customHeight="1" x14ac:dyDescent="0.3">
      <c r="A477" s="649" t="s">
        <v>573</v>
      </c>
      <c r="B477" s="650" t="s">
        <v>574</v>
      </c>
      <c r="C477" s="651" t="s">
        <v>587</v>
      </c>
      <c r="D477" s="652" t="s">
        <v>2519</v>
      </c>
      <c r="E477" s="651" t="s">
        <v>596</v>
      </c>
      <c r="F477" s="652" t="s">
        <v>2521</v>
      </c>
      <c r="G477" s="651" t="s">
        <v>618</v>
      </c>
      <c r="H477" s="651" t="s">
        <v>1990</v>
      </c>
      <c r="I477" s="651" t="s">
        <v>1991</v>
      </c>
      <c r="J477" s="651" t="s">
        <v>1992</v>
      </c>
      <c r="K477" s="651" t="s">
        <v>1993</v>
      </c>
      <c r="L477" s="653">
        <v>63.910000000000011</v>
      </c>
      <c r="M477" s="653">
        <v>1</v>
      </c>
      <c r="N477" s="654">
        <v>63.910000000000011</v>
      </c>
    </row>
    <row r="478" spans="1:14" ht="14.4" customHeight="1" x14ac:dyDescent="0.3">
      <c r="A478" s="649" t="s">
        <v>573</v>
      </c>
      <c r="B478" s="650" t="s">
        <v>574</v>
      </c>
      <c r="C478" s="651" t="s">
        <v>587</v>
      </c>
      <c r="D478" s="652" t="s">
        <v>2519</v>
      </c>
      <c r="E478" s="651" t="s">
        <v>596</v>
      </c>
      <c r="F478" s="652" t="s">
        <v>2521</v>
      </c>
      <c r="G478" s="651" t="s">
        <v>618</v>
      </c>
      <c r="H478" s="651" t="s">
        <v>1121</v>
      </c>
      <c r="I478" s="651" t="s">
        <v>1122</v>
      </c>
      <c r="J478" s="651" t="s">
        <v>1123</v>
      </c>
      <c r="K478" s="651" t="s">
        <v>1124</v>
      </c>
      <c r="L478" s="653">
        <v>1665.1999999999996</v>
      </c>
      <c r="M478" s="653">
        <v>27</v>
      </c>
      <c r="N478" s="654">
        <v>44960.399999999987</v>
      </c>
    </row>
    <row r="479" spans="1:14" ht="14.4" customHeight="1" x14ac:dyDescent="0.3">
      <c r="A479" s="649" t="s">
        <v>573</v>
      </c>
      <c r="B479" s="650" t="s">
        <v>574</v>
      </c>
      <c r="C479" s="651" t="s">
        <v>587</v>
      </c>
      <c r="D479" s="652" t="s">
        <v>2519</v>
      </c>
      <c r="E479" s="651" t="s">
        <v>596</v>
      </c>
      <c r="F479" s="652" t="s">
        <v>2521</v>
      </c>
      <c r="G479" s="651" t="s">
        <v>618</v>
      </c>
      <c r="H479" s="651" t="s">
        <v>1125</v>
      </c>
      <c r="I479" s="651" t="s">
        <v>1126</v>
      </c>
      <c r="J479" s="651" t="s">
        <v>1127</v>
      </c>
      <c r="K479" s="651" t="s">
        <v>1128</v>
      </c>
      <c r="L479" s="653">
        <v>78.280166609468381</v>
      </c>
      <c r="M479" s="653">
        <v>9</v>
      </c>
      <c r="N479" s="654">
        <v>704.52149948521549</v>
      </c>
    </row>
    <row r="480" spans="1:14" ht="14.4" customHeight="1" x14ac:dyDescent="0.3">
      <c r="A480" s="649" t="s">
        <v>573</v>
      </c>
      <c r="B480" s="650" t="s">
        <v>574</v>
      </c>
      <c r="C480" s="651" t="s">
        <v>587</v>
      </c>
      <c r="D480" s="652" t="s">
        <v>2519</v>
      </c>
      <c r="E480" s="651" t="s">
        <v>596</v>
      </c>
      <c r="F480" s="652" t="s">
        <v>2521</v>
      </c>
      <c r="G480" s="651" t="s">
        <v>618</v>
      </c>
      <c r="H480" s="651" t="s">
        <v>1129</v>
      </c>
      <c r="I480" s="651" t="s">
        <v>1130</v>
      </c>
      <c r="J480" s="651" t="s">
        <v>1131</v>
      </c>
      <c r="K480" s="651" t="s">
        <v>1132</v>
      </c>
      <c r="L480" s="653">
        <v>260.00068275331699</v>
      </c>
      <c r="M480" s="653">
        <v>255</v>
      </c>
      <c r="N480" s="654">
        <v>66300.174102095829</v>
      </c>
    </row>
    <row r="481" spans="1:14" ht="14.4" customHeight="1" x14ac:dyDescent="0.3">
      <c r="A481" s="649" t="s">
        <v>573</v>
      </c>
      <c r="B481" s="650" t="s">
        <v>574</v>
      </c>
      <c r="C481" s="651" t="s">
        <v>587</v>
      </c>
      <c r="D481" s="652" t="s">
        <v>2519</v>
      </c>
      <c r="E481" s="651" t="s">
        <v>596</v>
      </c>
      <c r="F481" s="652" t="s">
        <v>2521</v>
      </c>
      <c r="G481" s="651" t="s">
        <v>618</v>
      </c>
      <c r="H481" s="651" t="s">
        <v>1994</v>
      </c>
      <c r="I481" s="651" t="s">
        <v>1995</v>
      </c>
      <c r="J481" s="651" t="s">
        <v>1996</v>
      </c>
      <c r="K481" s="651" t="s">
        <v>1997</v>
      </c>
      <c r="L481" s="653">
        <v>1713.5</v>
      </c>
      <c r="M481" s="653">
        <v>12</v>
      </c>
      <c r="N481" s="654">
        <v>20562</v>
      </c>
    </row>
    <row r="482" spans="1:14" ht="14.4" customHeight="1" x14ac:dyDescent="0.3">
      <c r="A482" s="649" t="s">
        <v>573</v>
      </c>
      <c r="B482" s="650" t="s">
        <v>574</v>
      </c>
      <c r="C482" s="651" t="s">
        <v>587</v>
      </c>
      <c r="D482" s="652" t="s">
        <v>2519</v>
      </c>
      <c r="E482" s="651" t="s">
        <v>596</v>
      </c>
      <c r="F482" s="652" t="s">
        <v>2521</v>
      </c>
      <c r="G482" s="651" t="s">
        <v>618</v>
      </c>
      <c r="H482" s="651" t="s">
        <v>1998</v>
      </c>
      <c r="I482" s="651" t="s">
        <v>1999</v>
      </c>
      <c r="J482" s="651" t="s">
        <v>2000</v>
      </c>
      <c r="K482" s="651" t="s">
        <v>2001</v>
      </c>
      <c r="L482" s="653">
        <v>95.44</v>
      </c>
      <c r="M482" s="653">
        <v>1</v>
      </c>
      <c r="N482" s="654">
        <v>95.44</v>
      </c>
    </row>
    <row r="483" spans="1:14" ht="14.4" customHeight="1" x14ac:dyDescent="0.3">
      <c r="A483" s="649" t="s">
        <v>573</v>
      </c>
      <c r="B483" s="650" t="s">
        <v>574</v>
      </c>
      <c r="C483" s="651" t="s">
        <v>587</v>
      </c>
      <c r="D483" s="652" t="s">
        <v>2519</v>
      </c>
      <c r="E483" s="651" t="s">
        <v>596</v>
      </c>
      <c r="F483" s="652" t="s">
        <v>2521</v>
      </c>
      <c r="G483" s="651" t="s">
        <v>618</v>
      </c>
      <c r="H483" s="651" t="s">
        <v>1143</v>
      </c>
      <c r="I483" s="651" t="s">
        <v>1144</v>
      </c>
      <c r="J483" s="651" t="s">
        <v>1145</v>
      </c>
      <c r="K483" s="651" t="s">
        <v>1146</v>
      </c>
      <c r="L483" s="653">
        <v>197.47107364878127</v>
      </c>
      <c r="M483" s="653">
        <v>13</v>
      </c>
      <c r="N483" s="654">
        <v>2567.1239574341566</v>
      </c>
    </row>
    <row r="484" spans="1:14" ht="14.4" customHeight="1" x14ac:dyDescent="0.3">
      <c r="A484" s="649" t="s">
        <v>573</v>
      </c>
      <c r="B484" s="650" t="s">
        <v>574</v>
      </c>
      <c r="C484" s="651" t="s">
        <v>587</v>
      </c>
      <c r="D484" s="652" t="s">
        <v>2519</v>
      </c>
      <c r="E484" s="651" t="s">
        <v>596</v>
      </c>
      <c r="F484" s="652" t="s">
        <v>2521</v>
      </c>
      <c r="G484" s="651" t="s">
        <v>618</v>
      </c>
      <c r="H484" s="651" t="s">
        <v>2002</v>
      </c>
      <c r="I484" s="651" t="s">
        <v>2003</v>
      </c>
      <c r="J484" s="651" t="s">
        <v>2004</v>
      </c>
      <c r="K484" s="651" t="s">
        <v>2005</v>
      </c>
      <c r="L484" s="653">
        <v>819.7337562266049</v>
      </c>
      <c r="M484" s="653">
        <v>21</v>
      </c>
      <c r="N484" s="654">
        <v>17214.408880758703</v>
      </c>
    </row>
    <row r="485" spans="1:14" ht="14.4" customHeight="1" x14ac:dyDescent="0.3">
      <c r="A485" s="649" t="s">
        <v>573</v>
      </c>
      <c r="B485" s="650" t="s">
        <v>574</v>
      </c>
      <c r="C485" s="651" t="s">
        <v>587</v>
      </c>
      <c r="D485" s="652" t="s">
        <v>2519</v>
      </c>
      <c r="E485" s="651" t="s">
        <v>596</v>
      </c>
      <c r="F485" s="652" t="s">
        <v>2521</v>
      </c>
      <c r="G485" s="651" t="s">
        <v>618</v>
      </c>
      <c r="H485" s="651" t="s">
        <v>1160</v>
      </c>
      <c r="I485" s="651" t="s">
        <v>1161</v>
      </c>
      <c r="J485" s="651" t="s">
        <v>1162</v>
      </c>
      <c r="K485" s="651" t="s">
        <v>1163</v>
      </c>
      <c r="L485" s="653">
        <v>21.897916535478757</v>
      </c>
      <c r="M485" s="653">
        <v>820</v>
      </c>
      <c r="N485" s="654">
        <v>17956.29155909258</v>
      </c>
    </row>
    <row r="486" spans="1:14" ht="14.4" customHeight="1" x14ac:dyDescent="0.3">
      <c r="A486" s="649" t="s">
        <v>573</v>
      </c>
      <c r="B486" s="650" t="s">
        <v>574</v>
      </c>
      <c r="C486" s="651" t="s">
        <v>587</v>
      </c>
      <c r="D486" s="652" t="s">
        <v>2519</v>
      </c>
      <c r="E486" s="651" t="s">
        <v>596</v>
      </c>
      <c r="F486" s="652" t="s">
        <v>2521</v>
      </c>
      <c r="G486" s="651" t="s">
        <v>618</v>
      </c>
      <c r="H486" s="651" t="s">
        <v>2006</v>
      </c>
      <c r="I486" s="651" t="s">
        <v>2007</v>
      </c>
      <c r="J486" s="651" t="s">
        <v>2008</v>
      </c>
      <c r="K486" s="651" t="s">
        <v>2009</v>
      </c>
      <c r="L486" s="653">
        <v>4104.2776934495159</v>
      </c>
      <c r="M486" s="653">
        <v>1</v>
      </c>
      <c r="N486" s="654">
        <v>4104.2776934495159</v>
      </c>
    </row>
    <row r="487" spans="1:14" ht="14.4" customHeight="1" x14ac:dyDescent="0.3">
      <c r="A487" s="649" t="s">
        <v>573</v>
      </c>
      <c r="B487" s="650" t="s">
        <v>574</v>
      </c>
      <c r="C487" s="651" t="s">
        <v>587</v>
      </c>
      <c r="D487" s="652" t="s">
        <v>2519</v>
      </c>
      <c r="E487" s="651" t="s">
        <v>596</v>
      </c>
      <c r="F487" s="652" t="s">
        <v>2521</v>
      </c>
      <c r="G487" s="651" t="s">
        <v>618</v>
      </c>
      <c r="H487" s="651" t="s">
        <v>1171</v>
      </c>
      <c r="I487" s="651" t="s">
        <v>1172</v>
      </c>
      <c r="J487" s="651" t="s">
        <v>1173</v>
      </c>
      <c r="K487" s="651" t="s">
        <v>1174</v>
      </c>
      <c r="L487" s="653">
        <v>37.698074263411115</v>
      </c>
      <c r="M487" s="653">
        <v>5</v>
      </c>
      <c r="N487" s="654">
        <v>188.49037131705558</v>
      </c>
    </row>
    <row r="488" spans="1:14" ht="14.4" customHeight="1" x14ac:dyDescent="0.3">
      <c r="A488" s="649" t="s">
        <v>573</v>
      </c>
      <c r="B488" s="650" t="s">
        <v>574</v>
      </c>
      <c r="C488" s="651" t="s">
        <v>587</v>
      </c>
      <c r="D488" s="652" t="s">
        <v>2519</v>
      </c>
      <c r="E488" s="651" t="s">
        <v>596</v>
      </c>
      <c r="F488" s="652" t="s">
        <v>2521</v>
      </c>
      <c r="G488" s="651" t="s">
        <v>618</v>
      </c>
      <c r="H488" s="651" t="s">
        <v>1179</v>
      </c>
      <c r="I488" s="651" t="s">
        <v>1180</v>
      </c>
      <c r="J488" s="651" t="s">
        <v>1181</v>
      </c>
      <c r="K488" s="651" t="s">
        <v>1182</v>
      </c>
      <c r="L488" s="653">
        <v>94.509720466410599</v>
      </c>
      <c r="M488" s="653">
        <v>1</v>
      </c>
      <c r="N488" s="654">
        <v>94.509720466410599</v>
      </c>
    </row>
    <row r="489" spans="1:14" ht="14.4" customHeight="1" x14ac:dyDescent="0.3">
      <c r="A489" s="649" t="s">
        <v>573</v>
      </c>
      <c r="B489" s="650" t="s">
        <v>574</v>
      </c>
      <c r="C489" s="651" t="s">
        <v>587</v>
      </c>
      <c r="D489" s="652" t="s">
        <v>2519</v>
      </c>
      <c r="E489" s="651" t="s">
        <v>596</v>
      </c>
      <c r="F489" s="652" t="s">
        <v>2521</v>
      </c>
      <c r="G489" s="651" t="s">
        <v>618</v>
      </c>
      <c r="H489" s="651" t="s">
        <v>2010</v>
      </c>
      <c r="I489" s="651" t="s">
        <v>237</v>
      </c>
      <c r="J489" s="651" t="s">
        <v>2011</v>
      </c>
      <c r="K489" s="651"/>
      <c r="L489" s="653">
        <v>130.66364006368593</v>
      </c>
      <c r="M489" s="653">
        <v>1</v>
      </c>
      <c r="N489" s="654">
        <v>130.66364006368593</v>
      </c>
    </row>
    <row r="490" spans="1:14" ht="14.4" customHeight="1" x14ac:dyDescent="0.3">
      <c r="A490" s="649" t="s">
        <v>573</v>
      </c>
      <c r="B490" s="650" t="s">
        <v>574</v>
      </c>
      <c r="C490" s="651" t="s">
        <v>587</v>
      </c>
      <c r="D490" s="652" t="s">
        <v>2519</v>
      </c>
      <c r="E490" s="651" t="s">
        <v>596</v>
      </c>
      <c r="F490" s="652" t="s">
        <v>2521</v>
      </c>
      <c r="G490" s="651" t="s">
        <v>618</v>
      </c>
      <c r="H490" s="651" t="s">
        <v>1187</v>
      </c>
      <c r="I490" s="651" t="s">
        <v>237</v>
      </c>
      <c r="J490" s="651" t="s">
        <v>1188</v>
      </c>
      <c r="K490" s="651"/>
      <c r="L490" s="653">
        <v>109.31117810914827</v>
      </c>
      <c r="M490" s="653">
        <v>17</v>
      </c>
      <c r="N490" s="654">
        <v>1858.2900278555205</v>
      </c>
    </row>
    <row r="491" spans="1:14" ht="14.4" customHeight="1" x14ac:dyDescent="0.3">
      <c r="A491" s="649" t="s">
        <v>573</v>
      </c>
      <c r="B491" s="650" t="s">
        <v>574</v>
      </c>
      <c r="C491" s="651" t="s">
        <v>587</v>
      </c>
      <c r="D491" s="652" t="s">
        <v>2519</v>
      </c>
      <c r="E491" s="651" t="s">
        <v>596</v>
      </c>
      <c r="F491" s="652" t="s">
        <v>2521</v>
      </c>
      <c r="G491" s="651" t="s">
        <v>618</v>
      </c>
      <c r="H491" s="651" t="s">
        <v>2012</v>
      </c>
      <c r="I491" s="651" t="s">
        <v>237</v>
      </c>
      <c r="J491" s="651" t="s">
        <v>2013</v>
      </c>
      <c r="K491" s="651"/>
      <c r="L491" s="653">
        <v>22.65</v>
      </c>
      <c r="M491" s="653">
        <v>2</v>
      </c>
      <c r="N491" s="654">
        <v>45.3</v>
      </c>
    </row>
    <row r="492" spans="1:14" ht="14.4" customHeight="1" x14ac:dyDescent="0.3">
      <c r="A492" s="649" t="s">
        <v>573</v>
      </c>
      <c r="B492" s="650" t="s">
        <v>574</v>
      </c>
      <c r="C492" s="651" t="s">
        <v>587</v>
      </c>
      <c r="D492" s="652" t="s">
        <v>2519</v>
      </c>
      <c r="E492" s="651" t="s">
        <v>596</v>
      </c>
      <c r="F492" s="652" t="s">
        <v>2521</v>
      </c>
      <c r="G492" s="651" t="s">
        <v>618</v>
      </c>
      <c r="H492" s="651" t="s">
        <v>1200</v>
      </c>
      <c r="I492" s="651" t="s">
        <v>237</v>
      </c>
      <c r="J492" s="651" t="s">
        <v>1201</v>
      </c>
      <c r="K492" s="651"/>
      <c r="L492" s="653">
        <v>114.20991883875259</v>
      </c>
      <c r="M492" s="653">
        <v>1</v>
      </c>
      <c r="N492" s="654">
        <v>114.20991883875259</v>
      </c>
    </row>
    <row r="493" spans="1:14" ht="14.4" customHeight="1" x14ac:dyDescent="0.3">
      <c r="A493" s="649" t="s">
        <v>573</v>
      </c>
      <c r="B493" s="650" t="s">
        <v>574</v>
      </c>
      <c r="C493" s="651" t="s">
        <v>587</v>
      </c>
      <c r="D493" s="652" t="s">
        <v>2519</v>
      </c>
      <c r="E493" s="651" t="s">
        <v>596</v>
      </c>
      <c r="F493" s="652" t="s">
        <v>2521</v>
      </c>
      <c r="G493" s="651" t="s">
        <v>618</v>
      </c>
      <c r="H493" s="651" t="s">
        <v>1202</v>
      </c>
      <c r="I493" s="651" t="s">
        <v>1203</v>
      </c>
      <c r="J493" s="651" t="s">
        <v>1204</v>
      </c>
      <c r="K493" s="651" t="s">
        <v>1205</v>
      </c>
      <c r="L493" s="653">
        <v>164.84999999999997</v>
      </c>
      <c r="M493" s="653">
        <v>1</v>
      </c>
      <c r="N493" s="654">
        <v>164.84999999999997</v>
      </c>
    </row>
    <row r="494" spans="1:14" ht="14.4" customHeight="1" x14ac:dyDescent="0.3">
      <c r="A494" s="649" t="s">
        <v>573</v>
      </c>
      <c r="B494" s="650" t="s">
        <v>574</v>
      </c>
      <c r="C494" s="651" t="s">
        <v>587</v>
      </c>
      <c r="D494" s="652" t="s">
        <v>2519</v>
      </c>
      <c r="E494" s="651" t="s">
        <v>596</v>
      </c>
      <c r="F494" s="652" t="s">
        <v>2521</v>
      </c>
      <c r="G494" s="651" t="s">
        <v>618</v>
      </c>
      <c r="H494" s="651" t="s">
        <v>1206</v>
      </c>
      <c r="I494" s="651" t="s">
        <v>1207</v>
      </c>
      <c r="J494" s="651" t="s">
        <v>1138</v>
      </c>
      <c r="K494" s="651" t="s">
        <v>1078</v>
      </c>
      <c r="L494" s="653">
        <v>114.00333333333337</v>
      </c>
      <c r="M494" s="653">
        <v>3</v>
      </c>
      <c r="N494" s="654">
        <v>342.0100000000001</v>
      </c>
    </row>
    <row r="495" spans="1:14" ht="14.4" customHeight="1" x14ac:dyDescent="0.3">
      <c r="A495" s="649" t="s">
        <v>573</v>
      </c>
      <c r="B495" s="650" t="s">
        <v>574</v>
      </c>
      <c r="C495" s="651" t="s">
        <v>587</v>
      </c>
      <c r="D495" s="652" t="s">
        <v>2519</v>
      </c>
      <c r="E495" s="651" t="s">
        <v>596</v>
      </c>
      <c r="F495" s="652" t="s">
        <v>2521</v>
      </c>
      <c r="G495" s="651" t="s">
        <v>618</v>
      </c>
      <c r="H495" s="651" t="s">
        <v>2014</v>
      </c>
      <c r="I495" s="651" t="s">
        <v>237</v>
      </c>
      <c r="J495" s="651" t="s">
        <v>2015</v>
      </c>
      <c r="K495" s="651"/>
      <c r="L495" s="653">
        <v>64.650000000000006</v>
      </c>
      <c r="M495" s="653">
        <v>8</v>
      </c>
      <c r="N495" s="654">
        <v>517.20000000000005</v>
      </c>
    </row>
    <row r="496" spans="1:14" ht="14.4" customHeight="1" x14ac:dyDescent="0.3">
      <c r="A496" s="649" t="s">
        <v>573</v>
      </c>
      <c r="B496" s="650" t="s">
        <v>574</v>
      </c>
      <c r="C496" s="651" t="s">
        <v>587</v>
      </c>
      <c r="D496" s="652" t="s">
        <v>2519</v>
      </c>
      <c r="E496" s="651" t="s">
        <v>596</v>
      </c>
      <c r="F496" s="652" t="s">
        <v>2521</v>
      </c>
      <c r="G496" s="651" t="s">
        <v>618</v>
      </c>
      <c r="H496" s="651" t="s">
        <v>2016</v>
      </c>
      <c r="I496" s="651" t="s">
        <v>2017</v>
      </c>
      <c r="J496" s="651" t="s">
        <v>2018</v>
      </c>
      <c r="K496" s="651" t="s">
        <v>2019</v>
      </c>
      <c r="L496" s="653">
        <v>49.904882921574597</v>
      </c>
      <c r="M496" s="653">
        <v>84</v>
      </c>
      <c r="N496" s="654">
        <v>4192.0101654122664</v>
      </c>
    </row>
    <row r="497" spans="1:14" ht="14.4" customHeight="1" x14ac:dyDescent="0.3">
      <c r="A497" s="649" t="s">
        <v>573</v>
      </c>
      <c r="B497" s="650" t="s">
        <v>574</v>
      </c>
      <c r="C497" s="651" t="s">
        <v>587</v>
      </c>
      <c r="D497" s="652" t="s">
        <v>2519</v>
      </c>
      <c r="E497" s="651" t="s">
        <v>596</v>
      </c>
      <c r="F497" s="652" t="s">
        <v>2521</v>
      </c>
      <c r="G497" s="651" t="s">
        <v>618</v>
      </c>
      <c r="H497" s="651" t="s">
        <v>2020</v>
      </c>
      <c r="I497" s="651" t="s">
        <v>237</v>
      </c>
      <c r="J497" s="651" t="s">
        <v>2021</v>
      </c>
      <c r="K497" s="651"/>
      <c r="L497" s="653">
        <v>75.165074345466309</v>
      </c>
      <c r="M497" s="653">
        <v>5</v>
      </c>
      <c r="N497" s="654">
        <v>375.82537172733157</v>
      </c>
    </row>
    <row r="498" spans="1:14" ht="14.4" customHeight="1" x14ac:dyDescent="0.3">
      <c r="A498" s="649" t="s">
        <v>573</v>
      </c>
      <c r="B498" s="650" t="s">
        <v>574</v>
      </c>
      <c r="C498" s="651" t="s">
        <v>587</v>
      </c>
      <c r="D498" s="652" t="s">
        <v>2519</v>
      </c>
      <c r="E498" s="651" t="s">
        <v>596</v>
      </c>
      <c r="F498" s="652" t="s">
        <v>2521</v>
      </c>
      <c r="G498" s="651" t="s">
        <v>618</v>
      </c>
      <c r="H498" s="651" t="s">
        <v>2022</v>
      </c>
      <c r="I498" s="651" t="s">
        <v>237</v>
      </c>
      <c r="J498" s="651" t="s">
        <v>2023</v>
      </c>
      <c r="K498" s="651"/>
      <c r="L498" s="653">
        <v>149.90199645435641</v>
      </c>
      <c r="M498" s="653">
        <v>1</v>
      </c>
      <c r="N498" s="654">
        <v>149.90199645435641</v>
      </c>
    </row>
    <row r="499" spans="1:14" ht="14.4" customHeight="1" x14ac:dyDescent="0.3">
      <c r="A499" s="649" t="s">
        <v>573</v>
      </c>
      <c r="B499" s="650" t="s">
        <v>574</v>
      </c>
      <c r="C499" s="651" t="s">
        <v>587</v>
      </c>
      <c r="D499" s="652" t="s">
        <v>2519</v>
      </c>
      <c r="E499" s="651" t="s">
        <v>596</v>
      </c>
      <c r="F499" s="652" t="s">
        <v>2521</v>
      </c>
      <c r="G499" s="651" t="s">
        <v>618</v>
      </c>
      <c r="H499" s="651" t="s">
        <v>1215</v>
      </c>
      <c r="I499" s="651" t="s">
        <v>1216</v>
      </c>
      <c r="J499" s="651" t="s">
        <v>650</v>
      </c>
      <c r="K499" s="651" t="s">
        <v>1217</v>
      </c>
      <c r="L499" s="653">
        <v>51.66499917153773</v>
      </c>
      <c r="M499" s="653">
        <v>4</v>
      </c>
      <c r="N499" s="654">
        <v>206.65999668615092</v>
      </c>
    </row>
    <row r="500" spans="1:14" ht="14.4" customHeight="1" x14ac:dyDescent="0.3">
      <c r="A500" s="649" t="s">
        <v>573</v>
      </c>
      <c r="B500" s="650" t="s">
        <v>574</v>
      </c>
      <c r="C500" s="651" t="s">
        <v>587</v>
      </c>
      <c r="D500" s="652" t="s">
        <v>2519</v>
      </c>
      <c r="E500" s="651" t="s">
        <v>596</v>
      </c>
      <c r="F500" s="652" t="s">
        <v>2521</v>
      </c>
      <c r="G500" s="651" t="s">
        <v>618</v>
      </c>
      <c r="H500" s="651" t="s">
        <v>1218</v>
      </c>
      <c r="I500" s="651" t="s">
        <v>1219</v>
      </c>
      <c r="J500" s="651" t="s">
        <v>1220</v>
      </c>
      <c r="K500" s="651" t="s">
        <v>1221</v>
      </c>
      <c r="L500" s="653">
        <v>177.79975953742212</v>
      </c>
      <c r="M500" s="653">
        <v>4</v>
      </c>
      <c r="N500" s="654">
        <v>711.19903814968848</v>
      </c>
    </row>
    <row r="501" spans="1:14" ht="14.4" customHeight="1" x14ac:dyDescent="0.3">
      <c r="A501" s="649" t="s">
        <v>573</v>
      </c>
      <c r="B501" s="650" t="s">
        <v>574</v>
      </c>
      <c r="C501" s="651" t="s">
        <v>587</v>
      </c>
      <c r="D501" s="652" t="s">
        <v>2519</v>
      </c>
      <c r="E501" s="651" t="s">
        <v>596</v>
      </c>
      <c r="F501" s="652" t="s">
        <v>2521</v>
      </c>
      <c r="G501" s="651" t="s">
        <v>618</v>
      </c>
      <c r="H501" s="651" t="s">
        <v>1222</v>
      </c>
      <c r="I501" s="651" t="s">
        <v>1222</v>
      </c>
      <c r="J501" s="651" t="s">
        <v>1223</v>
      </c>
      <c r="K501" s="651" t="s">
        <v>1224</v>
      </c>
      <c r="L501" s="653">
        <v>266.44032855776828</v>
      </c>
      <c r="M501" s="653">
        <v>1</v>
      </c>
      <c r="N501" s="654">
        <v>266.44032855776828</v>
      </c>
    </row>
    <row r="502" spans="1:14" ht="14.4" customHeight="1" x14ac:dyDescent="0.3">
      <c r="A502" s="649" t="s">
        <v>573</v>
      </c>
      <c r="B502" s="650" t="s">
        <v>574</v>
      </c>
      <c r="C502" s="651" t="s">
        <v>587</v>
      </c>
      <c r="D502" s="652" t="s">
        <v>2519</v>
      </c>
      <c r="E502" s="651" t="s">
        <v>596</v>
      </c>
      <c r="F502" s="652" t="s">
        <v>2521</v>
      </c>
      <c r="G502" s="651" t="s">
        <v>618</v>
      </c>
      <c r="H502" s="651" t="s">
        <v>1225</v>
      </c>
      <c r="I502" s="651" t="s">
        <v>1226</v>
      </c>
      <c r="J502" s="651" t="s">
        <v>1227</v>
      </c>
      <c r="K502" s="651" t="s">
        <v>644</v>
      </c>
      <c r="L502" s="653">
        <v>73.143530662560835</v>
      </c>
      <c r="M502" s="653">
        <v>450</v>
      </c>
      <c r="N502" s="654">
        <v>32914.588798152377</v>
      </c>
    </row>
    <row r="503" spans="1:14" ht="14.4" customHeight="1" x14ac:dyDescent="0.3">
      <c r="A503" s="649" t="s">
        <v>573</v>
      </c>
      <c r="B503" s="650" t="s">
        <v>574</v>
      </c>
      <c r="C503" s="651" t="s">
        <v>587</v>
      </c>
      <c r="D503" s="652" t="s">
        <v>2519</v>
      </c>
      <c r="E503" s="651" t="s">
        <v>596</v>
      </c>
      <c r="F503" s="652" t="s">
        <v>2521</v>
      </c>
      <c r="G503" s="651" t="s">
        <v>618</v>
      </c>
      <c r="H503" s="651" t="s">
        <v>1228</v>
      </c>
      <c r="I503" s="651" t="s">
        <v>1229</v>
      </c>
      <c r="J503" s="651" t="s">
        <v>1230</v>
      </c>
      <c r="K503" s="651" t="s">
        <v>1231</v>
      </c>
      <c r="L503" s="653">
        <v>41.564169530942742</v>
      </c>
      <c r="M503" s="653">
        <v>24</v>
      </c>
      <c r="N503" s="654">
        <v>997.54006874262575</v>
      </c>
    </row>
    <row r="504" spans="1:14" ht="14.4" customHeight="1" x14ac:dyDescent="0.3">
      <c r="A504" s="649" t="s">
        <v>573</v>
      </c>
      <c r="B504" s="650" t="s">
        <v>574</v>
      </c>
      <c r="C504" s="651" t="s">
        <v>587</v>
      </c>
      <c r="D504" s="652" t="s">
        <v>2519</v>
      </c>
      <c r="E504" s="651" t="s">
        <v>596</v>
      </c>
      <c r="F504" s="652" t="s">
        <v>2521</v>
      </c>
      <c r="G504" s="651" t="s">
        <v>618</v>
      </c>
      <c r="H504" s="651" t="s">
        <v>2024</v>
      </c>
      <c r="I504" s="651" t="s">
        <v>2025</v>
      </c>
      <c r="J504" s="651" t="s">
        <v>2026</v>
      </c>
      <c r="K504" s="651" t="s">
        <v>2027</v>
      </c>
      <c r="L504" s="653">
        <v>389.29</v>
      </c>
      <c r="M504" s="653">
        <v>4</v>
      </c>
      <c r="N504" s="654">
        <v>1557.16</v>
      </c>
    </row>
    <row r="505" spans="1:14" ht="14.4" customHeight="1" x14ac:dyDescent="0.3">
      <c r="A505" s="649" t="s">
        <v>573</v>
      </c>
      <c r="B505" s="650" t="s">
        <v>574</v>
      </c>
      <c r="C505" s="651" t="s">
        <v>587</v>
      </c>
      <c r="D505" s="652" t="s">
        <v>2519</v>
      </c>
      <c r="E505" s="651" t="s">
        <v>596</v>
      </c>
      <c r="F505" s="652" t="s">
        <v>2521</v>
      </c>
      <c r="G505" s="651" t="s">
        <v>618</v>
      </c>
      <c r="H505" s="651" t="s">
        <v>2028</v>
      </c>
      <c r="I505" s="651" t="s">
        <v>2029</v>
      </c>
      <c r="J505" s="651" t="s">
        <v>2030</v>
      </c>
      <c r="K505" s="651" t="s">
        <v>2031</v>
      </c>
      <c r="L505" s="653">
        <v>1006.96</v>
      </c>
      <c r="M505" s="653">
        <v>3</v>
      </c>
      <c r="N505" s="654">
        <v>3020.88</v>
      </c>
    </row>
    <row r="506" spans="1:14" ht="14.4" customHeight="1" x14ac:dyDescent="0.3">
      <c r="A506" s="649" t="s">
        <v>573</v>
      </c>
      <c r="B506" s="650" t="s">
        <v>574</v>
      </c>
      <c r="C506" s="651" t="s">
        <v>587</v>
      </c>
      <c r="D506" s="652" t="s">
        <v>2519</v>
      </c>
      <c r="E506" s="651" t="s">
        <v>596</v>
      </c>
      <c r="F506" s="652" t="s">
        <v>2521</v>
      </c>
      <c r="G506" s="651" t="s">
        <v>618</v>
      </c>
      <c r="H506" s="651" t="s">
        <v>2032</v>
      </c>
      <c r="I506" s="651" t="s">
        <v>2033</v>
      </c>
      <c r="J506" s="651" t="s">
        <v>2034</v>
      </c>
      <c r="K506" s="651" t="s">
        <v>2035</v>
      </c>
      <c r="L506" s="653">
        <v>274.53856485607781</v>
      </c>
      <c r="M506" s="653">
        <v>4</v>
      </c>
      <c r="N506" s="654">
        <v>1098.1542594243112</v>
      </c>
    </row>
    <row r="507" spans="1:14" ht="14.4" customHeight="1" x14ac:dyDescent="0.3">
      <c r="A507" s="649" t="s">
        <v>573</v>
      </c>
      <c r="B507" s="650" t="s">
        <v>574</v>
      </c>
      <c r="C507" s="651" t="s">
        <v>587</v>
      </c>
      <c r="D507" s="652" t="s">
        <v>2519</v>
      </c>
      <c r="E507" s="651" t="s">
        <v>596</v>
      </c>
      <c r="F507" s="652" t="s">
        <v>2521</v>
      </c>
      <c r="G507" s="651" t="s">
        <v>618</v>
      </c>
      <c r="H507" s="651" t="s">
        <v>1236</v>
      </c>
      <c r="I507" s="651" t="s">
        <v>1237</v>
      </c>
      <c r="J507" s="651" t="s">
        <v>1238</v>
      </c>
      <c r="K507" s="651" t="s">
        <v>1239</v>
      </c>
      <c r="L507" s="653">
        <v>80.519762895125609</v>
      </c>
      <c r="M507" s="653">
        <v>4</v>
      </c>
      <c r="N507" s="654">
        <v>322.07905158050244</v>
      </c>
    </row>
    <row r="508" spans="1:14" ht="14.4" customHeight="1" x14ac:dyDescent="0.3">
      <c r="A508" s="649" t="s">
        <v>573</v>
      </c>
      <c r="B508" s="650" t="s">
        <v>574</v>
      </c>
      <c r="C508" s="651" t="s">
        <v>587</v>
      </c>
      <c r="D508" s="652" t="s">
        <v>2519</v>
      </c>
      <c r="E508" s="651" t="s">
        <v>596</v>
      </c>
      <c r="F508" s="652" t="s">
        <v>2521</v>
      </c>
      <c r="G508" s="651" t="s">
        <v>618</v>
      </c>
      <c r="H508" s="651" t="s">
        <v>2036</v>
      </c>
      <c r="I508" s="651" t="s">
        <v>2037</v>
      </c>
      <c r="J508" s="651" t="s">
        <v>2038</v>
      </c>
      <c r="K508" s="651" t="s">
        <v>1302</v>
      </c>
      <c r="L508" s="653">
        <v>31.919999999999998</v>
      </c>
      <c r="M508" s="653">
        <v>46</v>
      </c>
      <c r="N508" s="654">
        <v>1468.32</v>
      </c>
    </row>
    <row r="509" spans="1:14" ht="14.4" customHeight="1" x14ac:dyDescent="0.3">
      <c r="A509" s="649" t="s">
        <v>573</v>
      </c>
      <c r="B509" s="650" t="s">
        <v>574</v>
      </c>
      <c r="C509" s="651" t="s">
        <v>587</v>
      </c>
      <c r="D509" s="652" t="s">
        <v>2519</v>
      </c>
      <c r="E509" s="651" t="s">
        <v>596</v>
      </c>
      <c r="F509" s="652" t="s">
        <v>2521</v>
      </c>
      <c r="G509" s="651" t="s">
        <v>618</v>
      </c>
      <c r="H509" s="651" t="s">
        <v>2039</v>
      </c>
      <c r="I509" s="651" t="s">
        <v>2040</v>
      </c>
      <c r="J509" s="651" t="s">
        <v>1162</v>
      </c>
      <c r="K509" s="651" t="s">
        <v>2041</v>
      </c>
      <c r="L509" s="653">
        <v>23.287322033984836</v>
      </c>
      <c r="M509" s="653">
        <v>144</v>
      </c>
      <c r="N509" s="654">
        <v>3353.3743728938166</v>
      </c>
    </row>
    <row r="510" spans="1:14" ht="14.4" customHeight="1" x14ac:dyDescent="0.3">
      <c r="A510" s="649" t="s">
        <v>573</v>
      </c>
      <c r="B510" s="650" t="s">
        <v>574</v>
      </c>
      <c r="C510" s="651" t="s">
        <v>587</v>
      </c>
      <c r="D510" s="652" t="s">
        <v>2519</v>
      </c>
      <c r="E510" s="651" t="s">
        <v>596</v>
      </c>
      <c r="F510" s="652" t="s">
        <v>2521</v>
      </c>
      <c r="G510" s="651" t="s">
        <v>618</v>
      </c>
      <c r="H510" s="651" t="s">
        <v>2042</v>
      </c>
      <c r="I510" s="651" t="s">
        <v>2042</v>
      </c>
      <c r="J510" s="651" t="s">
        <v>2043</v>
      </c>
      <c r="K510" s="651" t="s">
        <v>768</v>
      </c>
      <c r="L510" s="653">
        <v>56.550000000000011</v>
      </c>
      <c r="M510" s="653">
        <v>1</v>
      </c>
      <c r="N510" s="654">
        <v>56.550000000000011</v>
      </c>
    </row>
    <row r="511" spans="1:14" ht="14.4" customHeight="1" x14ac:dyDescent="0.3">
      <c r="A511" s="649" t="s">
        <v>573</v>
      </c>
      <c r="B511" s="650" t="s">
        <v>574</v>
      </c>
      <c r="C511" s="651" t="s">
        <v>587</v>
      </c>
      <c r="D511" s="652" t="s">
        <v>2519</v>
      </c>
      <c r="E511" s="651" t="s">
        <v>596</v>
      </c>
      <c r="F511" s="652" t="s">
        <v>2521</v>
      </c>
      <c r="G511" s="651" t="s">
        <v>618</v>
      </c>
      <c r="H511" s="651" t="s">
        <v>2044</v>
      </c>
      <c r="I511" s="651" t="s">
        <v>2045</v>
      </c>
      <c r="J511" s="651" t="s">
        <v>2046</v>
      </c>
      <c r="K511" s="651" t="s">
        <v>2047</v>
      </c>
      <c r="L511" s="653">
        <v>1104.9426760291594</v>
      </c>
      <c r="M511" s="653">
        <v>3</v>
      </c>
      <c r="N511" s="654">
        <v>3314.8280280874783</v>
      </c>
    </row>
    <row r="512" spans="1:14" ht="14.4" customHeight="1" x14ac:dyDescent="0.3">
      <c r="A512" s="649" t="s">
        <v>573</v>
      </c>
      <c r="B512" s="650" t="s">
        <v>574</v>
      </c>
      <c r="C512" s="651" t="s">
        <v>587</v>
      </c>
      <c r="D512" s="652" t="s">
        <v>2519</v>
      </c>
      <c r="E512" s="651" t="s">
        <v>596</v>
      </c>
      <c r="F512" s="652" t="s">
        <v>2521</v>
      </c>
      <c r="G512" s="651" t="s">
        <v>618</v>
      </c>
      <c r="H512" s="651" t="s">
        <v>2048</v>
      </c>
      <c r="I512" s="651" t="s">
        <v>2049</v>
      </c>
      <c r="J512" s="651" t="s">
        <v>2050</v>
      </c>
      <c r="K512" s="651" t="s">
        <v>2051</v>
      </c>
      <c r="L512" s="653">
        <v>289.80130606240903</v>
      </c>
      <c r="M512" s="653">
        <v>1</v>
      </c>
      <c r="N512" s="654">
        <v>289.80130606240903</v>
      </c>
    </row>
    <row r="513" spans="1:14" ht="14.4" customHeight="1" x14ac:dyDescent="0.3">
      <c r="A513" s="649" t="s">
        <v>573</v>
      </c>
      <c r="B513" s="650" t="s">
        <v>574</v>
      </c>
      <c r="C513" s="651" t="s">
        <v>587</v>
      </c>
      <c r="D513" s="652" t="s">
        <v>2519</v>
      </c>
      <c r="E513" s="651" t="s">
        <v>596</v>
      </c>
      <c r="F513" s="652" t="s">
        <v>2521</v>
      </c>
      <c r="G513" s="651" t="s">
        <v>618</v>
      </c>
      <c r="H513" s="651" t="s">
        <v>1244</v>
      </c>
      <c r="I513" s="651" t="s">
        <v>1245</v>
      </c>
      <c r="J513" s="651" t="s">
        <v>1246</v>
      </c>
      <c r="K513" s="651" t="s">
        <v>1247</v>
      </c>
      <c r="L513" s="653">
        <v>1100.7298328167701</v>
      </c>
      <c r="M513" s="653">
        <v>-1</v>
      </c>
      <c r="N513" s="654">
        <v>-1100.7298328167701</v>
      </c>
    </row>
    <row r="514" spans="1:14" ht="14.4" customHeight="1" x14ac:dyDescent="0.3">
      <c r="A514" s="649" t="s">
        <v>573</v>
      </c>
      <c r="B514" s="650" t="s">
        <v>574</v>
      </c>
      <c r="C514" s="651" t="s">
        <v>587</v>
      </c>
      <c r="D514" s="652" t="s">
        <v>2519</v>
      </c>
      <c r="E514" s="651" t="s">
        <v>596</v>
      </c>
      <c r="F514" s="652" t="s">
        <v>2521</v>
      </c>
      <c r="G514" s="651" t="s">
        <v>618</v>
      </c>
      <c r="H514" s="651" t="s">
        <v>1248</v>
      </c>
      <c r="I514" s="651" t="s">
        <v>1249</v>
      </c>
      <c r="J514" s="651" t="s">
        <v>1250</v>
      </c>
      <c r="K514" s="651" t="s">
        <v>1251</v>
      </c>
      <c r="L514" s="653">
        <v>89.640029284279152</v>
      </c>
      <c r="M514" s="653">
        <v>34</v>
      </c>
      <c r="N514" s="654">
        <v>3047.760995665491</v>
      </c>
    </row>
    <row r="515" spans="1:14" ht="14.4" customHeight="1" x14ac:dyDescent="0.3">
      <c r="A515" s="649" t="s">
        <v>573</v>
      </c>
      <c r="B515" s="650" t="s">
        <v>574</v>
      </c>
      <c r="C515" s="651" t="s">
        <v>587</v>
      </c>
      <c r="D515" s="652" t="s">
        <v>2519</v>
      </c>
      <c r="E515" s="651" t="s">
        <v>596</v>
      </c>
      <c r="F515" s="652" t="s">
        <v>2521</v>
      </c>
      <c r="G515" s="651" t="s">
        <v>618</v>
      </c>
      <c r="H515" s="651" t="s">
        <v>2052</v>
      </c>
      <c r="I515" s="651" t="s">
        <v>2052</v>
      </c>
      <c r="J515" s="651" t="s">
        <v>2053</v>
      </c>
      <c r="K515" s="651" t="s">
        <v>2054</v>
      </c>
      <c r="L515" s="653">
        <v>201.25</v>
      </c>
      <c r="M515" s="653">
        <v>6</v>
      </c>
      <c r="N515" s="654">
        <v>1207.5</v>
      </c>
    </row>
    <row r="516" spans="1:14" ht="14.4" customHeight="1" x14ac:dyDescent="0.3">
      <c r="A516" s="649" t="s">
        <v>573</v>
      </c>
      <c r="B516" s="650" t="s">
        <v>574</v>
      </c>
      <c r="C516" s="651" t="s">
        <v>587</v>
      </c>
      <c r="D516" s="652" t="s">
        <v>2519</v>
      </c>
      <c r="E516" s="651" t="s">
        <v>596</v>
      </c>
      <c r="F516" s="652" t="s">
        <v>2521</v>
      </c>
      <c r="G516" s="651" t="s">
        <v>618</v>
      </c>
      <c r="H516" s="651" t="s">
        <v>2055</v>
      </c>
      <c r="I516" s="651" t="s">
        <v>2056</v>
      </c>
      <c r="J516" s="651" t="s">
        <v>2057</v>
      </c>
      <c r="K516" s="651" t="s">
        <v>2058</v>
      </c>
      <c r="L516" s="653">
        <v>17459.888749999998</v>
      </c>
      <c r="M516" s="653">
        <v>8</v>
      </c>
      <c r="N516" s="654">
        <v>139679.10999999999</v>
      </c>
    </row>
    <row r="517" spans="1:14" ht="14.4" customHeight="1" x14ac:dyDescent="0.3">
      <c r="A517" s="649" t="s">
        <v>573</v>
      </c>
      <c r="B517" s="650" t="s">
        <v>574</v>
      </c>
      <c r="C517" s="651" t="s">
        <v>587</v>
      </c>
      <c r="D517" s="652" t="s">
        <v>2519</v>
      </c>
      <c r="E517" s="651" t="s">
        <v>596</v>
      </c>
      <c r="F517" s="652" t="s">
        <v>2521</v>
      </c>
      <c r="G517" s="651" t="s">
        <v>618</v>
      </c>
      <c r="H517" s="651" t="s">
        <v>2059</v>
      </c>
      <c r="I517" s="651" t="s">
        <v>237</v>
      </c>
      <c r="J517" s="651" t="s">
        <v>2060</v>
      </c>
      <c r="K517" s="651"/>
      <c r="L517" s="653">
        <v>36.905000000000001</v>
      </c>
      <c r="M517" s="653">
        <v>40</v>
      </c>
      <c r="N517" s="654">
        <v>1476.2</v>
      </c>
    </row>
    <row r="518" spans="1:14" ht="14.4" customHeight="1" x14ac:dyDescent="0.3">
      <c r="A518" s="649" t="s">
        <v>573</v>
      </c>
      <c r="B518" s="650" t="s">
        <v>574</v>
      </c>
      <c r="C518" s="651" t="s">
        <v>587</v>
      </c>
      <c r="D518" s="652" t="s">
        <v>2519</v>
      </c>
      <c r="E518" s="651" t="s">
        <v>596</v>
      </c>
      <c r="F518" s="652" t="s">
        <v>2521</v>
      </c>
      <c r="G518" s="651" t="s">
        <v>618</v>
      </c>
      <c r="H518" s="651" t="s">
        <v>2061</v>
      </c>
      <c r="I518" s="651" t="s">
        <v>237</v>
      </c>
      <c r="J518" s="651" t="s">
        <v>2062</v>
      </c>
      <c r="K518" s="651" t="s">
        <v>2063</v>
      </c>
      <c r="L518" s="653">
        <v>471.4973760598715</v>
      </c>
      <c r="M518" s="653">
        <v>330</v>
      </c>
      <c r="N518" s="654">
        <v>155594.13409975759</v>
      </c>
    </row>
    <row r="519" spans="1:14" ht="14.4" customHeight="1" x14ac:dyDescent="0.3">
      <c r="A519" s="649" t="s">
        <v>573</v>
      </c>
      <c r="B519" s="650" t="s">
        <v>574</v>
      </c>
      <c r="C519" s="651" t="s">
        <v>587</v>
      </c>
      <c r="D519" s="652" t="s">
        <v>2519</v>
      </c>
      <c r="E519" s="651" t="s">
        <v>596</v>
      </c>
      <c r="F519" s="652" t="s">
        <v>2521</v>
      </c>
      <c r="G519" s="651" t="s">
        <v>618</v>
      </c>
      <c r="H519" s="651" t="s">
        <v>2064</v>
      </c>
      <c r="I519" s="651" t="s">
        <v>2065</v>
      </c>
      <c r="J519" s="651" t="s">
        <v>2066</v>
      </c>
      <c r="K519" s="651" t="s">
        <v>1116</v>
      </c>
      <c r="L519" s="653">
        <v>52.409378200326977</v>
      </c>
      <c r="M519" s="653">
        <v>1</v>
      </c>
      <c r="N519" s="654">
        <v>52.409378200326977</v>
      </c>
    </row>
    <row r="520" spans="1:14" ht="14.4" customHeight="1" x14ac:dyDescent="0.3">
      <c r="A520" s="649" t="s">
        <v>573</v>
      </c>
      <c r="B520" s="650" t="s">
        <v>574</v>
      </c>
      <c r="C520" s="651" t="s">
        <v>587</v>
      </c>
      <c r="D520" s="652" t="s">
        <v>2519</v>
      </c>
      <c r="E520" s="651" t="s">
        <v>596</v>
      </c>
      <c r="F520" s="652" t="s">
        <v>2521</v>
      </c>
      <c r="G520" s="651" t="s">
        <v>618</v>
      </c>
      <c r="H520" s="651" t="s">
        <v>2067</v>
      </c>
      <c r="I520" s="651" t="s">
        <v>2068</v>
      </c>
      <c r="J520" s="651" t="s">
        <v>2069</v>
      </c>
      <c r="K520" s="651" t="s">
        <v>2070</v>
      </c>
      <c r="L520" s="653">
        <v>269.61923611111109</v>
      </c>
      <c r="M520" s="653">
        <v>21.6</v>
      </c>
      <c r="N520" s="654">
        <v>5823.7754999999997</v>
      </c>
    </row>
    <row r="521" spans="1:14" ht="14.4" customHeight="1" x14ac:dyDescent="0.3">
      <c r="A521" s="649" t="s">
        <v>573</v>
      </c>
      <c r="B521" s="650" t="s">
        <v>574</v>
      </c>
      <c r="C521" s="651" t="s">
        <v>587</v>
      </c>
      <c r="D521" s="652" t="s">
        <v>2519</v>
      </c>
      <c r="E521" s="651" t="s">
        <v>596</v>
      </c>
      <c r="F521" s="652" t="s">
        <v>2521</v>
      </c>
      <c r="G521" s="651" t="s">
        <v>618</v>
      </c>
      <c r="H521" s="651" t="s">
        <v>2071</v>
      </c>
      <c r="I521" s="651" t="s">
        <v>2072</v>
      </c>
      <c r="J521" s="651" t="s">
        <v>2073</v>
      </c>
      <c r="K521" s="651" t="s">
        <v>2074</v>
      </c>
      <c r="L521" s="653">
        <v>61.57432280048657</v>
      </c>
      <c r="M521" s="653">
        <v>9</v>
      </c>
      <c r="N521" s="654">
        <v>554.16890520437914</v>
      </c>
    </row>
    <row r="522" spans="1:14" ht="14.4" customHeight="1" x14ac:dyDescent="0.3">
      <c r="A522" s="649" t="s">
        <v>573</v>
      </c>
      <c r="B522" s="650" t="s">
        <v>574</v>
      </c>
      <c r="C522" s="651" t="s">
        <v>587</v>
      </c>
      <c r="D522" s="652" t="s">
        <v>2519</v>
      </c>
      <c r="E522" s="651" t="s">
        <v>596</v>
      </c>
      <c r="F522" s="652" t="s">
        <v>2521</v>
      </c>
      <c r="G522" s="651" t="s">
        <v>618</v>
      </c>
      <c r="H522" s="651" t="s">
        <v>1263</v>
      </c>
      <c r="I522" s="651" t="s">
        <v>1264</v>
      </c>
      <c r="J522" s="651" t="s">
        <v>1265</v>
      </c>
      <c r="K522" s="651" t="s">
        <v>1266</v>
      </c>
      <c r="L522" s="653">
        <v>1398.6199382037089</v>
      </c>
      <c r="M522" s="653">
        <v>1</v>
      </c>
      <c r="N522" s="654">
        <v>1398.6199382037089</v>
      </c>
    </row>
    <row r="523" spans="1:14" ht="14.4" customHeight="1" x14ac:dyDescent="0.3">
      <c r="A523" s="649" t="s">
        <v>573</v>
      </c>
      <c r="B523" s="650" t="s">
        <v>574</v>
      </c>
      <c r="C523" s="651" t="s">
        <v>587</v>
      </c>
      <c r="D523" s="652" t="s">
        <v>2519</v>
      </c>
      <c r="E523" s="651" t="s">
        <v>596</v>
      </c>
      <c r="F523" s="652" t="s">
        <v>2521</v>
      </c>
      <c r="G523" s="651" t="s">
        <v>618</v>
      </c>
      <c r="H523" s="651" t="s">
        <v>2075</v>
      </c>
      <c r="I523" s="651" t="s">
        <v>2076</v>
      </c>
      <c r="J523" s="651" t="s">
        <v>2077</v>
      </c>
      <c r="K523" s="651" t="s">
        <v>2078</v>
      </c>
      <c r="L523" s="653">
        <v>105.30494895596691</v>
      </c>
      <c r="M523" s="653">
        <v>12</v>
      </c>
      <c r="N523" s="654">
        <v>1263.6593874716029</v>
      </c>
    </row>
    <row r="524" spans="1:14" ht="14.4" customHeight="1" x14ac:dyDescent="0.3">
      <c r="A524" s="649" t="s">
        <v>573</v>
      </c>
      <c r="B524" s="650" t="s">
        <v>574</v>
      </c>
      <c r="C524" s="651" t="s">
        <v>587</v>
      </c>
      <c r="D524" s="652" t="s">
        <v>2519</v>
      </c>
      <c r="E524" s="651" t="s">
        <v>596</v>
      </c>
      <c r="F524" s="652" t="s">
        <v>2521</v>
      </c>
      <c r="G524" s="651" t="s">
        <v>618</v>
      </c>
      <c r="H524" s="651" t="s">
        <v>2079</v>
      </c>
      <c r="I524" s="651" t="s">
        <v>2080</v>
      </c>
      <c r="J524" s="651" t="s">
        <v>2081</v>
      </c>
      <c r="K524" s="651" t="s">
        <v>2082</v>
      </c>
      <c r="L524" s="653">
        <v>3786.72</v>
      </c>
      <c r="M524" s="653">
        <v>1</v>
      </c>
      <c r="N524" s="654">
        <v>3786.72</v>
      </c>
    </row>
    <row r="525" spans="1:14" ht="14.4" customHeight="1" x14ac:dyDescent="0.3">
      <c r="A525" s="649" t="s">
        <v>573</v>
      </c>
      <c r="B525" s="650" t="s">
        <v>574</v>
      </c>
      <c r="C525" s="651" t="s">
        <v>587</v>
      </c>
      <c r="D525" s="652" t="s">
        <v>2519</v>
      </c>
      <c r="E525" s="651" t="s">
        <v>596</v>
      </c>
      <c r="F525" s="652" t="s">
        <v>2521</v>
      </c>
      <c r="G525" s="651" t="s">
        <v>618</v>
      </c>
      <c r="H525" s="651" t="s">
        <v>1267</v>
      </c>
      <c r="I525" s="651" t="s">
        <v>1268</v>
      </c>
      <c r="J525" s="651" t="s">
        <v>1269</v>
      </c>
      <c r="K525" s="651" t="s">
        <v>1270</v>
      </c>
      <c r="L525" s="653">
        <v>61.160000000000011</v>
      </c>
      <c r="M525" s="653">
        <v>1</v>
      </c>
      <c r="N525" s="654">
        <v>61.160000000000011</v>
      </c>
    </row>
    <row r="526" spans="1:14" ht="14.4" customHeight="1" x14ac:dyDescent="0.3">
      <c r="A526" s="649" t="s">
        <v>573</v>
      </c>
      <c r="B526" s="650" t="s">
        <v>574</v>
      </c>
      <c r="C526" s="651" t="s">
        <v>587</v>
      </c>
      <c r="D526" s="652" t="s">
        <v>2519</v>
      </c>
      <c r="E526" s="651" t="s">
        <v>596</v>
      </c>
      <c r="F526" s="652" t="s">
        <v>2521</v>
      </c>
      <c r="G526" s="651" t="s">
        <v>618</v>
      </c>
      <c r="H526" s="651" t="s">
        <v>2083</v>
      </c>
      <c r="I526" s="651" t="s">
        <v>2084</v>
      </c>
      <c r="J526" s="651" t="s">
        <v>2085</v>
      </c>
      <c r="K526" s="651" t="s">
        <v>2086</v>
      </c>
      <c r="L526" s="653">
        <v>111.58340050673381</v>
      </c>
      <c r="M526" s="653">
        <v>14</v>
      </c>
      <c r="N526" s="654">
        <v>1562.1676070942733</v>
      </c>
    </row>
    <row r="527" spans="1:14" ht="14.4" customHeight="1" x14ac:dyDescent="0.3">
      <c r="A527" s="649" t="s">
        <v>573</v>
      </c>
      <c r="B527" s="650" t="s">
        <v>574</v>
      </c>
      <c r="C527" s="651" t="s">
        <v>587</v>
      </c>
      <c r="D527" s="652" t="s">
        <v>2519</v>
      </c>
      <c r="E527" s="651" t="s">
        <v>596</v>
      </c>
      <c r="F527" s="652" t="s">
        <v>2521</v>
      </c>
      <c r="G527" s="651" t="s">
        <v>618</v>
      </c>
      <c r="H527" s="651" t="s">
        <v>2087</v>
      </c>
      <c r="I527" s="651" t="s">
        <v>237</v>
      </c>
      <c r="J527" s="651" t="s">
        <v>2088</v>
      </c>
      <c r="K527" s="651" t="s">
        <v>1277</v>
      </c>
      <c r="L527" s="653">
        <v>23.699999999999996</v>
      </c>
      <c r="M527" s="653">
        <v>558</v>
      </c>
      <c r="N527" s="654">
        <v>13224.599999999999</v>
      </c>
    </row>
    <row r="528" spans="1:14" ht="14.4" customHeight="1" x14ac:dyDescent="0.3">
      <c r="A528" s="649" t="s">
        <v>573</v>
      </c>
      <c r="B528" s="650" t="s">
        <v>574</v>
      </c>
      <c r="C528" s="651" t="s">
        <v>587</v>
      </c>
      <c r="D528" s="652" t="s">
        <v>2519</v>
      </c>
      <c r="E528" s="651" t="s">
        <v>596</v>
      </c>
      <c r="F528" s="652" t="s">
        <v>2521</v>
      </c>
      <c r="G528" s="651" t="s">
        <v>618</v>
      </c>
      <c r="H528" s="651" t="s">
        <v>1275</v>
      </c>
      <c r="I528" s="651" t="s">
        <v>237</v>
      </c>
      <c r="J528" s="651" t="s">
        <v>1276</v>
      </c>
      <c r="K528" s="651" t="s">
        <v>1277</v>
      </c>
      <c r="L528" s="653">
        <v>24.037194261613511</v>
      </c>
      <c r="M528" s="653">
        <v>60</v>
      </c>
      <c r="N528" s="654">
        <v>1442.2316556968105</v>
      </c>
    </row>
    <row r="529" spans="1:14" ht="14.4" customHeight="1" x14ac:dyDescent="0.3">
      <c r="A529" s="649" t="s">
        <v>573</v>
      </c>
      <c r="B529" s="650" t="s">
        <v>574</v>
      </c>
      <c r="C529" s="651" t="s">
        <v>587</v>
      </c>
      <c r="D529" s="652" t="s">
        <v>2519</v>
      </c>
      <c r="E529" s="651" t="s">
        <v>596</v>
      </c>
      <c r="F529" s="652" t="s">
        <v>2521</v>
      </c>
      <c r="G529" s="651" t="s">
        <v>618</v>
      </c>
      <c r="H529" s="651" t="s">
        <v>1280</v>
      </c>
      <c r="I529" s="651" t="s">
        <v>237</v>
      </c>
      <c r="J529" s="651" t="s">
        <v>1281</v>
      </c>
      <c r="K529" s="651"/>
      <c r="L529" s="653">
        <v>77.601494300933425</v>
      </c>
      <c r="M529" s="653">
        <v>13</v>
      </c>
      <c r="N529" s="654">
        <v>1008.8194259121345</v>
      </c>
    </row>
    <row r="530" spans="1:14" ht="14.4" customHeight="1" x14ac:dyDescent="0.3">
      <c r="A530" s="649" t="s">
        <v>573</v>
      </c>
      <c r="B530" s="650" t="s">
        <v>574</v>
      </c>
      <c r="C530" s="651" t="s">
        <v>587</v>
      </c>
      <c r="D530" s="652" t="s">
        <v>2519</v>
      </c>
      <c r="E530" s="651" t="s">
        <v>596</v>
      </c>
      <c r="F530" s="652" t="s">
        <v>2521</v>
      </c>
      <c r="G530" s="651" t="s">
        <v>618</v>
      </c>
      <c r="H530" s="651" t="s">
        <v>2089</v>
      </c>
      <c r="I530" s="651" t="s">
        <v>237</v>
      </c>
      <c r="J530" s="651" t="s">
        <v>2090</v>
      </c>
      <c r="K530" s="651"/>
      <c r="L530" s="653">
        <v>222.97748565113901</v>
      </c>
      <c r="M530" s="653">
        <v>1</v>
      </c>
      <c r="N530" s="654">
        <v>222.97748565113901</v>
      </c>
    </row>
    <row r="531" spans="1:14" ht="14.4" customHeight="1" x14ac:dyDescent="0.3">
      <c r="A531" s="649" t="s">
        <v>573</v>
      </c>
      <c r="B531" s="650" t="s">
        <v>574</v>
      </c>
      <c r="C531" s="651" t="s">
        <v>587</v>
      </c>
      <c r="D531" s="652" t="s">
        <v>2519</v>
      </c>
      <c r="E531" s="651" t="s">
        <v>596</v>
      </c>
      <c r="F531" s="652" t="s">
        <v>2521</v>
      </c>
      <c r="G531" s="651" t="s">
        <v>618</v>
      </c>
      <c r="H531" s="651" t="s">
        <v>2091</v>
      </c>
      <c r="I531" s="651" t="s">
        <v>237</v>
      </c>
      <c r="J531" s="651" t="s">
        <v>2092</v>
      </c>
      <c r="K531" s="651"/>
      <c r="L531" s="653">
        <v>216.84133226520061</v>
      </c>
      <c r="M531" s="653">
        <v>4</v>
      </c>
      <c r="N531" s="654">
        <v>867.36532906080242</v>
      </c>
    </row>
    <row r="532" spans="1:14" ht="14.4" customHeight="1" x14ac:dyDescent="0.3">
      <c r="A532" s="649" t="s">
        <v>573</v>
      </c>
      <c r="B532" s="650" t="s">
        <v>574</v>
      </c>
      <c r="C532" s="651" t="s">
        <v>587</v>
      </c>
      <c r="D532" s="652" t="s">
        <v>2519</v>
      </c>
      <c r="E532" s="651" t="s">
        <v>596</v>
      </c>
      <c r="F532" s="652" t="s">
        <v>2521</v>
      </c>
      <c r="G532" s="651" t="s">
        <v>618</v>
      </c>
      <c r="H532" s="651" t="s">
        <v>2093</v>
      </c>
      <c r="I532" s="651" t="s">
        <v>2094</v>
      </c>
      <c r="J532" s="651" t="s">
        <v>2095</v>
      </c>
      <c r="K532" s="651" t="s">
        <v>2096</v>
      </c>
      <c r="L532" s="653">
        <v>202.35000000000005</v>
      </c>
      <c r="M532" s="653">
        <v>1</v>
      </c>
      <c r="N532" s="654">
        <v>202.35000000000005</v>
      </c>
    </row>
    <row r="533" spans="1:14" ht="14.4" customHeight="1" x14ac:dyDescent="0.3">
      <c r="A533" s="649" t="s">
        <v>573</v>
      </c>
      <c r="B533" s="650" t="s">
        <v>574</v>
      </c>
      <c r="C533" s="651" t="s">
        <v>587</v>
      </c>
      <c r="D533" s="652" t="s">
        <v>2519</v>
      </c>
      <c r="E533" s="651" t="s">
        <v>596</v>
      </c>
      <c r="F533" s="652" t="s">
        <v>2521</v>
      </c>
      <c r="G533" s="651" t="s">
        <v>618</v>
      </c>
      <c r="H533" s="651" t="s">
        <v>1287</v>
      </c>
      <c r="I533" s="651" t="s">
        <v>1288</v>
      </c>
      <c r="J533" s="651" t="s">
        <v>1289</v>
      </c>
      <c r="K533" s="651" t="s">
        <v>1290</v>
      </c>
      <c r="L533" s="653">
        <v>117.73905008128392</v>
      </c>
      <c r="M533" s="653">
        <v>170</v>
      </c>
      <c r="N533" s="654">
        <v>20015.638513818267</v>
      </c>
    </row>
    <row r="534" spans="1:14" ht="14.4" customHeight="1" x14ac:dyDescent="0.3">
      <c r="A534" s="649" t="s">
        <v>573</v>
      </c>
      <c r="B534" s="650" t="s">
        <v>574</v>
      </c>
      <c r="C534" s="651" t="s">
        <v>587</v>
      </c>
      <c r="D534" s="652" t="s">
        <v>2519</v>
      </c>
      <c r="E534" s="651" t="s">
        <v>596</v>
      </c>
      <c r="F534" s="652" t="s">
        <v>2521</v>
      </c>
      <c r="G534" s="651" t="s">
        <v>618</v>
      </c>
      <c r="H534" s="651" t="s">
        <v>1295</v>
      </c>
      <c r="I534" s="651" t="s">
        <v>1296</v>
      </c>
      <c r="J534" s="651" t="s">
        <v>1297</v>
      </c>
      <c r="K534" s="651" t="s">
        <v>1298</v>
      </c>
      <c r="L534" s="653">
        <v>424.13321116623825</v>
      </c>
      <c r="M534" s="653">
        <v>1</v>
      </c>
      <c r="N534" s="654">
        <v>424.13321116623825</v>
      </c>
    </row>
    <row r="535" spans="1:14" ht="14.4" customHeight="1" x14ac:dyDescent="0.3">
      <c r="A535" s="649" t="s">
        <v>573</v>
      </c>
      <c r="B535" s="650" t="s">
        <v>574</v>
      </c>
      <c r="C535" s="651" t="s">
        <v>587</v>
      </c>
      <c r="D535" s="652" t="s">
        <v>2519</v>
      </c>
      <c r="E535" s="651" t="s">
        <v>596</v>
      </c>
      <c r="F535" s="652" t="s">
        <v>2521</v>
      </c>
      <c r="G535" s="651" t="s">
        <v>618</v>
      </c>
      <c r="H535" s="651" t="s">
        <v>2097</v>
      </c>
      <c r="I535" s="651" t="s">
        <v>2098</v>
      </c>
      <c r="J535" s="651" t="s">
        <v>2099</v>
      </c>
      <c r="K535" s="651" t="s">
        <v>2100</v>
      </c>
      <c r="L535" s="653">
        <v>78.249991910275924</v>
      </c>
      <c r="M535" s="653">
        <v>1</v>
      </c>
      <c r="N535" s="654">
        <v>78.249991910275924</v>
      </c>
    </row>
    <row r="536" spans="1:14" ht="14.4" customHeight="1" x14ac:dyDescent="0.3">
      <c r="A536" s="649" t="s">
        <v>573</v>
      </c>
      <c r="B536" s="650" t="s">
        <v>574</v>
      </c>
      <c r="C536" s="651" t="s">
        <v>587</v>
      </c>
      <c r="D536" s="652" t="s">
        <v>2519</v>
      </c>
      <c r="E536" s="651" t="s">
        <v>596</v>
      </c>
      <c r="F536" s="652" t="s">
        <v>2521</v>
      </c>
      <c r="G536" s="651" t="s">
        <v>618</v>
      </c>
      <c r="H536" s="651" t="s">
        <v>1299</v>
      </c>
      <c r="I536" s="651" t="s">
        <v>1300</v>
      </c>
      <c r="J536" s="651" t="s">
        <v>1301</v>
      </c>
      <c r="K536" s="651" t="s">
        <v>1302</v>
      </c>
      <c r="L536" s="653">
        <v>38.939341722260039</v>
      </c>
      <c r="M536" s="653">
        <v>25</v>
      </c>
      <c r="N536" s="654">
        <v>973.48354305650093</v>
      </c>
    </row>
    <row r="537" spans="1:14" ht="14.4" customHeight="1" x14ac:dyDescent="0.3">
      <c r="A537" s="649" t="s">
        <v>573</v>
      </c>
      <c r="B537" s="650" t="s">
        <v>574</v>
      </c>
      <c r="C537" s="651" t="s">
        <v>587</v>
      </c>
      <c r="D537" s="652" t="s">
        <v>2519</v>
      </c>
      <c r="E537" s="651" t="s">
        <v>596</v>
      </c>
      <c r="F537" s="652" t="s">
        <v>2521</v>
      </c>
      <c r="G537" s="651" t="s">
        <v>618</v>
      </c>
      <c r="H537" s="651" t="s">
        <v>2101</v>
      </c>
      <c r="I537" s="651" t="s">
        <v>237</v>
      </c>
      <c r="J537" s="651" t="s">
        <v>2102</v>
      </c>
      <c r="K537" s="651" t="s">
        <v>2103</v>
      </c>
      <c r="L537" s="653">
        <v>178.834</v>
      </c>
      <c r="M537" s="653">
        <v>20</v>
      </c>
      <c r="N537" s="654">
        <v>3576.68</v>
      </c>
    </row>
    <row r="538" spans="1:14" ht="14.4" customHeight="1" x14ac:dyDescent="0.3">
      <c r="A538" s="649" t="s">
        <v>573</v>
      </c>
      <c r="B538" s="650" t="s">
        <v>574</v>
      </c>
      <c r="C538" s="651" t="s">
        <v>587</v>
      </c>
      <c r="D538" s="652" t="s">
        <v>2519</v>
      </c>
      <c r="E538" s="651" t="s">
        <v>596</v>
      </c>
      <c r="F538" s="652" t="s">
        <v>2521</v>
      </c>
      <c r="G538" s="651" t="s">
        <v>618</v>
      </c>
      <c r="H538" s="651" t="s">
        <v>2104</v>
      </c>
      <c r="I538" s="651" t="s">
        <v>2105</v>
      </c>
      <c r="J538" s="651" t="s">
        <v>2106</v>
      </c>
      <c r="K538" s="651" t="s">
        <v>2107</v>
      </c>
      <c r="L538" s="653">
        <v>1036.82</v>
      </c>
      <c r="M538" s="653">
        <v>16</v>
      </c>
      <c r="N538" s="654">
        <v>16589.12</v>
      </c>
    </row>
    <row r="539" spans="1:14" ht="14.4" customHeight="1" x14ac:dyDescent="0.3">
      <c r="A539" s="649" t="s">
        <v>573</v>
      </c>
      <c r="B539" s="650" t="s">
        <v>574</v>
      </c>
      <c r="C539" s="651" t="s">
        <v>587</v>
      </c>
      <c r="D539" s="652" t="s">
        <v>2519</v>
      </c>
      <c r="E539" s="651" t="s">
        <v>596</v>
      </c>
      <c r="F539" s="652" t="s">
        <v>2521</v>
      </c>
      <c r="G539" s="651" t="s">
        <v>618</v>
      </c>
      <c r="H539" s="651" t="s">
        <v>1309</v>
      </c>
      <c r="I539" s="651" t="s">
        <v>1310</v>
      </c>
      <c r="J539" s="651" t="s">
        <v>1311</v>
      </c>
      <c r="K539" s="651" t="s">
        <v>1312</v>
      </c>
      <c r="L539" s="653">
        <v>399.47982238783749</v>
      </c>
      <c r="M539" s="653">
        <v>76</v>
      </c>
      <c r="N539" s="654">
        <v>30360.46650147565</v>
      </c>
    </row>
    <row r="540" spans="1:14" ht="14.4" customHeight="1" x14ac:dyDescent="0.3">
      <c r="A540" s="649" t="s">
        <v>573</v>
      </c>
      <c r="B540" s="650" t="s">
        <v>574</v>
      </c>
      <c r="C540" s="651" t="s">
        <v>587</v>
      </c>
      <c r="D540" s="652" t="s">
        <v>2519</v>
      </c>
      <c r="E540" s="651" t="s">
        <v>596</v>
      </c>
      <c r="F540" s="652" t="s">
        <v>2521</v>
      </c>
      <c r="G540" s="651" t="s">
        <v>618</v>
      </c>
      <c r="H540" s="651" t="s">
        <v>2108</v>
      </c>
      <c r="I540" s="651" t="s">
        <v>2109</v>
      </c>
      <c r="J540" s="651" t="s">
        <v>2110</v>
      </c>
      <c r="K540" s="651" t="s">
        <v>2111</v>
      </c>
      <c r="L540" s="653">
        <v>93.05</v>
      </c>
      <c r="M540" s="653">
        <v>1</v>
      </c>
      <c r="N540" s="654">
        <v>93.05</v>
      </c>
    </row>
    <row r="541" spans="1:14" ht="14.4" customHeight="1" x14ac:dyDescent="0.3">
      <c r="A541" s="649" t="s">
        <v>573</v>
      </c>
      <c r="B541" s="650" t="s">
        <v>574</v>
      </c>
      <c r="C541" s="651" t="s">
        <v>587</v>
      </c>
      <c r="D541" s="652" t="s">
        <v>2519</v>
      </c>
      <c r="E541" s="651" t="s">
        <v>596</v>
      </c>
      <c r="F541" s="652" t="s">
        <v>2521</v>
      </c>
      <c r="G541" s="651" t="s">
        <v>618</v>
      </c>
      <c r="H541" s="651" t="s">
        <v>1319</v>
      </c>
      <c r="I541" s="651" t="s">
        <v>1319</v>
      </c>
      <c r="J541" s="651" t="s">
        <v>1320</v>
      </c>
      <c r="K541" s="651" t="s">
        <v>1321</v>
      </c>
      <c r="L541" s="653">
        <v>48.880000000000017</v>
      </c>
      <c r="M541" s="653">
        <v>3</v>
      </c>
      <c r="N541" s="654">
        <v>146.64000000000004</v>
      </c>
    </row>
    <row r="542" spans="1:14" ht="14.4" customHeight="1" x14ac:dyDescent="0.3">
      <c r="A542" s="649" t="s">
        <v>573</v>
      </c>
      <c r="B542" s="650" t="s">
        <v>574</v>
      </c>
      <c r="C542" s="651" t="s">
        <v>587</v>
      </c>
      <c r="D542" s="652" t="s">
        <v>2519</v>
      </c>
      <c r="E542" s="651" t="s">
        <v>596</v>
      </c>
      <c r="F542" s="652" t="s">
        <v>2521</v>
      </c>
      <c r="G542" s="651" t="s">
        <v>618</v>
      </c>
      <c r="H542" s="651" t="s">
        <v>2112</v>
      </c>
      <c r="I542" s="651" t="s">
        <v>2113</v>
      </c>
      <c r="J542" s="651" t="s">
        <v>1988</v>
      </c>
      <c r="K542" s="651" t="s">
        <v>2114</v>
      </c>
      <c r="L542" s="653">
        <v>37.70000000000001</v>
      </c>
      <c r="M542" s="653">
        <v>1</v>
      </c>
      <c r="N542" s="654">
        <v>37.70000000000001</v>
      </c>
    </row>
    <row r="543" spans="1:14" ht="14.4" customHeight="1" x14ac:dyDescent="0.3">
      <c r="A543" s="649" t="s">
        <v>573</v>
      </c>
      <c r="B543" s="650" t="s">
        <v>574</v>
      </c>
      <c r="C543" s="651" t="s">
        <v>587</v>
      </c>
      <c r="D543" s="652" t="s">
        <v>2519</v>
      </c>
      <c r="E543" s="651" t="s">
        <v>596</v>
      </c>
      <c r="F543" s="652" t="s">
        <v>2521</v>
      </c>
      <c r="G543" s="651" t="s">
        <v>618</v>
      </c>
      <c r="H543" s="651" t="s">
        <v>1336</v>
      </c>
      <c r="I543" s="651" t="s">
        <v>1337</v>
      </c>
      <c r="J543" s="651" t="s">
        <v>1338</v>
      </c>
      <c r="K543" s="651" t="s">
        <v>1339</v>
      </c>
      <c r="L543" s="653">
        <v>122.40929148028786</v>
      </c>
      <c r="M543" s="653">
        <v>1</v>
      </c>
      <c r="N543" s="654">
        <v>122.40929148028786</v>
      </c>
    </row>
    <row r="544" spans="1:14" ht="14.4" customHeight="1" x14ac:dyDescent="0.3">
      <c r="A544" s="649" t="s">
        <v>573</v>
      </c>
      <c r="B544" s="650" t="s">
        <v>574</v>
      </c>
      <c r="C544" s="651" t="s">
        <v>587</v>
      </c>
      <c r="D544" s="652" t="s">
        <v>2519</v>
      </c>
      <c r="E544" s="651" t="s">
        <v>596</v>
      </c>
      <c r="F544" s="652" t="s">
        <v>2521</v>
      </c>
      <c r="G544" s="651" t="s">
        <v>618</v>
      </c>
      <c r="H544" s="651" t="s">
        <v>2115</v>
      </c>
      <c r="I544" s="651" t="s">
        <v>2115</v>
      </c>
      <c r="J544" s="651" t="s">
        <v>2116</v>
      </c>
      <c r="K544" s="651" t="s">
        <v>2117</v>
      </c>
      <c r="L544" s="653">
        <v>92.720000000000013</v>
      </c>
      <c r="M544" s="653">
        <v>1</v>
      </c>
      <c r="N544" s="654">
        <v>92.720000000000013</v>
      </c>
    </row>
    <row r="545" spans="1:14" ht="14.4" customHeight="1" x14ac:dyDescent="0.3">
      <c r="A545" s="649" t="s">
        <v>573</v>
      </c>
      <c r="B545" s="650" t="s">
        <v>574</v>
      </c>
      <c r="C545" s="651" t="s">
        <v>587</v>
      </c>
      <c r="D545" s="652" t="s">
        <v>2519</v>
      </c>
      <c r="E545" s="651" t="s">
        <v>596</v>
      </c>
      <c r="F545" s="652" t="s">
        <v>2521</v>
      </c>
      <c r="G545" s="651" t="s">
        <v>618</v>
      </c>
      <c r="H545" s="651" t="s">
        <v>2118</v>
      </c>
      <c r="I545" s="651" t="s">
        <v>237</v>
      </c>
      <c r="J545" s="651" t="s">
        <v>2119</v>
      </c>
      <c r="K545" s="651"/>
      <c r="L545" s="653">
        <v>26.334563644314585</v>
      </c>
      <c r="M545" s="653">
        <v>11</v>
      </c>
      <c r="N545" s="654">
        <v>289.68020008746043</v>
      </c>
    </row>
    <row r="546" spans="1:14" ht="14.4" customHeight="1" x14ac:dyDescent="0.3">
      <c r="A546" s="649" t="s">
        <v>573</v>
      </c>
      <c r="B546" s="650" t="s">
        <v>574</v>
      </c>
      <c r="C546" s="651" t="s">
        <v>587</v>
      </c>
      <c r="D546" s="652" t="s">
        <v>2519</v>
      </c>
      <c r="E546" s="651" t="s">
        <v>596</v>
      </c>
      <c r="F546" s="652" t="s">
        <v>2521</v>
      </c>
      <c r="G546" s="651" t="s">
        <v>618</v>
      </c>
      <c r="H546" s="651" t="s">
        <v>2120</v>
      </c>
      <c r="I546" s="651" t="s">
        <v>2121</v>
      </c>
      <c r="J546" s="651" t="s">
        <v>2122</v>
      </c>
      <c r="K546" s="651" t="s">
        <v>1302</v>
      </c>
      <c r="L546" s="653">
        <v>304.50999999999993</v>
      </c>
      <c r="M546" s="653">
        <v>10</v>
      </c>
      <c r="N546" s="654">
        <v>3045.0999999999995</v>
      </c>
    </row>
    <row r="547" spans="1:14" ht="14.4" customHeight="1" x14ac:dyDescent="0.3">
      <c r="A547" s="649" t="s">
        <v>573</v>
      </c>
      <c r="B547" s="650" t="s">
        <v>574</v>
      </c>
      <c r="C547" s="651" t="s">
        <v>587</v>
      </c>
      <c r="D547" s="652" t="s">
        <v>2519</v>
      </c>
      <c r="E547" s="651" t="s">
        <v>596</v>
      </c>
      <c r="F547" s="652" t="s">
        <v>2521</v>
      </c>
      <c r="G547" s="651" t="s">
        <v>618</v>
      </c>
      <c r="H547" s="651" t="s">
        <v>2123</v>
      </c>
      <c r="I547" s="651" t="s">
        <v>2124</v>
      </c>
      <c r="J547" s="651" t="s">
        <v>911</v>
      </c>
      <c r="K547" s="651" t="s">
        <v>2125</v>
      </c>
      <c r="L547" s="653">
        <v>140.41402569032351</v>
      </c>
      <c r="M547" s="653">
        <v>12</v>
      </c>
      <c r="N547" s="654">
        <v>1684.9683082838822</v>
      </c>
    </row>
    <row r="548" spans="1:14" ht="14.4" customHeight="1" x14ac:dyDescent="0.3">
      <c r="A548" s="649" t="s">
        <v>573</v>
      </c>
      <c r="B548" s="650" t="s">
        <v>574</v>
      </c>
      <c r="C548" s="651" t="s">
        <v>587</v>
      </c>
      <c r="D548" s="652" t="s">
        <v>2519</v>
      </c>
      <c r="E548" s="651" t="s">
        <v>596</v>
      </c>
      <c r="F548" s="652" t="s">
        <v>2521</v>
      </c>
      <c r="G548" s="651" t="s">
        <v>618</v>
      </c>
      <c r="H548" s="651" t="s">
        <v>2126</v>
      </c>
      <c r="I548" s="651" t="s">
        <v>2127</v>
      </c>
      <c r="J548" s="651" t="s">
        <v>2128</v>
      </c>
      <c r="K548" s="651" t="s">
        <v>2129</v>
      </c>
      <c r="L548" s="653">
        <v>109.23</v>
      </c>
      <c r="M548" s="653">
        <v>1</v>
      </c>
      <c r="N548" s="654">
        <v>109.23</v>
      </c>
    </row>
    <row r="549" spans="1:14" ht="14.4" customHeight="1" x14ac:dyDescent="0.3">
      <c r="A549" s="649" t="s">
        <v>573</v>
      </c>
      <c r="B549" s="650" t="s">
        <v>574</v>
      </c>
      <c r="C549" s="651" t="s">
        <v>587</v>
      </c>
      <c r="D549" s="652" t="s">
        <v>2519</v>
      </c>
      <c r="E549" s="651" t="s">
        <v>596</v>
      </c>
      <c r="F549" s="652" t="s">
        <v>2521</v>
      </c>
      <c r="G549" s="651" t="s">
        <v>618</v>
      </c>
      <c r="H549" s="651" t="s">
        <v>2130</v>
      </c>
      <c r="I549" s="651" t="s">
        <v>2131</v>
      </c>
      <c r="J549" s="651" t="s">
        <v>2132</v>
      </c>
      <c r="K549" s="651" t="s">
        <v>2133</v>
      </c>
      <c r="L549" s="653">
        <v>734.05000000000007</v>
      </c>
      <c r="M549" s="653">
        <v>6.6</v>
      </c>
      <c r="N549" s="654">
        <v>4844.7300000000005</v>
      </c>
    </row>
    <row r="550" spans="1:14" ht="14.4" customHeight="1" x14ac:dyDescent="0.3">
      <c r="A550" s="649" t="s">
        <v>573</v>
      </c>
      <c r="B550" s="650" t="s">
        <v>574</v>
      </c>
      <c r="C550" s="651" t="s">
        <v>587</v>
      </c>
      <c r="D550" s="652" t="s">
        <v>2519</v>
      </c>
      <c r="E550" s="651" t="s">
        <v>596</v>
      </c>
      <c r="F550" s="652" t="s">
        <v>2521</v>
      </c>
      <c r="G550" s="651" t="s">
        <v>618</v>
      </c>
      <c r="H550" s="651" t="s">
        <v>2134</v>
      </c>
      <c r="I550" s="651" t="s">
        <v>2135</v>
      </c>
      <c r="J550" s="651" t="s">
        <v>2136</v>
      </c>
      <c r="K550" s="651"/>
      <c r="L550" s="653">
        <v>603.51</v>
      </c>
      <c r="M550" s="653">
        <v>4</v>
      </c>
      <c r="N550" s="654">
        <v>2414.04</v>
      </c>
    </row>
    <row r="551" spans="1:14" ht="14.4" customHeight="1" x14ac:dyDescent="0.3">
      <c r="A551" s="649" t="s">
        <v>573</v>
      </c>
      <c r="B551" s="650" t="s">
        <v>574</v>
      </c>
      <c r="C551" s="651" t="s">
        <v>587</v>
      </c>
      <c r="D551" s="652" t="s">
        <v>2519</v>
      </c>
      <c r="E551" s="651" t="s">
        <v>596</v>
      </c>
      <c r="F551" s="652" t="s">
        <v>2521</v>
      </c>
      <c r="G551" s="651" t="s">
        <v>618</v>
      </c>
      <c r="H551" s="651" t="s">
        <v>2137</v>
      </c>
      <c r="I551" s="651" t="s">
        <v>2138</v>
      </c>
      <c r="J551" s="651" t="s">
        <v>2139</v>
      </c>
      <c r="K551" s="651" t="s">
        <v>2140</v>
      </c>
      <c r="L551" s="653">
        <v>745.15998802050615</v>
      </c>
      <c r="M551" s="653">
        <v>6</v>
      </c>
      <c r="N551" s="654">
        <v>4470.9599281230367</v>
      </c>
    </row>
    <row r="552" spans="1:14" ht="14.4" customHeight="1" x14ac:dyDescent="0.3">
      <c r="A552" s="649" t="s">
        <v>573</v>
      </c>
      <c r="B552" s="650" t="s">
        <v>574</v>
      </c>
      <c r="C552" s="651" t="s">
        <v>587</v>
      </c>
      <c r="D552" s="652" t="s">
        <v>2519</v>
      </c>
      <c r="E552" s="651" t="s">
        <v>596</v>
      </c>
      <c r="F552" s="652" t="s">
        <v>2521</v>
      </c>
      <c r="G552" s="651" t="s">
        <v>618</v>
      </c>
      <c r="H552" s="651" t="s">
        <v>1342</v>
      </c>
      <c r="I552" s="651" t="s">
        <v>1343</v>
      </c>
      <c r="J552" s="651" t="s">
        <v>1344</v>
      </c>
      <c r="K552" s="651" t="s">
        <v>1345</v>
      </c>
      <c r="L552" s="653">
        <v>88.211266427542697</v>
      </c>
      <c r="M552" s="653">
        <v>23</v>
      </c>
      <c r="N552" s="654">
        <v>2028.859127833482</v>
      </c>
    </row>
    <row r="553" spans="1:14" ht="14.4" customHeight="1" x14ac:dyDescent="0.3">
      <c r="A553" s="649" t="s">
        <v>573</v>
      </c>
      <c r="B553" s="650" t="s">
        <v>574</v>
      </c>
      <c r="C553" s="651" t="s">
        <v>587</v>
      </c>
      <c r="D553" s="652" t="s">
        <v>2519</v>
      </c>
      <c r="E553" s="651" t="s">
        <v>596</v>
      </c>
      <c r="F553" s="652" t="s">
        <v>2521</v>
      </c>
      <c r="G553" s="651" t="s">
        <v>618</v>
      </c>
      <c r="H553" s="651" t="s">
        <v>1348</v>
      </c>
      <c r="I553" s="651" t="s">
        <v>1349</v>
      </c>
      <c r="J553" s="651" t="s">
        <v>1350</v>
      </c>
      <c r="K553" s="651" t="s">
        <v>1351</v>
      </c>
      <c r="L553" s="653">
        <v>339.94</v>
      </c>
      <c r="M553" s="653">
        <v>5</v>
      </c>
      <c r="N553" s="654">
        <v>1699.7</v>
      </c>
    </row>
    <row r="554" spans="1:14" ht="14.4" customHeight="1" x14ac:dyDescent="0.3">
      <c r="A554" s="649" t="s">
        <v>573</v>
      </c>
      <c r="B554" s="650" t="s">
        <v>574</v>
      </c>
      <c r="C554" s="651" t="s">
        <v>587</v>
      </c>
      <c r="D554" s="652" t="s">
        <v>2519</v>
      </c>
      <c r="E554" s="651" t="s">
        <v>596</v>
      </c>
      <c r="F554" s="652" t="s">
        <v>2521</v>
      </c>
      <c r="G554" s="651" t="s">
        <v>618</v>
      </c>
      <c r="H554" s="651" t="s">
        <v>2141</v>
      </c>
      <c r="I554" s="651" t="s">
        <v>2142</v>
      </c>
      <c r="J554" s="651" t="s">
        <v>2143</v>
      </c>
      <c r="K554" s="651" t="s">
        <v>2144</v>
      </c>
      <c r="L554" s="653">
        <v>755.51999999999987</v>
      </c>
      <c r="M554" s="653">
        <v>1</v>
      </c>
      <c r="N554" s="654">
        <v>755.51999999999987</v>
      </c>
    </row>
    <row r="555" spans="1:14" ht="14.4" customHeight="1" x14ac:dyDescent="0.3">
      <c r="A555" s="649" t="s">
        <v>573</v>
      </c>
      <c r="B555" s="650" t="s">
        <v>574</v>
      </c>
      <c r="C555" s="651" t="s">
        <v>587</v>
      </c>
      <c r="D555" s="652" t="s">
        <v>2519</v>
      </c>
      <c r="E555" s="651" t="s">
        <v>596</v>
      </c>
      <c r="F555" s="652" t="s">
        <v>2521</v>
      </c>
      <c r="G555" s="651" t="s">
        <v>618</v>
      </c>
      <c r="H555" s="651" t="s">
        <v>1355</v>
      </c>
      <c r="I555" s="651" t="s">
        <v>237</v>
      </c>
      <c r="J555" s="651" t="s">
        <v>1356</v>
      </c>
      <c r="K555" s="651" t="s">
        <v>1357</v>
      </c>
      <c r="L555" s="653">
        <v>33.88814453723657</v>
      </c>
      <c r="M555" s="653">
        <v>20</v>
      </c>
      <c r="N555" s="654">
        <v>677.76289074473141</v>
      </c>
    </row>
    <row r="556" spans="1:14" ht="14.4" customHeight="1" x14ac:dyDescent="0.3">
      <c r="A556" s="649" t="s">
        <v>573</v>
      </c>
      <c r="B556" s="650" t="s">
        <v>574</v>
      </c>
      <c r="C556" s="651" t="s">
        <v>587</v>
      </c>
      <c r="D556" s="652" t="s">
        <v>2519</v>
      </c>
      <c r="E556" s="651" t="s">
        <v>596</v>
      </c>
      <c r="F556" s="652" t="s">
        <v>2521</v>
      </c>
      <c r="G556" s="651" t="s">
        <v>618</v>
      </c>
      <c r="H556" s="651" t="s">
        <v>2145</v>
      </c>
      <c r="I556" s="651" t="s">
        <v>2146</v>
      </c>
      <c r="J556" s="651" t="s">
        <v>2147</v>
      </c>
      <c r="K556" s="651" t="s">
        <v>2148</v>
      </c>
      <c r="L556" s="653">
        <v>191.5</v>
      </c>
      <c r="M556" s="653">
        <v>1</v>
      </c>
      <c r="N556" s="654">
        <v>191.5</v>
      </c>
    </row>
    <row r="557" spans="1:14" ht="14.4" customHeight="1" x14ac:dyDescent="0.3">
      <c r="A557" s="649" t="s">
        <v>573</v>
      </c>
      <c r="B557" s="650" t="s">
        <v>574</v>
      </c>
      <c r="C557" s="651" t="s">
        <v>587</v>
      </c>
      <c r="D557" s="652" t="s">
        <v>2519</v>
      </c>
      <c r="E557" s="651" t="s">
        <v>596</v>
      </c>
      <c r="F557" s="652" t="s">
        <v>2521</v>
      </c>
      <c r="G557" s="651" t="s">
        <v>618</v>
      </c>
      <c r="H557" s="651" t="s">
        <v>1876</v>
      </c>
      <c r="I557" s="651" t="s">
        <v>237</v>
      </c>
      <c r="J557" s="651" t="s">
        <v>1877</v>
      </c>
      <c r="K557" s="651"/>
      <c r="L557" s="653">
        <v>59.900000000000013</v>
      </c>
      <c r="M557" s="653">
        <v>1</v>
      </c>
      <c r="N557" s="654">
        <v>59.900000000000013</v>
      </c>
    </row>
    <row r="558" spans="1:14" ht="14.4" customHeight="1" x14ac:dyDescent="0.3">
      <c r="A558" s="649" t="s">
        <v>573</v>
      </c>
      <c r="B558" s="650" t="s">
        <v>574</v>
      </c>
      <c r="C558" s="651" t="s">
        <v>587</v>
      </c>
      <c r="D558" s="652" t="s">
        <v>2519</v>
      </c>
      <c r="E558" s="651" t="s">
        <v>596</v>
      </c>
      <c r="F558" s="652" t="s">
        <v>2521</v>
      </c>
      <c r="G558" s="651" t="s">
        <v>618</v>
      </c>
      <c r="H558" s="651" t="s">
        <v>1366</v>
      </c>
      <c r="I558" s="651" t="s">
        <v>1367</v>
      </c>
      <c r="J558" s="651" t="s">
        <v>1368</v>
      </c>
      <c r="K558" s="651" t="s">
        <v>1369</v>
      </c>
      <c r="L558" s="653">
        <v>2700</v>
      </c>
      <c r="M558" s="653">
        <v>9</v>
      </c>
      <c r="N558" s="654">
        <v>24300</v>
      </c>
    </row>
    <row r="559" spans="1:14" ht="14.4" customHeight="1" x14ac:dyDescent="0.3">
      <c r="A559" s="649" t="s">
        <v>573</v>
      </c>
      <c r="B559" s="650" t="s">
        <v>574</v>
      </c>
      <c r="C559" s="651" t="s">
        <v>587</v>
      </c>
      <c r="D559" s="652" t="s">
        <v>2519</v>
      </c>
      <c r="E559" s="651" t="s">
        <v>596</v>
      </c>
      <c r="F559" s="652" t="s">
        <v>2521</v>
      </c>
      <c r="G559" s="651" t="s">
        <v>618</v>
      </c>
      <c r="H559" s="651" t="s">
        <v>2149</v>
      </c>
      <c r="I559" s="651" t="s">
        <v>2149</v>
      </c>
      <c r="J559" s="651" t="s">
        <v>2150</v>
      </c>
      <c r="K559" s="651" t="s">
        <v>2151</v>
      </c>
      <c r="L559" s="653">
        <v>116.96</v>
      </c>
      <c r="M559" s="653">
        <v>1</v>
      </c>
      <c r="N559" s="654">
        <v>116.96</v>
      </c>
    </row>
    <row r="560" spans="1:14" ht="14.4" customHeight="1" x14ac:dyDescent="0.3">
      <c r="A560" s="649" t="s">
        <v>573</v>
      </c>
      <c r="B560" s="650" t="s">
        <v>574</v>
      </c>
      <c r="C560" s="651" t="s">
        <v>587</v>
      </c>
      <c r="D560" s="652" t="s">
        <v>2519</v>
      </c>
      <c r="E560" s="651" t="s">
        <v>596</v>
      </c>
      <c r="F560" s="652" t="s">
        <v>2521</v>
      </c>
      <c r="G560" s="651" t="s">
        <v>618</v>
      </c>
      <c r="H560" s="651" t="s">
        <v>2152</v>
      </c>
      <c r="I560" s="651" t="s">
        <v>237</v>
      </c>
      <c r="J560" s="651" t="s">
        <v>2153</v>
      </c>
      <c r="K560" s="651"/>
      <c r="L560" s="653">
        <v>197.74309902502392</v>
      </c>
      <c r="M560" s="653">
        <v>33</v>
      </c>
      <c r="N560" s="654">
        <v>6525.5222678257896</v>
      </c>
    </row>
    <row r="561" spans="1:14" ht="14.4" customHeight="1" x14ac:dyDescent="0.3">
      <c r="A561" s="649" t="s">
        <v>573</v>
      </c>
      <c r="B561" s="650" t="s">
        <v>574</v>
      </c>
      <c r="C561" s="651" t="s">
        <v>587</v>
      </c>
      <c r="D561" s="652" t="s">
        <v>2519</v>
      </c>
      <c r="E561" s="651" t="s">
        <v>596</v>
      </c>
      <c r="F561" s="652" t="s">
        <v>2521</v>
      </c>
      <c r="G561" s="651" t="s">
        <v>618</v>
      </c>
      <c r="H561" s="651" t="s">
        <v>2154</v>
      </c>
      <c r="I561" s="651" t="s">
        <v>2154</v>
      </c>
      <c r="J561" s="651" t="s">
        <v>2155</v>
      </c>
      <c r="K561" s="651" t="s">
        <v>2156</v>
      </c>
      <c r="L561" s="653">
        <v>183.88883843024689</v>
      </c>
      <c r="M561" s="653">
        <v>34</v>
      </c>
      <c r="N561" s="654">
        <v>6252.2205066283941</v>
      </c>
    </row>
    <row r="562" spans="1:14" ht="14.4" customHeight="1" x14ac:dyDescent="0.3">
      <c r="A562" s="649" t="s">
        <v>573</v>
      </c>
      <c r="B562" s="650" t="s">
        <v>574</v>
      </c>
      <c r="C562" s="651" t="s">
        <v>587</v>
      </c>
      <c r="D562" s="652" t="s">
        <v>2519</v>
      </c>
      <c r="E562" s="651" t="s">
        <v>596</v>
      </c>
      <c r="F562" s="652" t="s">
        <v>2521</v>
      </c>
      <c r="G562" s="651" t="s">
        <v>618</v>
      </c>
      <c r="H562" s="651" t="s">
        <v>1378</v>
      </c>
      <c r="I562" s="651" t="s">
        <v>237</v>
      </c>
      <c r="J562" s="651" t="s">
        <v>1379</v>
      </c>
      <c r="K562" s="651"/>
      <c r="L562" s="653">
        <v>78.513174979524265</v>
      </c>
      <c r="M562" s="653">
        <v>3</v>
      </c>
      <c r="N562" s="654">
        <v>235.53952493857281</v>
      </c>
    </row>
    <row r="563" spans="1:14" ht="14.4" customHeight="1" x14ac:dyDescent="0.3">
      <c r="A563" s="649" t="s">
        <v>573</v>
      </c>
      <c r="B563" s="650" t="s">
        <v>574</v>
      </c>
      <c r="C563" s="651" t="s">
        <v>587</v>
      </c>
      <c r="D563" s="652" t="s">
        <v>2519</v>
      </c>
      <c r="E563" s="651" t="s">
        <v>596</v>
      </c>
      <c r="F563" s="652" t="s">
        <v>2521</v>
      </c>
      <c r="G563" s="651" t="s">
        <v>618</v>
      </c>
      <c r="H563" s="651" t="s">
        <v>2157</v>
      </c>
      <c r="I563" s="651" t="s">
        <v>2158</v>
      </c>
      <c r="J563" s="651" t="s">
        <v>2159</v>
      </c>
      <c r="K563" s="651" t="s">
        <v>1369</v>
      </c>
      <c r="L563" s="653">
        <v>2967</v>
      </c>
      <c r="M563" s="653">
        <v>1</v>
      </c>
      <c r="N563" s="654">
        <v>2967</v>
      </c>
    </row>
    <row r="564" spans="1:14" ht="14.4" customHeight="1" x14ac:dyDescent="0.3">
      <c r="A564" s="649" t="s">
        <v>573</v>
      </c>
      <c r="B564" s="650" t="s">
        <v>574</v>
      </c>
      <c r="C564" s="651" t="s">
        <v>587</v>
      </c>
      <c r="D564" s="652" t="s">
        <v>2519</v>
      </c>
      <c r="E564" s="651" t="s">
        <v>596</v>
      </c>
      <c r="F564" s="652" t="s">
        <v>2521</v>
      </c>
      <c r="G564" s="651" t="s">
        <v>618</v>
      </c>
      <c r="H564" s="651" t="s">
        <v>2160</v>
      </c>
      <c r="I564" s="651" t="s">
        <v>237</v>
      </c>
      <c r="J564" s="651" t="s">
        <v>2161</v>
      </c>
      <c r="K564" s="651" t="s">
        <v>2162</v>
      </c>
      <c r="L564" s="653">
        <v>151.20579306560001</v>
      </c>
      <c r="M564" s="653">
        <v>24</v>
      </c>
      <c r="N564" s="654">
        <v>3628.9390335744001</v>
      </c>
    </row>
    <row r="565" spans="1:14" ht="14.4" customHeight="1" x14ac:dyDescent="0.3">
      <c r="A565" s="649" t="s">
        <v>573</v>
      </c>
      <c r="B565" s="650" t="s">
        <v>574</v>
      </c>
      <c r="C565" s="651" t="s">
        <v>587</v>
      </c>
      <c r="D565" s="652" t="s">
        <v>2519</v>
      </c>
      <c r="E565" s="651" t="s">
        <v>596</v>
      </c>
      <c r="F565" s="652" t="s">
        <v>2521</v>
      </c>
      <c r="G565" s="651" t="s">
        <v>618</v>
      </c>
      <c r="H565" s="651" t="s">
        <v>2163</v>
      </c>
      <c r="I565" s="651" t="s">
        <v>2163</v>
      </c>
      <c r="J565" s="651" t="s">
        <v>2164</v>
      </c>
      <c r="K565" s="651" t="s">
        <v>2165</v>
      </c>
      <c r="L565" s="653">
        <v>300.18000000000006</v>
      </c>
      <c r="M565" s="653">
        <v>3</v>
      </c>
      <c r="N565" s="654">
        <v>900.54000000000019</v>
      </c>
    </row>
    <row r="566" spans="1:14" ht="14.4" customHeight="1" x14ac:dyDescent="0.3">
      <c r="A566" s="649" t="s">
        <v>573</v>
      </c>
      <c r="B566" s="650" t="s">
        <v>574</v>
      </c>
      <c r="C566" s="651" t="s">
        <v>587</v>
      </c>
      <c r="D566" s="652" t="s">
        <v>2519</v>
      </c>
      <c r="E566" s="651" t="s">
        <v>596</v>
      </c>
      <c r="F566" s="652" t="s">
        <v>2521</v>
      </c>
      <c r="G566" s="651" t="s">
        <v>618</v>
      </c>
      <c r="H566" s="651" t="s">
        <v>2166</v>
      </c>
      <c r="I566" s="651" t="s">
        <v>2166</v>
      </c>
      <c r="J566" s="651" t="s">
        <v>2167</v>
      </c>
      <c r="K566" s="651" t="s">
        <v>2168</v>
      </c>
      <c r="L566" s="653">
        <v>560.04999999999995</v>
      </c>
      <c r="M566" s="653">
        <v>2</v>
      </c>
      <c r="N566" s="654">
        <v>1120.0999999999999</v>
      </c>
    </row>
    <row r="567" spans="1:14" ht="14.4" customHeight="1" x14ac:dyDescent="0.3">
      <c r="A567" s="649" t="s">
        <v>573</v>
      </c>
      <c r="B567" s="650" t="s">
        <v>574</v>
      </c>
      <c r="C567" s="651" t="s">
        <v>587</v>
      </c>
      <c r="D567" s="652" t="s">
        <v>2519</v>
      </c>
      <c r="E567" s="651" t="s">
        <v>596</v>
      </c>
      <c r="F567" s="652" t="s">
        <v>2521</v>
      </c>
      <c r="G567" s="651" t="s">
        <v>618</v>
      </c>
      <c r="H567" s="651" t="s">
        <v>2169</v>
      </c>
      <c r="I567" s="651" t="s">
        <v>2170</v>
      </c>
      <c r="J567" s="651" t="s">
        <v>2171</v>
      </c>
      <c r="K567" s="651" t="s">
        <v>2172</v>
      </c>
      <c r="L567" s="653">
        <v>684.38</v>
      </c>
      <c r="M567" s="653">
        <v>2</v>
      </c>
      <c r="N567" s="654">
        <v>1368.76</v>
      </c>
    </row>
    <row r="568" spans="1:14" ht="14.4" customHeight="1" x14ac:dyDescent="0.3">
      <c r="A568" s="649" t="s">
        <v>573</v>
      </c>
      <c r="B568" s="650" t="s">
        <v>574</v>
      </c>
      <c r="C568" s="651" t="s">
        <v>587</v>
      </c>
      <c r="D568" s="652" t="s">
        <v>2519</v>
      </c>
      <c r="E568" s="651" t="s">
        <v>596</v>
      </c>
      <c r="F568" s="652" t="s">
        <v>2521</v>
      </c>
      <c r="G568" s="651" t="s">
        <v>618</v>
      </c>
      <c r="H568" s="651" t="s">
        <v>1390</v>
      </c>
      <c r="I568" s="651" t="s">
        <v>237</v>
      </c>
      <c r="J568" s="651" t="s">
        <v>1391</v>
      </c>
      <c r="K568" s="651"/>
      <c r="L568" s="653">
        <v>852.01116974306876</v>
      </c>
      <c r="M568" s="653">
        <v>7</v>
      </c>
      <c r="N568" s="654">
        <v>5964.0781882014817</v>
      </c>
    </row>
    <row r="569" spans="1:14" ht="14.4" customHeight="1" x14ac:dyDescent="0.3">
      <c r="A569" s="649" t="s">
        <v>573</v>
      </c>
      <c r="B569" s="650" t="s">
        <v>574</v>
      </c>
      <c r="C569" s="651" t="s">
        <v>587</v>
      </c>
      <c r="D569" s="652" t="s">
        <v>2519</v>
      </c>
      <c r="E569" s="651" t="s">
        <v>596</v>
      </c>
      <c r="F569" s="652" t="s">
        <v>2521</v>
      </c>
      <c r="G569" s="651" t="s">
        <v>618</v>
      </c>
      <c r="H569" s="651" t="s">
        <v>2173</v>
      </c>
      <c r="I569" s="651" t="s">
        <v>2174</v>
      </c>
      <c r="J569" s="651" t="s">
        <v>2175</v>
      </c>
      <c r="K569" s="651" t="s">
        <v>2176</v>
      </c>
      <c r="L569" s="653">
        <v>565.01</v>
      </c>
      <c r="M569" s="653">
        <v>1</v>
      </c>
      <c r="N569" s="654">
        <v>565.01</v>
      </c>
    </row>
    <row r="570" spans="1:14" ht="14.4" customHeight="1" x14ac:dyDescent="0.3">
      <c r="A570" s="649" t="s">
        <v>573</v>
      </c>
      <c r="B570" s="650" t="s">
        <v>574</v>
      </c>
      <c r="C570" s="651" t="s">
        <v>587</v>
      </c>
      <c r="D570" s="652" t="s">
        <v>2519</v>
      </c>
      <c r="E570" s="651" t="s">
        <v>596</v>
      </c>
      <c r="F570" s="652" t="s">
        <v>2521</v>
      </c>
      <c r="G570" s="651" t="s">
        <v>618</v>
      </c>
      <c r="H570" s="651" t="s">
        <v>2177</v>
      </c>
      <c r="I570" s="651" t="s">
        <v>2178</v>
      </c>
      <c r="J570" s="651" t="s">
        <v>2179</v>
      </c>
      <c r="K570" s="651" t="s">
        <v>2180</v>
      </c>
      <c r="L570" s="653">
        <v>75.972529806030551</v>
      </c>
      <c r="M570" s="653">
        <v>24</v>
      </c>
      <c r="N570" s="654">
        <v>1823.3407153447331</v>
      </c>
    </row>
    <row r="571" spans="1:14" ht="14.4" customHeight="1" x14ac:dyDescent="0.3">
      <c r="A571" s="649" t="s">
        <v>573</v>
      </c>
      <c r="B571" s="650" t="s">
        <v>574</v>
      </c>
      <c r="C571" s="651" t="s">
        <v>587</v>
      </c>
      <c r="D571" s="652" t="s">
        <v>2519</v>
      </c>
      <c r="E571" s="651" t="s">
        <v>596</v>
      </c>
      <c r="F571" s="652" t="s">
        <v>2521</v>
      </c>
      <c r="G571" s="651" t="s">
        <v>618</v>
      </c>
      <c r="H571" s="651" t="s">
        <v>2181</v>
      </c>
      <c r="I571" s="651" t="s">
        <v>2182</v>
      </c>
      <c r="J571" s="651" t="s">
        <v>2183</v>
      </c>
      <c r="K571" s="651" t="s">
        <v>2184</v>
      </c>
      <c r="L571" s="653">
        <v>84.018866685061369</v>
      </c>
      <c r="M571" s="653">
        <v>18</v>
      </c>
      <c r="N571" s="654">
        <v>1512.3396003311045</v>
      </c>
    </row>
    <row r="572" spans="1:14" ht="14.4" customHeight="1" x14ac:dyDescent="0.3">
      <c r="A572" s="649" t="s">
        <v>573</v>
      </c>
      <c r="B572" s="650" t="s">
        <v>574</v>
      </c>
      <c r="C572" s="651" t="s">
        <v>587</v>
      </c>
      <c r="D572" s="652" t="s">
        <v>2519</v>
      </c>
      <c r="E572" s="651" t="s">
        <v>596</v>
      </c>
      <c r="F572" s="652" t="s">
        <v>2521</v>
      </c>
      <c r="G572" s="651" t="s">
        <v>618</v>
      </c>
      <c r="H572" s="651" t="s">
        <v>2185</v>
      </c>
      <c r="I572" s="651" t="s">
        <v>237</v>
      </c>
      <c r="J572" s="651" t="s">
        <v>2186</v>
      </c>
      <c r="K572" s="651" t="s">
        <v>2054</v>
      </c>
      <c r="L572" s="653">
        <v>396.75</v>
      </c>
      <c r="M572" s="653">
        <v>42</v>
      </c>
      <c r="N572" s="654">
        <v>16663.5</v>
      </c>
    </row>
    <row r="573" spans="1:14" ht="14.4" customHeight="1" x14ac:dyDescent="0.3">
      <c r="A573" s="649" t="s">
        <v>573</v>
      </c>
      <c r="B573" s="650" t="s">
        <v>574</v>
      </c>
      <c r="C573" s="651" t="s">
        <v>587</v>
      </c>
      <c r="D573" s="652" t="s">
        <v>2519</v>
      </c>
      <c r="E573" s="651" t="s">
        <v>596</v>
      </c>
      <c r="F573" s="652" t="s">
        <v>2521</v>
      </c>
      <c r="G573" s="651" t="s">
        <v>618</v>
      </c>
      <c r="H573" s="651" t="s">
        <v>1397</v>
      </c>
      <c r="I573" s="651" t="s">
        <v>1398</v>
      </c>
      <c r="J573" s="651" t="s">
        <v>1399</v>
      </c>
      <c r="K573" s="651" t="s">
        <v>1400</v>
      </c>
      <c r="L573" s="653">
        <v>152.88003799658003</v>
      </c>
      <c r="M573" s="653">
        <v>8</v>
      </c>
      <c r="N573" s="654">
        <v>1223.0403039726402</v>
      </c>
    </row>
    <row r="574" spans="1:14" ht="14.4" customHeight="1" x14ac:dyDescent="0.3">
      <c r="A574" s="649" t="s">
        <v>573</v>
      </c>
      <c r="B574" s="650" t="s">
        <v>574</v>
      </c>
      <c r="C574" s="651" t="s">
        <v>587</v>
      </c>
      <c r="D574" s="652" t="s">
        <v>2519</v>
      </c>
      <c r="E574" s="651" t="s">
        <v>596</v>
      </c>
      <c r="F574" s="652" t="s">
        <v>2521</v>
      </c>
      <c r="G574" s="651" t="s">
        <v>618</v>
      </c>
      <c r="H574" s="651" t="s">
        <v>2187</v>
      </c>
      <c r="I574" s="651" t="s">
        <v>2188</v>
      </c>
      <c r="J574" s="651" t="s">
        <v>2189</v>
      </c>
      <c r="K574" s="651" t="s">
        <v>2190</v>
      </c>
      <c r="L574" s="653">
        <v>90.969591718478299</v>
      </c>
      <c r="M574" s="653">
        <v>1</v>
      </c>
      <c r="N574" s="654">
        <v>90.969591718478299</v>
      </c>
    </row>
    <row r="575" spans="1:14" ht="14.4" customHeight="1" x14ac:dyDescent="0.3">
      <c r="A575" s="649" t="s">
        <v>573</v>
      </c>
      <c r="B575" s="650" t="s">
        <v>574</v>
      </c>
      <c r="C575" s="651" t="s">
        <v>587</v>
      </c>
      <c r="D575" s="652" t="s">
        <v>2519</v>
      </c>
      <c r="E575" s="651" t="s">
        <v>596</v>
      </c>
      <c r="F575" s="652" t="s">
        <v>2521</v>
      </c>
      <c r="G575" s="651" t="s">
        <v>618</v>
      </c>
      <c r="H575" s="651" t="s">
        <v>2191</v>
      </c>
      <c r="I575" s="651" t="s">
        <v>2192</v>
      </c>
      <c r="J575" s="651" t="s">
        <v>2193</v>
      </c>
      <c r="K575" s="651"/>
      <c r="L575" s="653">
        <v>296.3</v>
      </c>
      <c r="M575" s="653">
        <v>1</v>
      </c>
      <c r="N575" s="654">
        <v>296.3</v>
      </c>
    </row>
    <row r="576" spans="1:14" ht="14.4" customHeight="1" x14ac:dyDescent="0.3">
      <c r="A576" s="649" t="s">
        <v>573</v>
      </c>
      <c r="B576" s="650" t="s">
        <v>574</v>
      </c>
      <c r="C576" s="651" t="s">
        <v>587</v>
      </c>
      <c r="D576" s="652" t="s">
        <v>2519</v>
      </c>
      <c r="E576" s="651" t="s">
        <v>596</v>
      </c>
      <c r="F576" s="652" t="s">
        <v>2521</v>
      </c>
      <c r="G576" s="651" t="s">
        <v>618</v>
      </c>
      <c r="H576" s="651" t="s">
        <v>2194</v>
      </c>
      <c r="I576" s="651" t="s">
        <v>2194</v>
      </c>
      <c r="J576" s="651" t="s">
        <v>2171</v>
      </c>
      <c r="K576" s="651" t="s">
        <v>2195</v>
      </c>
      <c r="L576" s="653">
        <v>1647.5901150686429</v>
      </c>
      <c r="M576" s="653">
        <v>1</v>
      </c>
      <c r="N576" s="654">
        <v>1647.5901150686429</v>
      </c>
    </row>
    <row r="577" spans="1:14" ht="14.4" customHeight="1" x14ac:dyDescent="0.3">
      <c r="A577" s="649" t="s">
        <v>573</v>
      </c>
      <c r="B577" s="650" t="s">
        <v>574</v>
      </c>
      <c r="C577" s="651" t="s">
        <v>587</v>
      </c>
      <c r="D577" s="652" t="s">
        <v>2519</v>
      </c>
      <c r="E577" s="651" t="s">
        <v>596</v>
      </c>
      <c r="F577" s="652" t="s">
        <v>2521</v>
      </c>
      <c r="G577" s="651" t="s">
        <v>618</v>
      </c>
      <c r="H577" s="651" t="s">
        <v>2196</v>
      </c>
      <c r="I577" s="651" t="s">
        <v>2197</v>
      </c>
      <c r="J577" s="651" t="s">
        <v>2198</v>
      </c>
      <c r="K577" s="651" t="s">
        <v>2199</v>
      </c>
      <c r="L577" s="653">
        <v>79.840052509817141</v>
      </c>
      <c r="M577" s="653">
        <v>3</v>
      </c>
      <c r="N577" s="654">
        <v>239.52015752945141</v>
      </c>
    </row>
    <row r="578" spans="1:14" ht="14.4" customHeight="1" x14ac:dyDescent="0.3">
      <c r="A578" s="649" t="s">
        <v>573</v>
      </c>
      <c r="B578" s="650" t="s">
        <v>574</v>
      </c>
      <c r="C578" s="651" t="s">
        <v>587</v>
      </c>
      <c r="D578" s="652" t="s">
        <v>2519</v>
      </c>
      <c r="E578" s="651" t="s">
        <v>596</v>
      </c>
      <c r="F578" s="652" t="s">
        <v>2521</v>
      </c>
      <c r="G578" s="651" t="s">
        <v>618</v>
      </c>
      <c r="H578" s="651" t="s">
        <v>2200</v>
      </c>
      <c r="I578" s="651" t="s">
        <v>2201</v>
      </c>
      <c r="J578" s="651" t="s">
        <v>2198</v>
      </c>
      <c r="K578" s="651" t="s">
        <v>2202</v>
      </c>
      <c r="L578" s="653">
        <v>268.91292720924991</v>
      </c>
      <c r="M578" s="653">
        <v>8</v>
      </c>
      <c r="N578" s="654">
        <v>2151.3034176739993</v>
      </c>
    </row>
    <row r="579" spans="1:14" ht="14.4" customHeight="1" x14ac:dyDescent="0.3">
      <c r="A579" s="649" t="s">
        <v>573</v>
      </c>
      <c r="B579" s="650" t="s">
        <v>574</v>
      </c>
      <c r="C579" s="651" t="s">
        <v>587</v>
      </c>
      <c r="D579" s="652" t="s">
        <v>2519</v>
      </c>
      <c r="E579" s="651" t="s">
        <v>596</v>
      </c>
      <c r="F579" s="652" t="s">
        <v>2521</v>
      </c>
      <c r="G579" s="651" t="s">
        <v>618</v>
      </c>
      <c r="H579" s="651" t="s">
        <v>1405</v>
      </c>
      <c r="I579" s="651" t="s">
        <v>1406</v>
      </c>
      <c r="J579" s="651" t="s">
        <v>1407</v>
      </c>
      <c r="K579" s="651" t="s">
        <v>1408</v>
      </c>
      <c r="L579" s="653">
        <v>1003.0599999999998</v>
      </c>
      <c r="M579" s="653">
        <v>5</v>
      </c>
      <c r="N579" s="654">
        <v>5015.2999999999993</v>
      </c>
    </row>
    <row r="580" spans="1:14" ht="14.4" customHeight="1" x14ac:dyDescent="0.3">
      <c r="A580" s="649" t="s">
        <v>573</v>
      </c>
      <c r="B580" s="650" t="s">
        <v>574</v>
      </c>
      <c r="C580" s="651" t="s">
        <v>587</v>
      </c>
      <c r="D580" s="652" t="s">
        <v>2519</v>
      </c>
      <c r="E580" s="651" t="s">
        <v>596</v>
      </c>
      <c r="F580" s="652" t="s">
        <v>2521</v>
      </c>
      <c r="G580" s="651" t="s">
        <v>618</v>
      </c>
      <c r="H580" s="651" t="s">
        <v>2203</v>
      </c>
      <c r="I580" s="651" t="s">
        <v>2204</v>
      </c>
      <c r="J580" s="651" t="s">
        <v>2205</v>
      </c>
      <c r="K580" s="651" t="s">
        <v>2206</v>
      </c>
      <c r="L580" s="653">
        <v>482.99996994711529</v>
      </c>
      <c r="M580" s="653">
        <v>80</v>
      </c>
      <c r="N580" s="654">
        <v>38639.997595769222</v>
      </c>
    </row>
    <row r="581" spans="1:14" ht="14.4" customHeight="1" x14ac:dyDescent="0.3">
      <c r="A581" s="649" t="s">
        <v>573</v>
      </c>
      <c r="B581" s="650" t="s">
        <v>574</v>
      </c>
      <c r="C581" s="651" t="s">
        <v>587</v>
      </c>
      <c r="D581" s="652" t="s">
        <v>2519</v>
      </c>
      <c r="E581" s="651" t="s">
        <v>596</v>
      </c>
      <c r="F581" s="652" t="s">
        <v>2521</v>
      </c>
      <c r="G581" s="651" t="s">
        <v>618</v>
      </c>
      <c r="H581" s="651" t="s">
        <v>2207</v>
      </c>
      <c r="I581" s="651" t="s">
        <v>2208</v>
      </c>
      <c r="J581" s="651" t="s">
        <v>2209</v>
      </c>
      <c r="K581" s="651" t="s">
        <v>2210</v>
      </c>
      <c r="L581" s="653">
        <v>391.0005601057693</v>
      </c>
      <c r="M581" s="653">
        <v>40</v>
      </c>
      <c r="N581" s="654">
        <v>15640.022404230771</v>
      </c>
    </row>
    <row r="582" spans="1:14" ht="14.4" customHeight="1" x14ac:dyDescent="0.3">
      <c r="A582" s="649" t="s">
        <v>573</v>
      </c>
      <c r="B582" s="650" t="s">
        <v>574</v>
      </c>
      <c r="C582" s="651" t="s">
        <v>587</v>
      </c>
      <c r="D582" s="652" t="s">
        <v>2519</v>
      </c>
      <c r="E582" s="651" t="s">
        <v>596</v>
      </c>
      <c r="F582" s="652" t="s">
        <v>2521</v>
      </c>
      <c r="G582" s="651" t="s">
        <v>618</v>
      </c>
      <c r="H582" s="651" t="s">
        <v>2211</v>
      </c>
      <c r="I582" s="651" t="s">
        <v>2211</v>
      </c>
      <c r="J582" s="651" t="s">
        <v>2212</v>
      </c>
      <c r="K582" s="651" t="s">
        <v>2213</v>
      </c>
      <c r="L582" s="653">
        <v>4491.008270730239</v>
      </c>
      <c r="M582" s="653">
        <v>10</v>
      </c>
      <c r="N582" s="654">
        <v>44910.08270730239</v>
      </c>
    </row>
    <row r="583" spans="1:14" ht="14.4" customHeight="1" x14ac:dyDescent="0.3">
      <c r="A583" s="649" t="s">
        <v>573</v>
      </c>
      <c r="B583" s="650" t="s">
        <v>574</v>
      </c>
      <c r="C583" s="651" t="s">
        <v>587</v>
      </c>
      <c r="D583" s="652" t="s">
        <v>2519</v>
      </c>
      <c r="E583" s="651" t="s">
        <v>596</v>
      </c>
      <c r="F583" s="652" t="s">
        <v>2521</v>
      </c>
      <c r="G583" s="651" t="s">
        <v>618</v>
      </c>
      <c r="H583" s="651" t="s">
        <v>2214</v>
      </c>
      <c r="I583" s="651" t="s">
        <v>237</v>
      </c>
      <c r="J583" s="651" t="s">
        <v>2215</v>
      </c>
      <c r="K583" s="651"/>
      <c r="L583" s="653">
        <v>11262.93</v>
      </c>
      <c r="M583" s="653">
        <v>1</v>
      </c>
      <c r="N583" s="654">
        <v>11262.93</v>
      </c>
    </row>
    <row r="584" spans="1:14" ht="14.4" customHeight="1" x14ac:dyDescent="0.3">
      <c r="A584" s="649" t="s">
        <v>573</v>
      </c>
      <c r="B584" s="650" t="s">
        <v>574</v>
      </c>
      <c r="C584" s="651" t="s">
        <v>587</v>
      </c>
      <c r="D584" s="652" t="s">
        <v>2519</v>
      </c>
      <c r="E584" s="651" t="s">
        <v>596</v>
      </c>
      <c r="F584" s="652" t="s">
        <v>2521</v>
      </c>
      <c r="G584" s="651" t="s">
        <v>618</v>
      </c>
      <c r="H584" s="651" t="s">
        <v>2216</v>
      </c>
      <c r="I584" s="651" t="s">
        <v>2217</v>
      </c>
      <c r="J584" s="651" t="s">
        <v>2218</v>
      </c>
      <c r="K584" s="651" t="s">
        <v>2219</v>
      </c>
      <c r="L584" s="653">
        <v>230.23422159262026</v>
      </c>
      <c r="M584" s="653">
        <v>1</v>
      </c>
      <c r="N584" s="654">
        <v>230.23422159262026</v>
      </c>
    </row>
    <row r="585" spans="1:14" ht="14.4" customHeight="1" x14ac:dyDescent="0.3">
      <c r="A585" s="649" t="s">
        <v>573</v>
      </c>
      <c r="B585" s="650" t="s">
        <v>574</v>
      </c>
      <c r="C585" s="651" t="s">
        <v>587</v>
      </c>
      <c r="D585" s="652" t="s">
        <v>2519</v>
      </c>
      <c r="E585" s="651" t="s">
        <v>596</v>
      </c>
      <c r="F585" s="652" t="s">
        <v>2521</v>
      </c>
      <c r="G585" s="651" t="s">
        <v>618</v>
      </c>
      <c r="H585" s="651" t="s">
        <v>2220</v>
      </c>
      <c r="I585" s="651" t="s">
        <v>2220</v>
      </c>
      <c r="J585" s="651" t="s">
        <v>1929</v>
      </c>
      <c r="K585" s="651" t="s">
        <v>2221</v>
      </c>
      <c r="L585" s="653">
        <v>191.73</v>
      </c>
      <c r="M585" s="653">
        <v>1</v>
      </c>
      <c r="N585" s="654">
        <v>191.73</v>
      </c>
    </row>
    <row r="586" spans="1:14" ht="14.4" customHeight="1" x14ac:dyDescent="0.3">
      <c r="A586" s="649" t="s">
        <v>573</v>
      </c>
      <c r="B586" s="650" t="s">
        <v>574</v>
      </c>
      <c r="C586" s="651" t="s">
        <v>587</v>
      </c>
      <c r="D586" s="652" t="s">
        <v>2519</v>
      </c>
      <c r="E586" s="651" t="s">
        <v>596</v>
      </c>
      <c r="F586" s="652" t="s">
        <v>2521</v>
      </c>
      <c r="G586" s="651" t="s">
        <v>618</v>
      </c>
      <c r="H586" s="651" t="s">
        <v>2222</v>
      </c>
      <c r="I586" s="651" t="s">
        <v>2222</v>
      </c>
      <c r="J586" s="651" t="s">
        <v>2223</v>
      </c>
      <c r="K586" s="651" t="s">
        <v>2224</v>
      </c>
      <c r="L586" s="653">
        <v>3643.3747183987971</v>
      </c>
      <c r="M586" s="653">
        <v>8</v>
      </c>
      <c r="N586" s="654">
        <v>29146.997747190377</v>
      </c>
    </row>
    <row r="587" spans="1:14" ht="14.4" customHeight="1" x14ac:dyDescent="0.3">
      <c r="A587" s="649" t="s">
        <v>573</v>
      </c>
      <c r="B587" s="650" t="s">
        <v>574</v>
      </c>
      <c r="C587" s="651" t="s">
        <v>587</v>
      </c>
      <c r="D587" s="652" t="s">
        <v>2519</v>
      </c>
      <c r="E587" s="651" t="s">
        <v>596</v>
      </c>
      <c r="F587" s="652" t="s">
        <v>2521</v>
      </c>
      <c r="G587" s="651" t="s">
        <v>618</v>
      </c>
      <c r="H587" s="651" t="s">
        <v>2225</v>
      </c>
      <c r="I587" s="651" t="s">
        <v>237</v>
      </c>
      <c r="J587" s="651" t="s">
        <v>2226</v>
      </c>
      <c r="K587" s="651"/>
      <c r="L587" s="653">
        <v>265.74000000000007</v>
      </c>
      <c r="M587" s="653">
        <v>1</v>
      </c>
      <c r="N587" s="654">
        <v>265.74000000000007</v>
      </c>
    </row>
    <row r="588" spans="1:14" ht="14.4" customHeight="1" x14ac:dyDescent="0.3">
      <c r="A588" s="649" t="s">
        <v>573</v>
      </c>
      <c r="B588" s="650" t="s">
        <v>574</v>
      </c>
      <c r="C588" s="651" t="s">
        <v>587</v>
      </c>
      <c r="D588" s="652" t="s">
        <v>2519</v>
      </c>
      <c r="E588" s="651" t="s">
        <v>596</v>
      </c>
      <c r="F588" s="652" t="s">
        <v>2521</v>
      </c>
      <c r="G588" s="651" t="s">
        <v>618</v>
      </c>
      <c r="H588" s="651" t="s">
        <v>2227</v>
      </c>
      <c r="I588" s="651" t="s">
        <v>2227</v>
      </c>
      <c r="J588" s="651" t="s">
        <v>832</v>
      </c>
      <c r="K588" s="651" t="s">
        <v>2228</v>
      </c>
      <c r="L588" s="653">
        <v>92</v>
      </c>
      <c r="M588" s="653">
        <v>3</v>
      </c>
      <c r="N588" s="654">
        <v>276</v>
      </c>
    </row>
    <row r="589" spans="1:14" ht="14.4" customHeight="1" x14ac:dyDescent="0.3">
      <c r="A589" s="649" t="s">
        <v>573</v>
      </c>
      <c r="B589" s="650" t="s">
        <v>574</v>
      </c>
      <c r="C589" s="651" t="s">
        <v>587</v>
      </c>
      <c r="D589" s="652" t="s">
        <v>2519</v>
      </c>
      <c r="E589" s="651" t="s">
        <v>596</v>
      </c>
      <c r="F589" s="652" t="s">
        <v>2521</v>
      </c>
      <c r="G589" s="651" t="s">
        <v>618</v>
      </c>
      <c r="H589" s="651" t="s">
        <v>1415</v>
      </c>
      <c r="I589" s="651" t="s">
        <v>1415</v>
      </c>
      <c r="J589" s="651" t="s">
        <v>666</v>
      </c>
      <c r="K589" s="651" t="s">
        <v>1416</v>
      </c>
      <c r="L589" s="653">
        <v>60.107311972343666</v>
      </c>
      <c r="M589" s="653">
        <v>29</v>
      </c>
      <c r="N589" s="654">
        <v>1743.1120471979664</v>
      </c>
    </row>
    <row r="590" spans="1:14" ht="14.4" customHeight="1" x14ac:dyDescent="0.3">
      <c r="A590" s="649" t="s">
        <v>573</v>
      </c>
      <c r="B590" s="650" t="s">
        <v>574</v>
      </c>
      <c r="C590" s="651" t="s">
        <v>587</v>
      </c>
      <c r="D590" s="652" t="s">
        <v>2519</v>
      </c>
      <c r="E590" s="651" t="s">
        <v>596</v>
      </c>
      <c r="F590" s="652" t="s">
        <v>2521</v>
      </c>
      <c r="G590" s="651" t="s">
        <v>618</v>
      </c>
      <c r="H590" s="651" t="s">
        <v>1417</v>
      </c>
      <c r="I590" s="651" t="s">
        <v>237</v>
      </c>
      <c r="J590" s="651" t="s">
        <v>1418</v>
      </c>
      <c r="K590" s="651"/>
      <c r="L590" s="653">
        <v>147.49967314265265</v>
      </c>
      <c r="M590" s="653">
        <v>3</v>
      </c>
      <c r="N590" s="654">
        <v>442.49901942795799</v>
      </c>
    </row>
    <row r="591" spans="1:14" ht="14.4" customHeight="1" x14ac:dyDescent="0.3">
      <c r="A591" s="649" t="s">
        <v>573</v>
      </c>
      <c r="B591" s="650" t="s">
        <v>574</v>
      </c>
      <c r="C591" s="651" t="s">
        <v>587</v>
      </c>
      <c r="D591" s="652" t="s">
        <v>2519</v>
      </c>
      <c r="E591" s="651" t="s">
        <v>596</v>
      </c>
      <c r="F591" s="652" t="s">
        <v>2521</v>
      </c>
      <c r="G591" s="651" t="s">
        <v>618</v>
      </c>
      <c r="H591" s="651" t="s">
        <v>1419</v>
      </c>
      <c r="I591" s="651" t="s">
        <v>237</v>
      </c>
      <c r="J591" s="651" t="s">
        <v>1420</v>
      </c>
      <c r="K591" s="651"/>
      <c r="L591" s="653">
        <v>169.94034207400227</v>
      </c>
      <c r="M591" s="653">
        <v>1</v>
      </c>
      <c r="N591" s="654">
        <v>169.94034207400227</v>
      </c>
    </row>
    <row r="592" spans="1:14" ht="14.4" customHeight="1" x14ac:dyDescent="0.3">
      <c r="A592" s="649" t="s">
        <v>573</v>
      </c>
      <c r="B592" s="650" t="s">
        <v>574</v>
      </c>
      <c r="C592" s="651" t="s">
        <v>587</v>
      </c>
      <c r="D592" s="652" t="s">
        <v>2519</v>
      </c>
      <c r="E592" s="651" t="s">
        <v>596</v>
      </c>
      <c r="F592" s="652" t="s">
        <v>2521</v>
      </c>
      <c r="G592" s="651" t="s">
        <v>618</v>
      </c>
      <c r="H592" s="651" t="s">
        <v>1421</v>
      </c>
      <c r="I592" s="651" t="s">
        <v>237</v>
      </c>
      <c r="J592" s="651" t="s">
        <v>1422</v>
      </c>
      <c r="K592" s="651"/>
      <c r="L592" s="653">
        <v>43.139999999999986</v>
      </c>
      <c r="M592" s="653">
        <v>3</v>
      </c>
      <c r="N592" s="654">
        <v>129.41999999999996</v>
      </c>
    </row>
    <row r="593" spans="1:14" ht="14.4" customHeight="1" x14ac:dyDescent="0.3">
      <c r="A593" s="649" t="s">
        <v>573</v>
      </c>
      <c r="B593" s="650" t="s">
        <v>574</v>
      </c>
      <c r="C593" s="651" t="s">
        <v>587</v>
      </c>
      <c r="D593" s="652" t="s">
        <v>2519</v>
      </c>
      <c r="E593" s="651" t="s">
        <v>596</v>
      </c>
      <c r="F593" s="652" t="s">
        <v>2521</v>
      </c>
      <c r="G593" s="651" t="s">
        <v>618</v>
      </c>
      <c r="H593" s="651" t="s">
        <v>1423</v>
      </c>
      <c r="I593" s="651" t="s">
        <v>237</v>
      </c>
      <c r="J593" s="651" t="s">
        <v>1424</v>
      </c>
      <c r="K593" s="651"/>
      <c r="L593" s="653">
        <v>31.598571428571429</v>
      </c>
      <c r="M593" s="653">
        <v>7</v>
      </c>
      <c r="N593" s="654">
        <v>221.19</v>
      </c>
    </row>
    <row r="594" spans="1:14" ht="14.4" customHeight="1" x14ac:dyDescent="0.3">
      <c r="A594" s="649" t="s">
        <v>573</v>
      </c>
      <c r="B594" s="650" t="s">
        <v>574</v>
      </c>
      <c r="C594" s="651" t="s">
        <v>587</v>
      </c>
      <c r="D594" s="652" t="s">
        <v>2519</v>
      </c>
      <c r="E594" s="651" t="s">
        <v>596</v>
      </c>
      <c r="F594" s="652" t="s">
        <v>2521</v>
      </c>
      <c r="G594" s="651" t="s">
        <v>618</v>
      </c>
      <c r="H594" s="651" t="s">
        <v>2229</v>
      </c>
      <c r="I594" s="651" t="s">
        <v>237</v>
      </c>
      <c r="J594" s="651" t="s">
        <v>2230</v>
      </c>
      <c r="K594" s="651"/>
      <c r="L594" s="653">
        <v>62.97000000000002</v>
      </c>
      <c r="M594" s="653">
        <v>3</v>
      </c>
      <c r="N594" s="654">
        <v>188.91000000000005</v>
      </c>
    </row>
    <row r="595" spans="1:14" ht="14.4" customHeight="1" x14ac:dyDescent="0.3">
      <c r="A595" s="649" t="s">
        <v>573</v>
      </c>
      <c r="B595" s="650" t="s">
        <v>574</v>
      </c>
      <c r="C595" s="651" t="s">
        <v>587</v>
      </c>
      <c r="D595" s="652" t="s">
        <v>2519</v>
      </c>
      <c r="E595" s="651" t="s">
        <v>596</v>
      </c>
      <c r="F595" s="652" t="s">
        <v>2521</v>
      </c>
      <c r="G595" s="651" t="s">
        <v>618</v>
      </c>
      <c r="H595" s="651" t="s">
        <v>2231</v>
      </c>
      <c r="I595" s="651" t="s">
        <v>237</v>
      </c>
      <c r="J595" s="651" t="s">
        <v>2232</v>
      </c>
      <c r="K595" s="651"/>
      <c r="L595" s="653">
        <v>43.199999999999996</v>
      </c>
      <c r="M595" s="653">
        <v>3</v>
      </c>
      <c r="N595" s="654">
        <v>129.6</v>
      </c>
    </row>
    <row r="596" spans="1:14" ht="14.4" customHeight="1" x14ac:dyDescent="0.3">
      <c r="A596" s="649" t="s">
        <v>573</v>
      </c>
      <c r="B596" s="650" t="s">
        <v>574</v>
      </c>
      <c r="C596" s="651" t="s">
        <v>587</v>
      </c>
      <c r="D596" s="652" t="s">
        <v>2519</v>
      </c>
      <c r="E596" s="651" t="s">
        <v>596</v>
      </c>
      <c r="F596" s="652" t="s">
        <v>2521</v>
      </c>
      <c r="G596" s="651" t="s">
        <v>618</v>
      </c>
      <c r="H596" s="651" t="s">
        <v>2233</v>
      </c>
      <c r="I596" s="651" t="s">
        <v>2233</v>
      </c>
      <c r="J596" s="651" t="s">
        <v>2234</v>
      </c>
      <c r="K596" s="651" t="s">
        <v>1952</v>
      </c>
      <c r="L596" s="653">
        <v>45.999933787270948</v>
      </c>
      <c r="M596" s="653">
        <v>1</v>
      </c>
      <c r="N596" s="654">
        <v>45.999933787270948</v>
      </c>
    </row>
    <row r="597" spans="1:14" ht="14.4" customHeight="1" x14ac:dyDescent="0.3">
      <c r="A597" s="649" t="s">
        <v>573</v>
      </c>
      <c r="B597" s="650" t="s">
        <v>574</v>
      </c>
      <c r="C597" s="651" t="s">
        <v>587</v>
      </c>
      <c r="D597" s="652" t="s">
        <v>2519</v>
      </c>
      <c r="E597" s="651" t="s">
        <v>596</v>
      </c>
      <c r="F597" s="652" t="s">
        <v>2521</v>
      </c>
      <c r="G597" s="651" t="s">
        <v>618</v>
      </c>
      <c r="H597" s="651" t="s">
        <v>2235</v>
      </c>
      <c r="I597" s="651" t="s">
        <v>2236</v>
      </c>
      <c r="J597" s="651" t="s">
        <v>2237</v>
      </c>
      <c r="K597" s="651" t="s">
        <v>1302</v>
      </c>
      <c r="L597" s="653">
        <v>16.190000000000001</v>
      </c>
      <c r="M597" s="653">
        <v>40</v>
      </c>
      <c r="N597" s="654">
        <v>647.6</v>
      </c>
    </row>
    <row r="598" spans="1:14" ht="14.4" customHeight="1" x14ac:dyDescent="0.3">
      <c r="A598" s="649" t="s">
        <v>573</v>
      </c>
      <c r="B598" s="650" t="s">
        <v>574</v>
      </c>
      <c r="C598" s="651" t="s">
        <v>587</v>
      </c>
      <c r="D598" s="652" t="s">
        <v>2519</v>
      </c>
      <c r="E598" s="651" t="s">
        <v>596</v>
      </c>
      <c r="F598" s="652" t="s">
        <v>2521</v>
      </c>
      <c r="G598" s="651" t="s">
        <v>618</v>
      </c>
      <c r="H598" s="651" t="s">
        <v>2238</v>
      </c>
      <c r="I598" s="651" t="s">
        <v>2238</v>
      </c>
      <c r="J598" s="651" t="s">
        <v>2239</v>
      </c>
      <c r="K598" s="651" t="s">
        <v>2240</v>
      </c>
      <c r="L598" s="653">
        <v>231.35147168109805</v>
      </c>
      <c r="M598" s="653">
        <v>1</v>
      </c>
      <c r="N598" s="654">
        <v>231.35147168109805</v>
      </c>
    </row>
    <row r="599" spans="1:14" ht="14.4" customHeight="1" x14ac:dyDescent="0.3">
      <c r="A599" s="649" t="s">
        <v>573</v>
      </c>
      <c r="B599" s="650" t="s">
        <v>574</v>
      </c>
      <c r="C599" s="651" t="s">
        <v>587</v>
      </c>
      <c r="D599" s="652" t="s">
        <v>2519</v>
      </c>
      <c r="E599" s="651" t="s">
        <v>596</v>
      </c>
      <c r="F599" s="652" t="s">
        <v>2521</v>
      </c>
      <c r="G599" s="651" t="s">
        <v>1428</v>
      </c>
      <c r="H599" s="651" t="s">
        <v>1432</v>
      </c>
      <c r="I599" s="651" t="s">
        <v>1432</v>
      </c>
      <c r="J599" s="651" t="s">
        <v>1433</v>
      </c>
      <c r="K599" s="651" t="s">
        <v>1434</v>
      </c>
      <c r="L599" s="653">
        <v>8.1500359633749202</v>
      </c>
      <c r="M599" s="653">
        <v>2</v>
      </c>
      <c r="N599" s="654">
        <v>16.30007192674984</v>
      </c>
    </row>
    <row r="600" spans="1:14" ht="14.4" customHeight="1" x14ac:dyDescent="0.3">
      <c r="A600" s="649" t="s">
        <v>573</v>
      </c>
      <c r="B600" s="650" t="s">
        <v>574</v>
      </c>
      <c r="C600" s="651" t="s">
        <v>587</v>
      </c>
      <c r="D600" s="652" t="s">
        <v>2519</v>
      </c>
      <c r="E600" s="651" t="s">
        <v>596</v>
      </c>
      <c r="F600" s="652" t="s">
        <v>2521</v>
      </c>
      <c r="G600" s="651" t="s">
        <v>1428</v>
      </c>
      <c r="H600" s="651" t="s">
        <v>1438</v>
      </c>
      <c r="I600" s="651" t="s">
        <v>1439</v>
      </c>
      <c r="J600" s="651" t="s">
        <v>1440</v>
      </c>
      <c r="K600" s="651" t="s">
        <v>1441</v>
      </c>
      <c r="L600" s="653">
        <v>36.329897953248306</v>
      </c>
      <c r="M600" s="653">
        <v>2</v>
      </c>
      <c r="N600" s="654">
        <v>72.659795906496612</v>
      </c>
    </row>
    <row r="601" spans="1:14" ht="14.4" customHeight="1" x14ac:dyDescent="0.3">
      <c r="A601" s="649" t="s">
        <v>573</v>
      </c>
      <c r="B601" s="650" t="s">
        <v>574</v>
      </c>
      <c r="C601" s="651" t="s">
        <v>587</v>
      </c>
      <c r="D601" s="652" t="s">
        <v>2519</v>
      </c>
      <c r="E601" s="651" t="s">
        <v>596</v>
      </c>
      <c r="F601" s="652" t="s">
        <v>2521</v>
      </c>
      <c r="G601" s="651" t="s">
        <v>1428</v>
      </c>
      <c r="H601" s="651" t="s">
        <v>1450</v>
      </c>
      <c r="I601" s="651" t="s">
        <v>1451</v>
      </c>
      <c r="J601" s="651" t="s">
        <v>1448</v>
      </c>
      <c r="K601" s="651" t="s">
        <v>1452</v>
      </c>
      <c r="L601" s="653">
        <v>94.670000000000016</v>
      </c>
      <c r="M601" s="653">
        <v>2</v>
      </c>
      <c r="N601" s="654">
        <v>189.34000000000003</v>
      </c>
    </row>
    <row r="602" spans="1:14" ht="14.4" customHeight="1" x14ac:dyDescent="0.3">
      <c r="A602" s="649" t="s">
        <v>573</v>
      </c>
      <c r="B602" s="650" t="s">
        <v>574</v>
      </c>
      <c r="C602" s="651" t="s">
        <v>587</v>
      </c>
      <c r="D602" s="652" t="s">
        <v>2519</v>
      </c>
      <c r="E602" s="651" t="s">
        <v>596</v>
      </c>
      <c r="F602" s="652" t="s">
        <v>2521</v>
      </c>
      <c r="G602" s="651" t="s">
        <v>1428</v>
      </c>
      <c r="H602" s="651" t="s">
        <v>1467</v>
      </c>
      <c r="I602" s="651" t="s">
        <v>1468</v>
      </c>
      <c r="J602" s="651" t="s">
        <v>1469</v>
      </c>
      <c r="K602" s="651" t="s">
        <v>1470</v>
      </c>
      <c r="L602" s="653">
        <v>144.52995211821636</v>
      </c>
      <c r="M602" s="653">
        <v>40</v>
      </c>
      <c r="N602" s="654">
        <v>5781.1980847286541</v>
      </c>
    </row>
    <row r="603" spans="1:14" ht="14.4" customHeight="1" x14ac:dyDescent="0.3">
      <c r="A603" s="649" t="s">
        <v>573</v>
      </c>
      <c r="B603" s="650" t="s">
        <v>574</v>
      </c>
      <c r="C603" s="651" t="s">
        <v>587</v>
      </c>
      <c r="D603" s="652" t="s">
        <v>2519</v>
      </c>
      <c r="E603" s="651" t="s">
        <v>596</v>
      </c>
      <c r="F603" s="652" t="s">
        <v>2521</v>
      </c>
      <c r="G603" s="651" t="s">
        <v>1428</v>
      </c>
      <c r="H603" s="651" t="s">
        <v>1471</v>
      </c>
      <c r="I603" s="651" t="s">
        <v>1472</v>
      </c>
      <c r="J603" s="651" t="s">
        <v>1473</v>
      </c>
      <c r="K603" s="651" t="s">
        <v>1474</v>
      </c>
      <c r="L603" s="653">
        <v>1242.3199999999995</v>
      </c>
      <c r="M603" s="653">
        <v>1</v>
      </c>
      <c r="N603" s="654">
        <v>1242.3199999999995</v>
      </c>
    </row>
    <row r="604" spans="1:14" ht="14.4" customHeight="1" x14ac:dyDescent="0.3">
      <c r="A604" s="649" t="s">
        <v>573</v>
      </c>
      <c r="B604" s="650" t="s">
        <v>574</v>
      </c>
      <c r="C604" s="651" t="s">
        <v>587</v>
      </c>
      <c r="D604" s="652" t="s">
        <v>2519</v>
      </c>
      <c r="E604" s="651" t="s">
        <v>596</v>
      </c>
      <c r="F604" s="652" t="s">
        <v>2521</v>
      </c>
      <c r="G604" s="651" t="s">
        <v>1428</v>
      </c>
      <c r="H604" s="651" t="s">
        <v>2241</v>
      </c>
      <c r="I604" s="651" t="s">
        <v>2242</v>
      </c>
      <c r="J604" s="651" t="s">
        <v>610</v>
      </c>
      <c r="K604" s="651" t="s">
        <v>2243</v>
      </c>
      <c r="L604" s="653">
        <v>64.73</v>
      </c>
      <c r="M604" s="653">
        <v>1</v>
      </c>
      <c r="N604" s="654">
        <v>64.73</v>
      </c>
    </row>
    <row r="605" spans="1:14" ht="14.4" customHeight="1" x14ac:dyDescent="0.3">
      <c r="A605" s="649" t="s">
        <v>573</v>
      </c>
      <c r="B605" s="650" t="s">
        <v>574</v>
      </c>
      <c r="C605" s="651" t="s">
        <v>587</v>
      </c>
      <c r="D605" s="652" t="s">
        <v>2519</v>
      </c>
      <c r="E605" s="651" t="s">
        <v>596</v>
      </c>
      <c r="F605" s="652" t="s">
        <v>2521</v>
      </c>
      <c r="G605" s="651" t="s">
        <v>1428</v>
      </c>
      <c r="H605" s="651" t="s">
        <v>1479</v>
      </c>
      <c r="I605" s="651" t="s">
        <v>1480</v>
      </c>
      <c r="J605" s="651" t="s">
        <v>1481</v>
      </c>
      <c r="K605" s="651" t="s">
        <v>1482</v>
      </c>
      <c r="L605" s="653">
        <v>492.19992581092271</v>
      </c>
      <c r="M605" s="653">
        <v>6</v>
      </c>
      <c r="N605" s="654">
        <v>2953.1995548655364</v>
      </c>
    </row>
    <row r="606" spans="1:14" ht="14.4" customHeight="1" x14ac:dyDescent="0.3">
      <c r="A606" s="649" t="s">
        <v>573</v>
      </c>
      <c r="B606" s="650" t="s">
        <v>574</v>
      </c>
      <c r="C606" s="651" t="s">
        <v>587</v>
      </c>
      <c r="D606" s="652" t="s">
        <v>2519</v>
      </c>
      <c r="E606" s="651" t="s">
        <v>596</v>
      </c>
      <c r="F606" s="652" t="s">
        <v>2521</v>
      </c>
      <c r="G606" s="651" t="s">
        <v>1428</v>
      </c>
      <c r="H606" s="651" t="s">
        <v>1483</v>
      </c>
      <c r="I606" s="651" t="s">
        <v>1484</v>
      </c>
      <c r="J606" s="651" t="s">
        <v>1481</v>
      </c>
      <c r="K606" s="651" t="s">
        <v>1485</v>
      </c>
      <c r="L606" s="653">
        <v>942.99999999999977</v>
      </c>
      <c r="M606" s="653">
        <v>1</v>
      </c>
      <c r="N606" s="654">
        <v>942.99999999999977</v>
      </c>
    </row>
    <row r="607" spans="1:14" ht="14.4" customHeight="1" x14ac:dyDescent="0.3">
      <c r="A607" s="649" t="s">
        <v>573</v>
      </c>
      <c r="B607" s="650" t="s">
        <v>574</v>
      </c>
      <c r="C607" s="651" t="s">
        <v>587</v>
      </c>
      <c r="D607" s="652" t="s">
        <v>2519</v>
      </c>
      <c r="E607" s="651" t="s">
        <v>596</v>
      </c>
      <c r="F607" s="652" t="s">
        <v>2521</v>
      </c>
      <c r="G607" s="651" t="s">
        <v>1428</v>
      </c>
      <c r="H607" s="651" t="s">
        <v>2244</v>
      </c>
      <c r="I607" s="651" t="s">
        <v>2245</v>
      </c>
      <c r="J607" s="651" t="s">
        <v>1612</v>
      </c>
      <c r="K607" s="651" t="s">
        <v>2246</v>
      </c>
      <c r="L607" s="653">
        <v>116.25999999999999</v>
      </c>
      <c r="M607" s="653">
        <v>3</v>
      </c>
      <c r="N607" s="654">
        <v>348.78</v>
      </c>
    </row>
    <row r="608" spans="1:14" ht="14.4" customHeight="1" x14ac:dyDescent="0.3">
      <c r="A608" s="649" t="s">
        <v>573</v>
      </c>
      <c r="B608" s="650" t="s">
        <v>574</v>
      </c>
      <c r="C608" s="651" t="s">
        <v>587</v>
      </c>
      <c r="D608" s="652" t="s">
        <v>2519</v>
      </c>
      <c r="E608" s="651" t="s">
        <v>596</v>
      </c>
      <c r="F608" s="652" t="s">
        <v>2521</v>
      </c>
      <c r="G608" s="651" t="s">
        <v>1428</v>
      </c>
      <c r="H608" s="651" t="s">
        <v>1489</v>
      </c>
      <c r="I608" s="651" t="s">
        <v>1490</v>
      </c>
      <c r="J608" s="651" t="s">
        <v>1491</v>
      </c>
      <c r="K608" s="651" t="s">
        <v>1182</v>
      </c>
      <c r="L608" s="653">
        <v>62.050000000000004</v>
      </c>
      <c r="M608" s="653">
        <v>1</v>
      </c>
      <c r="N608" s="654">
        <v>62.050000000000004</v>
      </c>
    </row>
    <row r="609" spans="1:14" ht="14.4" customHeight="1" x14ac:dyDescent="0.3">
      <c r="A609" s="649" t="s">
        <v>573</v>
      </c>
      <c r="B609" s="650" t="s">
        <v>574</v>
      </c>
      <c r="C609" s="651" t="s">
        <v>587</v>
      </c>
      <c r="D609" s="652" t="s">
        <v>2519</v>
      </c>
      <c r="E609" s="651" t="s">
        <v>596</v>
      </c>
      <c r="F609" s="652" t="s">
        <v>2521</v>
      </c>
      <c r="G609" s="651" t="s">
        <v>1428</v>
      </c>
      <c r="H609" s="651" t="s">
        <v>1492</v>
      </c>
      <c r="I609" s="651" t="s">
        <v>1493</v>
      </c>
      <c r="J609" s="651" t="s">
        <v>1494</v>
      </c>
      <c r="K609" s="651" t="s">
        <v>999</v>
      </c>
      <c r="L609" s="653">
        <v>45.572550249439502</v>
      </c>
      <c r="M609" s="653">
        <v>4</v>
      </c>
      <c r="N609" s="654">
        <v>182.29020099775801</v>
      </c>
    </row>
    <row r="610" spans="1:14" ht="14.4" customHeight="1" x14ac:dyDescent="0.3">
      <c r="A610" s="649" t="s">
        <v>573</v>
      </c>
      <c r="B610" s="650" t="s">
        <v>574</v>
      </c>
      <c r="C610" s="651" t="s">
        <v>587</v>
      </c>
      <c r="D610" s="652" t="s">
        <v>2519</v>
      </c>
      <c r="E610" s="651" t="s">
        <v>596</v>
      </c>
      <c r="F610" s="652" t="s">
        <v>2521</v>
      </c>
      <c r="G610" s="651" t="s">
        <v>1428</v>
      </c>
      <c r="H610" s="651" t="s">
        <v>2247</v>
      </c>
      <c r="I610" s="651" t="s">
        <v>2248</v>
      </c>
      <c r="J610" s="651" t="s">
        <v>2249</v>
      </c>
      <c r="K610" s="651" t="s">
        <v>2250</v>
      </c>
      <c r="L610" s="653">
        <v>55.039999999999978</v>
      </c>
      <c r="M610" s="653">
        <v>1</v>
      </c>
      <c r="N610" s="654">
        <v>55.039999999999978</v>
      </c>
    </row>
    <row r="611" spans="1:14" ht="14.4" customHeight="1" x14ac:dyDescent="0.3">
      <c r="A611" s="649" t="s">
        <v>573</v>
      </c>
      <c r="B611" s="650" t="s">
        <v>574</v>
      </c>
      <c r="C611" s="651" t="s">
        <v>587</v>
      </c>
      <c r="D611" s="652" t="s">
        <v>2519</v>
      </c>
      <c r="E611" s="651" t="s">
        <v>596</v>
      </c>
      <c r="F611" s="652" t="s">
        <v>2521</v>
      </c>
      <c r="G611" s="651" t="s">
        <v>1428</v>
      </c>
      <c r="H611" s="651" t="s">
        <v>1521</v>
      </c>
      <c r="I611" s="651" t="s">
        <v>1522</v>
      </c>
      <c r="J611" s="651" t="s">
        <v>1523</v>
      </c>
      <c r="K611" s="651" t="s">
        <v>1524</v>
      </c>
      <c r="L611" s="653">
        <v>85.490964560300654</v>
      </c>
      <c r="M611" s="653">
        <v>31</v>
      </c>
      <c r="N611" s="654">
        <v>2650.2199013693203</v>
      </c>
    </row>
    <row r="612" spans="1:14" ht="14.4" customHeight="1" x14ac:dyDescent="0.3">
      <c r="A612" s="649" t="s">
        <v>573</v>
      </c>
      <c r="B612" s="650" t="s">
        <v>574</v>
      </c>
      <c r="C612" s="651" t="s">
        <v>587</v>
      </c>
      <c r="D612" s="652" t="s">
        <v>2519</v>
      </c>
      <c r="E612" s="651" t="s">
        <v>596</v>
      </c>
      <c r="F612" s="652" t="s">
        <v>2521</v>
      </c>
      <c r="G612" s="651" t="s">
        <v>1428</v>
      </c>
      <c r="H612" s="651" t="s">
        <v>2251</v>
      </c>
      <c r="I612" s="651" t="s">
        <v>2252</v>
      </c>
      <c r="J612" s="651" t="s">
        <v>1537</v>
      </c>
      <c r="K612" s="651" t="s">
        <v>2253</v>
      </c>
      <c r="L612" s="653">
        <v>57.81</v>
      </c>
      <c r="M612" s="653">
        <v>1</v>
      </c>
      <c r="N612" s="654">
        <v>57.81</v>
      </c>
    </row>
    <row r="613" spans="1:14" ht="14.4" customHeight="1" x14ac:dyDescent="0.3">
      <c r="A613" s="649" t="s">
        <v>573</v>
      </c>
      <c r="B613" s="650" t="s">
        <v>574</v>
      </c>
      <c r="C613" s="651" t="s">
        <v>587</v>
      </c>
      <c r="D613" s="652" t="s">
        <v>2519</v>
      </c>
      <c r="E613" s="651" t="s">
        <v>596</v>
      </c>
      <c r="F613" s="652" t="s">
        <v>2521</v>
      </c>
      <c r="G613" s="651" t="s">
        <v>1428</v>
      </c>
      <c r="H613" s="651" t="s">
        <v>1535</v>
      </c>
      <c r="I613" s="651" t="s">
        <v>1536</v>
      </c>
      <c r="J613" s="651" t="s">
        <v>1537</v>
      </c>
      <c r="K613" s="651" t="s">
        <v>1538</v>
      </c>
      <c r="L613" s="653">
        <v>103.38666666666666</v>
      </c>
      <c r="M613" s="653">
        <v>3</v>
      </c>
      <c r="N613" s="654">
        <v>310.15999999999997</v>
      </c>
    </row>
    <row r="614" spans="1:14" ht="14.4" customHeight="1" x14ac:dyDescent="0.3">
      <c r="A614" s="649" t="s">
        <v>573</v>
      </c>
      <c r="B614" s="650" t="s">
        <v>574</v>
      </c>
      <c r="C614" s="651" t="s">
        <v>587</v>
      </c>
      <c r="D614" s="652" t="s">
        <v>2519</v>
      </c>
      <c r="E614" s="651" t="s">
        <v>596</v>
      </c>
      <c r="F614" s="652" t="s">
        <v>2521</v>
      </c>
      <c r="G614" s="651" t="s">
        <v>1428</v>
      </c>
      <c r="H614" s="651" t="s">
        <v>2254</v>
      </c>
      <c r="I614" s="651" t="s">
        <v>2255</v>
      </c>
      <c r="J614" s="651" t="s">
        <v>2256</v>
      </c>
      <c r="K614" s="651" t="s">
        <v>2257</v>
      </c>
      <c r="L614" s="653">
        <v>337.15</v>
      </c>
      <c r="M614" s="653">
        <v>1</v>
      </c>
      <c r="N614" s="654">
        <v>337.15</v>
      </c>
    </row>
    <row r="615" spans="1:14" ht="14.4" customHeight="1" x14ac:dyDescent="0.3">
      <c r="A615" s="649" t="s">
        <v>573</v>
      </c>
      <c r="B615" s="650" t="s">
        <v>574</v>
      </c>
      <c r="C615" s="651" t="s">
        <v>587</v>
      </c>
      <c r="D615" s="652" t="s">
        <v>2519</v>
      </c>
      <c r="E615" s="651" t="s">
        <v>596</v>
      </c>
      <c r="F615" s="652" t="s">
        <v>2521</v>
      </c>
      <c r="G615" s="651" t="s">
        <v>1428</v>
      </c>
      <c r="H615" s="651" t="s">
        <v>1560</v>
      </c>
      <c r="I615" s="651" t="s">
        <v>1561</v>
      </c>
      <c r="J615" s="651" t="s">
        <v>1562</v>
      </c>
      <c r="K615" s="651" t="s">
        <v>1563</v>
      </c>
      <c r="L615" s="653">
        <v>145.07000000000002</v>
      </c>
      <c r="M615" s="653">
        <v>1</v>
      </c>
      <c r="N615" s="654">
        <v>145.07000000000002</v>
      </c>
    </row>
    <row r="616" spans="1:14" ht="14.4" customHeight="1" x14ac:dyDescent="0.3">
      <c r="A616" s="649" t="s">
        <v>573</v>
      </c>
      <c r="B616" s="650" t="s">
        <v>574</v>
      </c>
      <c r="C616" s="651" t="s">
        <v>587</v>
      </c>
      <c r="D616" s="652" t="s">
        <v>2519</v>
      </c>
      <c r="E616" s="651" t="s">
        <v>596</v>
      </c>
      <c r="F616" s="652" t="s">
        <v>2521</v>
      </c>
      <c r="G616" s="651" t="s">
        <v>1428</v>
      </c>
      <c r="H616" s="651" t="s">
        <v>1564</v>
      </c>
      <c r="I616" s="651" t="s">
        <v>1565</v>
      </c>
      <c r="J616" s="651" t="s">
        <v>1566</v>
      </c>
      <c r="K616" s="651" t="s">
        <v>1567</v>
      </c>
      <c r="L616" s="653">
        <v>1200.1056119650743</v>
      </c>
      <c r="M616" s="653">
        <v>1</v>
      </c>
      <c r="N616" s="654">
        <v>1200.1056119650743</v>
      </c>
    </row>
    <row r="617" spans="1:14" ht="14.4" customHeight="1" x14ac:dyDescent="0.3">
      <c r="A617" s="649" t="s">
        <v>573</v>
      </c>
      <c r="B617" s="650" t="s">
        <v>574</v>
      </c>
      <c r="C617" s="651" t="s">
        <v>587</v>
      </c>
      <c r="D617" s="652" t="s">
        <v>2519</v>
      </c>
      <c r="E617" s="651" t="s">
        <v>596</v>
      </c>
      <c r="F617" s="652" t="s">
        <v>2521</v>
      </c>
      <c r="G617" s="651" t="s">
        <v>1428</v>
      </c>
      <c r="H617" s="651" t="s">
        <v>1575</v>
      </c>
      <c r="I617" s="651" t="s">
        <v>1576</v>
      </c>
      <c r="J617" s="651" t="s">
        <v>1448</v>
      </c>
      <c r="K617" s="651" t="s">
        <v>1577</v>
      </c>
      <c r="L617" s="653">
        <v>135.36503849004939</v>
      </c>
      <c r="M617" s="653">
        <v>166</v>
      </c>
      <c r="N617" s="654">
        <v>22470.596389348197</v>
      </c>
    </row>
    <row r="618" spans="1:14" ht="14.4" customHeight="1" x14ac:dyDescent="0.3">
      <c r="A618" s="649" t="s">
        <v>573</v>
      </c>
      <c r="B618" s="650" t="s">
        <v>574</v>
      </c>
      <c r="C618" s="651" t="s">
        <v>587</v>
      </c>
      <c r="D618" s="652" t="s">
        <v>2519</v>
      </c>
      <c r="E618" s="651" t="s">
        <v>596</v>
      </c>
      <c r="F618" s="652" t="s">
        <v>2521</v>
      </c>
      <c r="G618" s="651" t="s">
        <v>1428</v>
      </c>
      <c r="H618" s="651" t="s">
        <v>1586</v>
      </c>
      <c r="I618" s="651" t="s">
        <v>1587</v>
      </c>
      <c r="J618" s="651" t="s">
        <v>1588</v>
      </c>
      <c r="K618" s="651" t="s">
        <v>1589</v>
      </c>
      <c r="L618" s="653">
        <v>25.739999999999995</v>
      </c>
      <c r="M618" s="653">
        <v>2</v>
      </c>
      <c r="N618" s="654">
        <v>51.47999999999999</v>
      </c>
    </row>
    <row r="619" spans="1:14" ht="14.4" customHeight="1" x14ac:dyDescent="0.3">
      <c r="A619" s="649" t="s">
        <v>573</v>
      </c>
      <c r="B619" s="650" t="s">
        <v>574</v>
      </c>
      <c r="C619" s="651" t="s">
        <v>587</v>
      </c>
      <c r="D619" s="652" t="s">
        <v>2519</v>
      </c>
      <c r="E619" s="651" t="s">
        <v>596</v>
      </c>
      <c r="F619" s="652" t="s">
        <v>2521</v>
      </c>
      <c r="G619" s="651" t="s">
        <v>1428</v>
      </c>
      <c r="H619" s="651" t="s">
        <v>1590</v>
      </c>
      <c r="I619" s="651" t="s">
        <v>1591</v>
      </c>
      <c r="J619" s="651" t="s">
        <v>1592</v>
      </c>
      <c r="K619" s="651" t="s">
        <v>1593</v>
      </c>
      <c r="L619" s="653">
        <v>46.129783020758403</v>
      </c>
      <c r="M619" s="653">
        <v>1</v>
      </c>
      <c r="N619" s="654">
        <v>46.129783020758403</v>
      </c>
    </row>
    <row r="620" spans="1:14" ht="14.4" customHeight="1" x14ac:dyDescent="0.3">
      <c r="A620" s="649" t="s">
        <v>573</v>
      </c>
      <c r="B620" s="650" t="s">
        <v>574</v>
      </c>
      <c r="C620" s="651" t="s">
        <v>587</v>
      </c>
      <c r="D620" s="652" t="s">
        <v>2519</v>
      </c>
      <c r="E620" s="651" t="s">
        <v>596</v>
      </c>
      <c r="F620" s="652" t="s">
        <v>2521</v>
      </c>
      <c r="G620" s="651" t="s">
        <v>1428</v>
      </c>
      <c r="H620" s="651" t="s">
        <v>1598</v>
      </c>
      <c r="I620" s="651" t="s">
        <v>1599</v>
      </c>
      <c r="J620" s="651" t="s">
        <v>1600</v>
      </c>
      <c r="K620" s="651" t="s">
        <v>1601</v>
      </c>
      <c r="L620" s="653">
        <v>121.61687900768815</v>
      </c>
      <c r="M620" s="653">
        <v>3</v>
      </c>
      <c r="N620" s="654">
        <v>364.85063702306445</v>
      </c>
    </row>
    <row r="621" spans="1:14" ht="14.4" customHeight="1" x14ac:dyDescent="0.3">
      <c r="A621" s="649" t="s">
        <v>573</v>
      </c>
      <c r="B621" s="650" t="s">
        <v>574</v>
      </c>
      <c r="C621" s="651" t="s">
        <v>587</v>
      </c>
      <c r="D621" s="652" t="s">
        <v>2519</v>
      </c>
      <c r="E621" s="651" t="s">
        <v>596</v>
      </c>
      <c r="F621" s="652" t="s">
        <v>2521</v>
      </c>
      <c r="G621" s="651" t="s">
        <v>1428</v>
      </c>
      <c r="H621" s="651" t="s">
        <v>1606</v>
      </c>
      <c r="I621" s="651" t="s">
        <v>1607</v>
      </c>
      <c r="J621" s="651" t="s">
        <v>1608</v>
      </c>
      <c r="K621" s="651" t="s">
        <v>1609</v>
      </c>
      <c r="L621" s="653">
        <v>52.81</v>
      </c>
      <c r="M621" s="653">
        <v>1</v>
      </c>
      <c r="N621" s="654">
        <v>52.81</v>
      </c>
    </row>
    <row r="622" spans="1:14" ht="14.4" customHeight="1" x14ac:dyDescent="0.3">
      <c r="A622" s="649" t="s">
        <v>573</v>
      </c>
      <c r="B622" s="650" t="s">
        <v>574</v>
      </c>
      <c r="C622" s="651" t="s">
        <v>587</v>
      </c>
      <c r="D622" s="652" t="s">
        <v>2519</v>
      </c>
      <c r="E622" s="651" t="s">
        <v>596</v>
      </c>
      <c r="F622" s="652" t="s">
        <v>2521</v>
      </c>
      <c r="G622" s="651" t="s">
        <v>1428</v>
      </c>
      <c r="H622" s="651" t="s">
        <v>1617</v>
      </c>
      <c r="I622" s="651" t="s">
        <v>1618</v>
      </c>
      <c r="J622" s="651" t="s">
        <v>1619</v>
      </c>
      <c r="K622" s="651" t="s">
        <v>1620</v>
      </c>
      <c r="L622" s="653">
        <v>70.946171597681001</v>
      </c>
      <c r="M622" s="653">
        <v>561</v>
      </c>
      <c r="N622" s="654">
        <v>39800.802266299041</v>
      </c>
    </row>
    <row r="623" spans="1:14" ht="14.4" customHeight="1" x14ac:dyDescent="0.3">
      <c r="A623" s="649" t="s">
        <v>573</v>
      </c>
      <c r="B623" s="650" t="s">
        <v>574</v>
      </c>
      <c r="C623" s="651" t="s">
        <v>587</v>
      </c>
      <c r="D623" s="652" t="s">
        <v>2519</v>
      </c>
      <c r="E623" s="651" t="s">
        <v>596</v>
      </c>
      <c r="F623" s="652" t="s">
        <v>2521</v>
      </c>
      <c r="G623" s="651" t="s">
        <v>1428</v>
      </c>
      <c r="H623" s="651" t="s">
        <v>2258</v>
      </c>
      <c r="I623" s="651" t="s">
        <v>2259</v>
      </c>
      <c r="J623" s="651" t="s">
        <v>1645</v>
      </c>
      <c r="K623" s="651" t="s">
        <v>2260</v>
      </c>
      <c r="L623" s="653">
        <v>890.09952712065819</v>
      </c>
      <c r="M623" s="653">
        <v>41</v>
      </c>
      <c r="N623" s="654">
        <v>36494.080611946985</v>
      </c>
    </row>
    <row r="624" spans="1:14" ht="14.4" customHeight="1" x14ac:dyDescent="0.3">
      <c r="A624" s="649" t="s">
        <v>573</v>
      </c>
      <c r="B624" s="650" t="s">
        <v>574</v>
      </c>
      <c r="C624" s="651" t="s">
        <v>587</v>
      </c>
      <c r="D624" s="652" t="s">
        <v>2519</v>
      </c>
      <c r="E624" s="651" t="s">
        <v>596</v>
      </c>
      <c r="F624" s="652" t="s">
        <v>2521</v>
      </c>
      <c r="G624" s="651" t="s">
        <v>1428</v>
      </c>
      <c r="H624" s="651" t="s">
        <v>2261</v>
      </c>
      <c r="I624" s="651" t="s">
        <v>2262</v>
      </c>
      <c r="J624" s="651" t="s">
        <v>1469</v>
      </c>
      <c r="K624" s="651" t="s">
        <v>2263</v>
      </c>
      <c r="L624" s="653">
        <v>147.42990729774581</v>
      </c>
      <c r="M624" s="653">
        <v>125</v>
      </c>
      <c r="N624" s="654">
        <v>18428.738412218227</v>
      </c>
    </row>
    <row r="625" spans="1:14" ht="14.4" customHeight="1" x14ac:dyDescent="0.3">
      <c r="A625" s="649" t="s">
        <v>573</v>
      </c>
      <c r="B625" s="650" t="s">
        <v>574</v>
      </c>
      <c r="C625" s="651" t="s">
        <v>587</v>
      </c>
      <c r="D625" s="652" t="s">
        <v>2519</v>
      </c>
      <c r="E625" s="651" t="s">
        <v>596</v>
      </c>
      <c r="F625" s="652" t="s">
        <v>2521</v>
      </c>
      <c r="G625" s="651" t="s">
        <v>1428</v>
      </c>
      <c r="H625" s="651" t="s">
        <v>2264</v>
      </c>
      <c r="I625" s="651" t="s">
        <v>2265</v>
      </c>
      <c r="J625" s="651" t="s">
        <v>1537</v>
      </c>
      <c r="K625" s="651" t="s">
        <v>2266</v>
      </c>
      <c r="L625" s="653">
        <v>313.7399999999999</v>
      </c>
      <c r="M625" s="653">
        <v>1</v>
      </c>
      <c r="N625" s="654">
        <v>313.7399999999999</v>
      </c>
    </row>
    <row r="626" spans="1:14" ht="14.4" customHeight="1" x14ac:dyDescent="0.3">
      <c r="A626" s="649" t="s">
        <v>573</v>
      </c>
      <c r="B626" s="650" t="s">
        <v>574</v>
      </c>
      <c r="C626" s="651" t="s">
        <v>587</v>
      </c>
      <c r="D626" s="652" t="s">
        <v>2519</v>
      </c>
      <c r="E626" s="651" t="s">
        <v>596</v>
      </c>
      <c r="F626" s="652" t="s">
        <v>2521</v>
      </c>
      <c r="G626" s="651" t="s">
        <v>1428</v>
      </c>
      <c r="H626" s="651" t="s">
        <v>2267</v>
      </c>
      <c r="I626" s="651" t="s">
        <v>2268</v>
      </c>
      <c r="J626" s="651" t="s">
        <v>1440</v>
      </c>
      <c r="K626" s="651" t="s">
        <v>2269</v>
      </c>
      <c r="L626" s="653">
        <v>224.45899755094101</v>
      </c>
      <c r="M626" s="653">
        <v>2</v>
      </c>
      <c r="N626" s="654">
        <v>448.91799510188201</v>
      </c>
    </row>
    <row r="627" spans="1:14" ht="14.4" customHeight="1" x14ac:dyDescent="0.3">
      <c r="A627" s="649" t="s">
        <v>573</v>
      </c>
      <c r="B627" s="650" t="s">
        <v>574</v>
      </c>
      <c r="C627" s="651" t="s">
        <v>587</v>
      </c>
      <c r="D627" s="652" t="s">
        <v>2519</v>
      </c>
      <c r="E627" s="651" t="s">
        <v>596</v>
      </c>
      <c r="F627" s="652" t="s">
        <v>2521</v>
      </c>
      <c r="G627" s="651" t="s">
        <v>1428</v>
      </c>
      <c r="H627" s="651" t="s">
        <v>1657</v>
      </c>
      <c r="I627" s="651" t="s">
        <v>1658</v>
      </c>
      <c r="J627" s="651" t="s">
        <v>1481</v>
      </c>
      <c r="K627" s="651" t="s">
        <v>1659</v>
      </c>
      <c r="L627" s="653">
        <v>356.50005977545402</v>
      </c>
      <c r="M627" s="653">
        <v>135</v>
      </c>
      <c r="N627" s="654">
        <v>48127.508069686293</v>
      </c>
    </row>
    <row r="628" spans="1:14" ht="14.4" customHeight="1" x14ac:dyDescent="0.3">
      <c r="A628" s="649" t="s">
        <v>573</v>
      </c>
      <c r="B628" s="650" t="s">
        <v>574</v>
      </c>
      <c r="C628" s="651" t="s">
        <v>587</v>
      </c>
      <c r="D628" s="652" t="s">
        <v>2519</v>
      </c>
      <c r="E628" s="651" t="s">
        <v>596</v>
      </c>
      <c r="F628" s="652" t="s">
        <v>2521</v>
      </c>
      <c r="G628" s="651" t="s">
        <v>1428</v>
      </c>
      <c r="H628" s="651" t="s">
        <v>1660</v>
      </c>
      <c r="I628" s="651" t="s">
        <v>1661</v>
      </c>
      <c r="J628" s="651" t="s">
        <v>1481</v>
      </c>
      <c r="K628" s="651" t="s">
        <v>1662</v>
      </c>
      <c r="L628" s="653">
        <v>414.00005181111686</v>
      </c>
      <c r="M628" s="653">
        <v>31</v>
      </c>
      <c r="N628" s="654">
        <v>12834.001606144622</v>
      </c>
    </row>
    <row r="629" spans="1:14" ht="14.4" customHeight="1" x14ac:dyDescent="0.3">
      <c r="A629" s="649" t="s">
        <v>573</v>
      </c>
      <c r="B629" s="650" t="s">
        <v>574</v>
      </c>
      <c r="C629" s="651" t="s">
        <v>587</v>
      </c>
      <c r="D629" s="652" t="s">
        <v>2519</v>
      </c>
      <c r="E629" s="651" t="s">
        <v>596</v>
      </c>
      <c r="F629" s="652" t="s">
        <v>2521</v>
      </c>
      <c r="G629" s="651" t="s">
        <v>1428</v>
      </c>
      <c r="H629" s="651" t="s">
        <v>2270</v>
      </c>
      <c r="I629" s="651" t="s">
        <v>2271</v>
      </c>
      <c r="J629" s="651" t="s">
        <v>1440</v>
      </c>
      <c r="K629" s="651" t="s">
        <v>2272</v>
      </c>
      <c r="L629" s="653">
        <v>130.80000000000001</v>
      </c>
      <c r="M629" s="653">
        <v>1</v>
      </c>
      <c r="N629" s="654">
        <v>130.80000000000001</v>
      </c>
    </row>
    <row r="630" spans="1:14" ht="14.4" customHeight="1" x14ac:dyDescent="0.3">
      <c r="A630" s="649" t="s">
        <v>573</v>
      </c>
      <c r="B630" s="650" t="s">
        <v>574</v>
      </c>
      <c r="C630" s="651" t="s">
        <v>587</v>
      </c>
      <c r="D630" s="652" t="s">
        <v>2519</v>
      </c>
      <c r="E630" s="651" t="s">
        <v>596</v>
      </c>
      <c r="F630" s="652" t="s">
        <v>2521</v>
      </c>
      <c r="G630" s="651" t="s">
        <v>1428</v>
      </c>
      <c r="H630" s="651" t="s">
        <v>2273</v>
      </c>
      <c r="I630" s="651" t="s">
        <v>2274</v>
      </c>
      <c r="J630" s="651" t="s">
        <v>1671</v>
      </c>
      <c r="K630" s="651" t="s">
        <v>2275</v>
      </c>
      <c r="L630" s="653">
        <v>380.79264559092724</v>
      </c>
      <c r="M630" s="653">
        <v>19</v>
      </c>
      <c r="N630" s="654">
        <v>7235.0602662276178</v>
      </c>
    </row>
    <row r="631" spans="1:14" ht="14.4" customHeight="1" x14ac:dyDescent="0.3">
      <c r="A631" s="649" t="s">
        <v>573</v>
      </c>
      <c r="B631" s="650" t="s">
        <v>574</v>
      </c>
      <c r="C631" s="651" t="s">
        <v>587</v>
      </c>
      <c r="D631" s="652" t="s">
        <v>2519</v>
      </c>
      <c r="E631" s="651" t="s">
        <v>596</v>
      </c>
      <c r="F631" s="652" t="s">
        <v>2521</v>
      </c>
      <c r="G631" s="651" t="s">
        <v>1428</v>
      </c>
      <c r="H631" s="651" t="s">
        <v>2276</v>
      </c>
      <c r="I631" s="651" t="s">
        <v>2277</v>
      </c>
      <c r="J631" s="651" t="s">
        <v>2278</v>
      </c>
      <c r="K631" s="651" t="s">
        <v>1192</v>
      </c>
      <c r="L631" s="653">
        <v>662.05499999999995</v>
      </c>
      <c r="M631" s="653">
        <v>2</v>
      </c>
      <c r="N631" s="654">
        <v>1324.11</v>
      </c>
    </row>
    <row r="632" spans="1:14" ht="14.4" customHeight="1" x14ac:dyDescent="0.3">
      <c r="A632" s="649" t="s">
        <v>573</v>
      </c>
      <c r="B632" s="650" t="s">
        <v>574</v>
      </c>
      <c r="C632" s="651" t="s">
        <v>587</v>
      </c>
      <c r="D632" s="652" t="s">
        <v>2519</v>
      </c>
      <c r="E632" s="651" t="s">
        <v>596</v>
      </c>
      <c r="F632" s="652" t="s">
        <v>2521</v>
      </c>
      <c r="G632" s="651" t="s">
        <v>1428</v>
      </c>
      <c r="H632" s="651" t="s">
        <v>2279</v>
      </c>
      <c r="I632" s="651" t="s">
        <v>2280</v>
      </c>
      <c r="J632" s="651" t="s">
        <v>1440</v>
      </c>
      <c r="K632" s="651" t="s">
        <v>2281</v>
      </c>
      <c r="L632" s="653">
        <v>67.150000000000006</v>
      </c>
      <c r="M632" s="653">
        <v>2</v>
      </c>
      <c r="N632" s="654">
        <v>134.30000000000001</v>
      </c>
    </row>
    <row r="633" spans="1:14" ht="14.4" customHeight="1" x14ac:dyDescent="0.3">
      <c r="A633" s="649" t="s">
        <v>573</v>
      </c>
      <c r="B633" s="650" t="s">
        <v>574</v>
      </c>
      <c r="C633" s="651" t="s">
        <v>587</v>
      </c>
      <c r="D633" s="652" t="s">
        <v>2519</v>
      </c>
      <c r="E633" s="651" t="s">
        <v>596</v>
      </c>
      <c r="F633" s="652" t="s">
        <v>2521</v>
      </c>
      <c r="G633" s="651" t="s">
        <v>1428</v>
      </c>
      <c r="H633" s="651" t="s">
        <v>2282</v>
      </c>
      <c r="I633" s="651" t="s">
        <v>2283</v>
      </c>
      <c r="J633" s="651" t="s">
        <v>1440</v>
      </c>
      <c r="K633" s="651" t="s">
        <v>2284</v>
      </c>
      <c r="L633" s="653">
        <v>372.22999999999996</v>
      </c>
      <c r="M633" s="653">
        <v>13</v>
      </c>
      <c r="N633" s="654">
        <v>4838.99</v>
      </c>
    </row>
    <row r="634" spans="1:14" ht="14.4" customHeight="1" x14ac:dyDescent="0.3">
      <c r="A634" s="649" t="s">
        <v>573</v>
      </c>
      <c r="B634" s="650" t="s">
        <v>574</v>
      </c>
      <c r="C634" s="651" t="s">
        <v>587</v>
      </c>
      <c r="D634" s="652" t="s">
        <v>2519</v>
      </c>
      <c r="E634" s="651" t="s">
        <v>596</v>
      </c>
      <c r="F634" s="652" t="s">
        <v>2521</v>
      </c>
      <c r="G634" s="651" t="s">
        <v>1428</v>
      </c>
      <c r="H634" s="651" t="s">
        <v>2285</v>
      </c>
      <c r="I634" s="651" t="s">
        <v>2286</v>
      </c>
      <c r="J634" s="651" t="s">
        <v>2287</v>
      </c>
      <c r="K634" s="651" t="s">
        <v>2288</v>
      </c>
      <c r="L634" s="653">
        <v>162.04023538194264</v>
      </c>
      <c r="M634" s="653">
        <v>1</v>
      </c>
      <c r="N634" s="654">
        <v>162.04023538194264</v>
      </c>
    </row>
    <row r="635" spans="1:14" ht="14.4" customHeight="1" x14ac:dyDescent="0.3">
      <c r="A635" s="649" t="s">
        <v>573</v>
      </c>
      <c r="B635" s="650" t="s">
        <v>574</v>
      </c>
      <c r="C635" s="651" t="s">
        <v>587</v>
      </c>
      <c r="D635" s="652" t="s">
        <v>2519</v>
      </c>
      <c r="E635" s="651" t="s">
        <v>596</v>
      </c>
      <c r="F635" s="652" t="s">
        <v>2521</v>
      </c>
      <c r="G635" s="651" t="s">
        <v>1428</v>
      </c>
      <c r="H635" s="651" t="s">
        <v>2289</v>
      </c>
      <c r="I635" s="651" t="s">
        <v>2289</v>
      </c>
      <c r="J635" s="651" t="s">
        <v>2290</v>
      </c>
      <c r="K635" s="651" t="s">
        <v>2291</v>
      </c>
      <c r="L635" s="653">
        <v>411.01600158948463</v>
      </c>
      <c r="M635" s="653">
        <v>1</v>
      </c>
      <c r="N635" s="654">
        <v>411.01600158948463</v>
      </c>
    </row>
    <row r="636" spans="1:14" ht="14.4" customHeight="1" x14ac:dyDescent="0.3">
      <c r="A636" s="649" t="s">
        <v>573</v>
      </c>
      <c r="B636" s="650" t="s">
        <v>574</v>
      </c>
      <c r="C636" s="651" t="s">
        <v>587</v>
      </c>
      <c r="D636" s="652" t="s">
        <v>2519</v>
      </c>
      <c r="E636" s="651" t="s">
        <v>596</v>
      </c>
      <c r="F636" s="652" t="s">
        <v>2521</v>
      </c>
      <c r="G636" s="651" t="s">
        <v>1428</v>
      </c>
      <c r="H636" s="651" t="s">
        <v>1685</v>
      </c>
      <c r="I636" s="651" t="s">
        <v>1686</v>
      </c>
      <c r="J636" s="651" t="s">
        <v>1687</v>
      </c>
      <c r="K636" s="651" t="s">
        <v>1688</v>
      </c>
      <c r="L636" s="653">
        <v>337.08834235133605</v>
      </c>
      <c r="M636" s="653">
        <v>21</v>
      </c>
      <c r="N636" s="654">
        <v>7078.8551893780568</v>
      </c>
    </row>
    <row r="637" spans="1:14" ht="14.4" customHeight="1" x14ac:dyDescent="0.3">
      <c r="A637" s="649" t="s">
        <v>573</v>
      </c>
      <c r="B637" s="650" t="s">
        <v>574</v>
      </c>
      <c r="C637" s="651" t="s">
        <v>587</v>
      </c>
      <c r="D637" s="652" t="s">
        <v>2519</v>
      </c>
      <c r="E637" s="651" t="s">
        <v>596</v>
      </c>
      <c r="F637" s="652" t="s">
        <v>2521</v>
      </c>
      <c r="G637" s="651" t="s">
        <v>1428</v>
      </c>
      <c r="H637" s="651" t="s">
        <v>1700</v>
      </c>
      <c r="I637" s="651" t="s">
        <v>1701</v>
      </c>
      <c r="J637" s="651" t="s">
        <v>1702</v>
      </c>
      <c r="K637" s="651" t="s">
        <v>1703</v>
      </c>
      <c r="L637" s="653">
        <v>73.220212838829326</v>
      </c>
      <c r="M637" s="653">
        <v>3</v>
      </c>
      <c r="N637" s="654">
        <v>219.66063851648798</v>
      </c>
    </row>
    <row r="638" spans="1:14" ht="14.4" customHeight="1" x14ac:dyDescent="0.3">
      <c r="A638" s="649" t="s">
        <v>573</v>
      </c>
      <c r="B638" s="650" t="s">
        <v>574</v>
      </c>
      <c r="C638" s="651" t="s">
        <v>587</v>
      </c>
      <c r="D638" s="652" t="s">
        <v>2519</v>
      </c>
      <c r="E638" s="651" t="s">
        <v>1711</v>
      </c>
      <c r="F638" s="652" t="s">
        <v>2522</v>
      </c>
      <c r="G638" s="651"/>
      <c r="H638" s="651" t="s">
        <v>2292</v>
      </c>
      <c r="I638" s="651" t="s">
        <v>2293</v>
      </c>
      <c r="J638" s="651" t="s">
        <v>2294</v>
      </c>
      <c r="K638" s="651" t="s">
        <v>2295</v>
      </c>
      <c r="L638" s="653">
        <v>1133.5205000000001</v>
      </c>
      <c r="M638" s="653">
        <v>5</v>
      </c>
      <c r="N638" s="654">
        <v>5667.6025000000009</v>
      </c>
    </row>
    <row r="639" spans="1:14" ht="14.4" customHeight="1" x14ac:dyDescent="0.3">
      <c r="A639" s="649" t="s">
        <v>573</v>
      </c>
      <c r="B639" s="650" t="s">
        <v>574</v>
      </c>
      <c r="C639" s="651" t="s">
        <v>587</v>
      </c>
      <c r="D639" s="652" t="s">
        <v>2519</v>
      </c>
      <c r="E639" s="651" t="s">
        <v>1711</v>
      </c>
      <c r="F639" s="652" t="s">
        <v>2522</v>
      </c>
      <c r="G639" s="651" t="s">
        <v>618</v>
      </c>
      <c r="H639" s="651" t="s">
        <v>2296</v>
      </c>
      <c r="I639" s="651" t="s">
        <v>2297</v>
      </c>
      <c r="J639" s="651" t="s">
        <v>2298</v>
      </c>
      <c r="K639" s="651" t="s">
        <v>2299</v>
      </c>
      <c r="L639" s="653">
        <v>2854.5041620670672</v>
      </c>
      <c r="M639" s="653">
        <v>33</v>
      </c>
      <c r="N639" s="654">
        <v>94198.637348213219</v>
      </c>
    </row>
    <row r="640" spans="1:14" ht="14.4" customHeight="1" x14ac:dyDescent="0.3">
      <c r="A640" s="649" t="s">
        <v>573</v>
      </c>
      <c r="B640" s="650" t="s">
        <v>574</v>
      </c>
      <c r="C640" s="651" t="s">
        <v>587</v>
      </c>
      <c r="D640" s="652" t="s">
        <v>2519</v>
      </c>
      <c r="E640" s="651" t="s">
        <v>1711</v>
      </c>
      <c r="F640" s="652" t="s">
        <v>2522</v>
      </c>
      <c r="G640" s="651" t="s">
        <v>618</v>
      </c>
      <c r="H640" s="651" t="s">
        <v>2300</v>
      </c>
      <c r="I640" s="651" t="s">
        <v>237</v>
      </c>
      <c r="J640" s="651" t="s">
        <v>2301</v>
      </c>
      <c r="K640" s="651" t="s">
        <v>2302</v>
      </c>
      <c r="L640" s="653">
        <v>211.92001967090619</v>
      </c>
      <c r="M640" s="653">
        <v>26</v>
      </c>
      <c r="N640" s="654">
        <v>5509.9205114435608</v>
      </c>
    </row>
    <row r="641" spans="1:14" ht="14.4" customHeight="1" x14ac:dyDescent="0.3">
      <c r="A641" s="649" t="s">
        <v>573</v>
      </c>
      <c r="B641" s="650" t="s">
        <v>574</v>
      </c>
      <c r="C641" s="651" t="s">
        <v>587</v>
      </c>
      <c r="D641" s="652" t="s">
        <v>2519</v>
      </c>
      <c r="E641" s="651" t="s">
        <v>1711</v>
      </c>
      <c r="F641" s="652" t="s">
        <v>2522</v>
      </c>
      <c r="G641" s="651" t="s">
        <v>618</v>
      </c>
      <c r="H641" s="651" t="s">
        <v>2303</v>
      </c>
      <c r="I641" s="651" t="s">
        <v>2304</v>
      </c>
      <c r="J641" s="651" t="s">
        <v>2305</v>
      </c>
      <c r="K641" s="651" t="s">
        <v>2306</v>
      </c>
      <c r="L641" s="653">
        <v>2191.145</v>
      </c>
      <c r="M641" s="653">
        <v>2</v>
      </c>
      <c r="N641" s="654">
        <v>4382.29</v>
      </c>
    </row>
    <row r="642" spans="1:14" ht="14.4" customHeight="1" x14ac:dyDescent="0.3">
      <c r="A642" s="649" t="s">
        <v>573</v>
      </c>
      <c r="B642" s="650" t="s">
        <v>574</v>
      </c>
      <c r="C642" s="651" t="s">
        <v>587</v>
      </c>
      <c r="D642" s="652" t="s">
        <v>2519</v>
      </c>
      <c r="E642" s="651" t="s">
        <v>1711</v>
      </c>
      <c r="F642" s="652" t="s">
        <v>2522</v>
      </c>
      <c r="G642" s="651" t="s">
        <v>618</v>
      </c>
      <c r="H642" s="651" t="s">
        <v>2307</v>
      </c>
      <c r="I642" s="651" t="s">
        <v>2307</v>
      </c>
      <c r="J642" s="651" t="s">
        <v>2308</v>
      </c>
      <c r="K642" s="651" t="s">
        <v>2309</v>
      </c>
      <c r="L642" s="653">
        <v>3681.01</v>
      </c>
      <c r="M642" s="653">
        <v>2</v>
      </c>
      <c r="N642" s="654">
        <v>7362.02</v>
      </c>
    </row>
    <row r="643" spans="1:14" ht="14.4" customHeight="1" x14ac:dyDescent="0.3">
      <c r="A643" s="649" t="s">
        <v>573</v>
      </c>
      <c r="B643" s="650" t="s">
        <v>574</v>
      </c>
      <c r="C643" s="651" t="s">
        <v>587</v>
      </c>
      <c r="D643" s="652" t="s">
        <v>2519</v>
      </c>
      <c r="E643" s="651" t="s">
        <v>1711</v>
      </c>
      <c r="F643" s="652" t="s">
        <v>2522</v>
      </c>
      <c r="G643" s="651" t="s">
        <v>618</v>
      </c>
      <c r="H643" s="651" t="s">
        <v>1712</v>
      </c>
      <c r="I643" s="651" t="s">
        <v>1713</v>
      </c>
      <c r="J643" s="651" t="s">
        <v>1714</v>
      </c>
      <c r="K643" s="651" t="s">
        <v>1715</v>
      </c>
      <c r="L643" s="653">
        <v>3530.71</v>
      </c>
      <c r="M643" s="653">
        <v>1</v>
      </c>
      <c r="N643" s="654">
        <v>3530.71</v>
      </c>
    </row>
    <row r="644" spans="1:14" ht="14.4" customHeight="1" x14ac:dyDescent="0.3">
      <c r="A644" s="649" t="s">
        <v>573</v>
      </c>
      <c r="B644" s="650" t="s">
        <v>574</v>
      </c>
      <c r="C644" s="651" t="s">
        <v>587</v>
      </c>
      <c r="D644" s="652" t="s">
        <v>2519</v>
      </c>
      <c r="E644" s="651" t="s">
        <v>1711</v>
      </c>
      <c r="F644" s="652" t="s">
        <v>2522</v>
      </c>
      <c r="G644" s="651" t="s">
        <v>618</v>
      </c>
      <c r="H644" s="651" t="s">
        <v>2310</v>
      </c>
      <c r="I644" s="651" t="s">
        <v>2311</v>
      </c>
      <c r="J644" s="651" t="s">
        <v>2312</v>
      </c>
      <c r="K644" s="651" t="s">
        <v>2309</v>
      </c>
      <c r="L644" s="653">
        <v>1389.8891460961061</v>
      </c>
      <c r="M644" s="653">
        <v>33</v>
      </c>
      <c r="N644" s="654">
        <v>45866.341821171503</v>
      </c>
    </row>
    <row r="645" spans="1:14" ht="14.4" customHeight="1" x14ac:dyDescent="0.3">
      <c r="A645" s="649" t="s">
        <v>573</v>
      </c>
      <c r="B645" s="650" t="s">
        <v>574</v>
      </c>
      <c r="C645" s="651" t="s">
        <v>587</v>
      </c>
      <c r="D645" s="652" t="s">
        <v>2519</v>
      </c>
      <c r="E645" s="651" t="s">
        <v>1711</v>
      </c>
      <c r="F645" s="652" t="s">
        <v>2522</v>
      </c>
      <c r="G645" s="651" t="s">
        <v>618</v>
      </c>
      <c r="H645" s="651" t="s">
        <v>1719</v>
      </c>
      <c r="I645" s="651" t="s">
        <v>237</v>
      </c>
      <c r="J645" s="651" t="s">
        <v>1720</v>
      </c>
      <c r="K645" s="651"/>
      <c r="L645" s="653">
        <v>177.69</v>
      </c>
      <c r="M645" s="653">
        <v>4</v>
      </c>
      <c r="N645" s="654">
        <v>710.76</v>
      </c>
    </row>
    <row r="646" spans="1:14" ht="14.4" customHeight="1" x14ac:dyDescent="0.3">
      <c r="A646" s="649" t="s">
        <v>573</v>
      </c>
      <c r="B646" s="650" t="s">
        <v>574</v>
      </c>
      <c r="C646" s="651" t="s">
        <v>587</v>
      </c>
      <c r="D646" s="652" t="s">
        <v>2519</v>
      </c>
      <c r="E646" s="651" t="s">
        <v>1711</v>
      </c>
      <c r="F646" s="652" t="s">
        <v>2522</v>
      </c>
      <c r="G646" s="651" t="s">
        <v>618</v>
      </c>
      <c r="H646" s="651" t="s">
        <v>2313</v>
      </c>
      <c r="I646" s="651" t="s">
        <v>2313</v>
      </c>
      <c r="J646" s="651" t="s">
        <v>2314</v>
      </c>
      <c r="K646" s="651" t="s">
        <v>2315</v>
      </c>
      <c r="L646" s="653">
        <v>3141.2669257519042</v>
      </c>
      <c r="M646" s="653">
        <v>13</v>
      </c>
      <c r="N646" s="654">
        <v>40836.470034774757</v>
      </c>
    </row>
    <row r="647" spans="1:14" ht="14.4" customHeight="1" x14ac:dyDescent="0.3">
      <c r="A647" s="649" t="s">
        <v>573</v>
      </c>
      <c r="B647" s="650" t="s">
        <v>574</v>
      </c>
      <c r="C647" s="651" t="s">
        <v>587</v>
      </c>
      <c r="D647" s="652" t="s">
        <v>2519</v>
      </c>
      <c r="E647" s="651" t="s">
        <v>1711</v>
      </c>
      <c r="F647" s="652" t="s">
        <v>2522</v>
      </c>
      <c r="G647" s="651" t="s">
        <v>1428</v>
      </c>
      <c r="H647" s="651" t="s">
        <v>2316</v>
      </c>
      <c r="I647" s="651" t="s">
        <v>2317</v>
      </c>
      <c r="J647" s="651" t="s">
        <v>2318</v>
      </c>
      <c r="K647" s="651" t="s">
        <v>1724</v>
      </c>
      <c r="L647" s="653">
        <v>42.97999999999999</v>
      </c>
      <c r="M647" s="653">
        <v>2</v>
      </c>
      <c r="N647" s="654">
        <v>85.95999999999998</v>
      </c>
    </row>
    <row r="648" spans="1:14" ht="14.4" customHeight="1" x14ac:dyDescent="0.3">
      <c r="A648" s="649" t="s">
        <v>573</v>
      </c>
      <c r="B648" s="650" t="s">
        <v>574</v>
      </c>
      <c r="C648" s="651" t="s">
        <v>587</v>
      </c>
      <c r="D648" s="652" t="s">
        <v>2519</v>
      </c>
      <c r="E648" s="651" t="s">
        <v>1711</v>
      </c>
      <c r="F648" s="652" t="s">
        <v>2522</v>
      </c>
      <c r="G648" s="651" t="s">
        <v>1428</v>
      </c>
      <c r="H648" s="651" t="s">
        <v>2319</v>
      </c>
      <c r="I648" s="651" t="s">
        <v>2320</v>
      </c>
      <c r="J648" s="651" t="s">
        <v>2321</v>
      </c>
      <c r="K648" s="651" t="s">
        <v>2322</v>
      </c>
      <c r="L648" s="653">
        <v>202.86001271123871</v>
      </c>
      <c r="M648" s="653">
        <v>3</v>
      </c>
      <c r="N648" s="654">
        <v>608.58003813371613</v>
      </c>
    </row>
    <row r="649" spans="1:14" ht="14.4" customHeight="1" x14ac:dyDescent="0.3">
      <c r="A649" s="649" t="s">
        <v>573</v>
      </c>
      <c r="B649" s="650" t="s">
        <v>574</v>
      </c>
      <c r="C649" s="651" t="s">
        <v>587</v>
      </c>
      <c r="D649" s="652" t="s">
        <v>2519</v>
      </c>
      <c r="E649" s="651" t="s">
        <v>1711</v>
      </c>
      <c r="F649" s="652" t="s">
        <v>2522</v>
      </c>
      <c r="G649" s="651" t="s">
        <v>1428</v>
      </c>
      <c r="H649" s="651" t="s">
        <v>2323</v>
      </c>
      <c r="I649" s="651" t="s">
        <v>2324</v>
      </c>
      <c r="J649" s="651" t="s">
        <v>2325</v>
      </c>
      <c r="K649" s="651" t="s">
        <v>2326</v>
      </c>
      <c r="L649" s="653">
        <v>206.99989813980272</v>
      </c>
      <c r="M649" s="653">
        <v>13</v>
      </c>
      <c r="N649" s="654">
        <v>2690.9986758174355</v>
      </c>
    </row>
    <row r="650" spans="1:14" ht="14.4" customHeight="1" x14ac:dyDescent="0.3">
      <c r="A650" s="649" t="s">
        <v>573</v>
      </c>
      <c r="B650" s="650" t="s">
        <v>574</v>
      </c>
      <c r="C650" s="651" t="s">
        <v>587</v>
      </c>
      <c r="D650" s="652" t="s">
        <v>2519</v>
      </c>
      <c r="E650" s="651" t="s">
        <v>1711</v>
      </c>
      <c r="F650" s="652" t="s">
        <v>2522</v>
      </c>
      <c r="G650" s="651" t="s">
        <v>1428</v>
      </c>
      <c r="H650" s="651" t="s">
        <v>2327</v>
      </c>
      <c r="I650" s="651" t="s">
        <v>2327</v>
      </c>
      <c r="J650" s="651" t="s">
        <v>2328</v>
      </c>
      <c r="K650" s="651" t="s">
        <v>2329</v>
      </c>
      <c r="L650" s="653">
        <v>424.97997640756199</v>
      </c>
      <c r="M650" s="653">
        <v>69</v>
      </c>
      <c r="N650" s="654">
        <v>29323.618372121779</v>
      </c>
    </row>
    <row r="651" spans="1:14" ht="14.4" customHeight="1" x14ac:dyDescent="0.3">
      <c r="A651" s="649" t="s">
        <v>573</v>
      </c>
      <c r="B651" s="650" t="s">
        <v>574</v>
      </c>
      <c r="C651" s="651" t="s">
        <v>587</v>
      </c>
      <c r="D651" s="652" t="s">
        <v>2519</v>
      </c>
      <c r="E651" s="651" t="s">
        <v>1711</v>
      </c>
      <c r="F651" s="652" t="s">
        <v>2522</v>
      </c>
      <c r="G651" s="651" t="s">
        <v>1428</v>
      </c>
      <c r="H651" s="651" t="s">
        <v>2330</v>
      </c>
      <c r="I651" s="651" t="s">
        <v>2331</v>
      </c>
      <c r="J651" s="651" t="s">
        <v>2332</v>
      </c>
      <c r="K651" s="651" t="s">
        <v>2333</v>
      </c>
      <c r="L651" s="653">
        <v>217.49999007375575</v>
      </c>
      <c r="M651" s="653">
        <v>49</v>
      </c>
      <c r="N651" s="654">
        <v>10657.499513614031</v>
      </c>
    </row>
    <row r="652" spans="1:14" ht="14.4" customHeight="1" x14ac:dyDescent="0.3">
      <c r="A652" s="649" t="s">
        <v>573</v>
      </c>
      <c r="B652" s="650" t="s">
        <v>574</v>
      </c>
      <c r="C652" s="651" t="s">
        <v>587</v>
      </c>
      <c r="D652" s="652" t="s">
        <v>2519</v>
      </c>
      <c r="E652" s="651" t="s">
        <v>1711</v>
      </c>
      <c r="F652" s="652" t="s">
        <v>2522</v>
      </c>
      <c r="G652" s="651" t="s">
        <v>1428</v>
      </c>
      <c r="H652" s="651" t="s">
        <v>2334</v>
      </c>
      <c r="I652" s="651" t="s">
        <v>2335</v>
      </c>
      <c r="J652" s="651" t="s">
        <v>2336</v>
      </c>
      <c r="K652" s="651" t="s">
        <v>1724</v>
      </c>
      <c r="L652" s="653">
        <v>44.779994457022113</v>
      </c>
      <c r="M652" s="653">
        <v>2</v>
      </c>
      <c r="N652" s="654">
        <v>89.559988914044226</v>
      </c>
    </row>
    <row r="653" spans="1:14" ht="14.4" customHeight="1" x14ac:dyDescent="0.3">
      <c r="A653" s="649" t="s">
        <v>573</v>
      </c>
      <c r="B653" s="650" t="s">
        <v>574</v>
      </c>
      <c r="C653" s="651" t="s">
        <v>587</v>
      </c>
      <c r="D653" s="652" t="s">
        <v>2519</v>
      </c>
      <c r="E653" s="651" t="s">
        <v>1741</v>
      </c>
      <c r="F653" s="652" t="s">
        <v>2523</v>
      </c>
      <c r="G653" s="651" t="s">
        <v>618</v>
      </c>
      <c r="H653" s="651" t="s">
        <v>1742</v>
      </c>
      <c r="I653" s="651" t="s">
        <v>1742</v>
      </c>
      <c r="J653" s="651" t="s">
        <v>1743</v>
      </c>
      <c r="K653" s="651" t="s">
        <v>1744</v>
      </c>
      <c r="L653" s="653">
        <v>72.840092373049757</v>
      </c>
      <c r="M653" s="653">
        <v>11</v>
      </c>
      <c r="N653" s="654">
        <v>801.24101610354739</v>
      </c>
    </row>
    <row r="654" spans="1:14" ht="14.4" customHeight="1" x14ac:dyDescent="0.3">
      <c r="A654" s="649" t="s">
        <v>573</v>
      </c>
      <c r="B654" s="650" t="s">
        <v>574</v>
      </c>
      <c r="C654" s="651" t="s">
        <v>587</v>
      </c>
      <c r="D654" s="652" t="s">
        <v>2519</v>
      </c>
      <c r="E654" s="651" t="s">
        <v>1741</v>
      </c>
      <c r="F654" s="652" t="s">
        <v>2523</v>
      </c>
      <c r="G654" s="651" t="s">
        <v>618</v>
      </c>
      <c r="H654" s="651" t="s">
        <v>1749</v>
      </c>
      <c r="I654" s="651" t="s">
        <v>1750</v>
      </c>
      <c r="J654" s="651" t="s">
        <v>1751</v>
      </c>
      <c r="K654" s="651" t="s">
        <v>1752</v>
      </c>
      <c r="L654" s="653">
        <v>143.60899374281118</v>
      </c>
      <c r="M654" s="653">
        <v>2</v>
      </c>
      <c r="N654" s="654">
        <v>287.21798748562236</v>
      </c>
    </row>
    <row r="655" spans="1:14" ht="14.4" customHeight="1" x14ac:dyDescent="0.3">
      <c r="A655" s="649" t="s">
        <v>573</v>
      </c>
      <c r="B655" s="650" t="s">
        <v>574</v>
      </c>
      <c r="C655" s="651" t="s">
        <v>587</v>
      </c>
      <c r="D655" s="652" t="s">
        <v>2519</v>
      </c>
      <c r="E655" s="651" t="s">
        <v>1741</v>
      </c>
      <c r="F655" s="652" t="s">
        <v>2523</v>
      </c>
      <c r="G655" s="651" t="s">
        <v>618</v>
      </c>
      <c r="H655" s="651" t="s">
        <v>1753</v>
      </c>
      <c r="I655" s="651" t="s">
        <v>1754</v>
      </c>
      <c r="J655" s="651" t="s">
        <v>1755</v>
      </c>
      <c r="K655" s="651" t="s">
        <v>1756</v>
      </c>
      <c r="L655" s="653">
        <v>33.099999999999994</v>
      </c>
      <c r="M655" s="653">
        <v>2</v>
      </c>
      <c r="N655" s="654">
        <v>66.199999999999989</v>
      </c>
    </row>
    <row r="656" spans="1:14" ht="14.4" customHeight="1" x14ac:dyDescent="0.3">
      <c r="A656" s="649" t="s">
        <v>573</v>
      </c>
      <c r="B656" s="650" t="s">
        <v>574</v>
      </c>
      <c r="C656" s="651" t="s">
        <v>587</v>
      </c>
      <c r="D656" s="652" t="s">
        <v>2519</v>
      </c>
      <c r="E656" s="651" t="s">
        <v>1741</v>
      </c>
      <c r="F656" s="652" t="s">
        <v>2523</v>
      </c>
      <c r="G656" s="651" t="s">
        <v>618</v>
      </c>
      <c r="H656" s="651" t="s">
        <v>2337</v>
      </c>
      <c r="I656" s="651" t="s">
        <v>2338</v>
      </c>
      <c r="J656" s="651" t="s">
        <v>2339</v>
      </c>
      <c r="K656" s="651" t="s">
        <v>2340</v>
      </c>
      <c r="L656" s="653">
        <v>428.73150000000004</v>
      </c>
      <c r="M656" s="653">
        <v>1.5</v>
      </c>
      <c r="N656" s="654">
        <v>643.09725000000003</v>
      </c>
    </row>
    <row r="657" spans="1:14" ht="14.4" customHeight="1" x14ac:dyDescent="0.3">
      <c r="A657" s="649" t="s">
        <v>573</v>
      </c>
      <c r="B657" s="650" t="s">
        <v>574</v>
      </c>
      <c r="C657" s="651" t="s">
        <v>587</v>
      </c>
      <c r="D657" s="652" t="s">
        <v>2519</v>
      </c>
      <c r="E657" s="651" t="s">
        <v>1741</v>
      </c>
      <c r="F657" s="652" t="s">
        <v>2523</v>
      </c>
      <c r="G657" s="651" t="s">
        <v>618</v>
      </c>
      <c r="H657" s="651" t="s">
        <v>2341</v>
      </c>
      <c r="I657" s="651" t="s">
        <v>2342</v>
      </c>
      <c r="J657" s="651" t="s">
        <v>2343</v>
      </c>
      <c r="K657" s="651" t="s">
        <v>2344</v>
      </c>
      <c r="L657" s="653">
        <v>1290.5444602012544</v>
      </c>
      <c r="M657" s="653">
        <v>14.8233</v>
      </c>
      <c r="N657" s="654">
        <v>19130.127696901254</v>
      </c>
    </row>
    <row r="658" spans="1:14" ht="14.4" customHeight="1" x14ac:dyDescent="0.3">
      <c r="A658" s="649" t="s">
        <v>573</v>
      </c>
      <c r="B658" s="650" t="s">
        <v>574</v>
      </c>
      <c r="C658" s="651" t="s">
        <v>587</v>
      </c>
      <c r="D658" s="652" t="s">
        <v>2519</v>
      </c>
      <c r="E658" s="651" t="s">
        <v>1741</v>
      </c>
      <c r="F658" s="652" t="s">
        <v>2523</v>
      </c>
      <c r="G658" s="651" t="s">
        <v>618</v>
      </c>
      <c r="H658" s="651" t="s">
        <v>2345</v>
      </c>
      <c r="I658" s="651" t="s">
        <v>2346</v>
      </c>
      <c r="J658" s="651" t="s">
        <v>2347</v>
      </c>
      <c r="K658" s="651" t="s">
        <v>2348</v>
      </c>
      <c r="L658" s="653">
        <v>641.98868724317003</v>
      </c>
      <c r="M658" s="653">
        <v>3.2</v>
      </c>
      <c r="N658" s="654">
        <v>2054.3637991781443</v>
      </c>
    </row>
    <row r="659" spans="1:14" ht="14.4" customHeight="1" x14ac:dyDescent="0.3">
      <c r="A659" s="649" t="s">
        <v>573</v>
      </c>
      <c r="B659" s="650" t="s">
        <v>574</v>
      </c>
      <c r="C659" s="651" t="s">
        <v>587</v>
      </c>
      <c r="D659" s="652" t="s">
        <v>2519</v>
      </c>
      <c r="E659" s="651" t="s">
        <v>1741</v>
      </c>
      <c r="F659" s="652" t="s">
        <v>2523</v>
      </c>
      <c r="G659" s="651" t="s">
        <v>618</v>
      </c>
      <c r="H659" s="651" t="s">
        <v>2349</v>
      </c>
      <c r="I659" s="651" t="s">
        <v>2350</v>
      </c>
      <c r="J659" s="651" t="s">
        <v>2351</v>
      </c>
      <c r="K659" s="651" t="s">
        <v>2352</v>
      </c>
      <c r="L659" s="653">
        <v>57.55</v>
      </c>
      <c r="M659" s="653">
        <v>1</v>
      </c>
      <c r="N659" s="654">
        <v>57.55</v>
      </c>
    </row>
    <row r="660" spans="1:14" ht="14.4" customHeight="1" x14ac:dyDescent="0.3">
      <c r="A660" s="649" t="s">
        <v>573</v>
      </c>
      <c r="B660" s="650" t="s">
        <v>574</v>
      </c>
      <c r="C660" s="651" t="s">
        <v>587</v>
      </c>
      <c r="D660" s="652" t="s">
        <v>2519</v>
      </c>
      <c r="E660" s="651" t="s">
        <v>1741</v>
      </c>
      <c r="F660" s="652" t="s">
        <v>2523</v>
      </c>
      <c r="G660" s="651" t="s">
        <v>618</v>
      </c>
      <c r="H660" s="651" t="s">
        <v>1761</v>
      </c>
      <c r="I660" s="651" t="s">
        <v>1762</v>
      </c>
      <c r="J660" s="651" t="s">
        <v>1763</v>
      </c>
      <c r="K660" s="651" t="s">
        <v>1764</v>
      </c>
      <c r="L660" s="653">
        <v>241.91002484737294</v>
      </c>
      <c r="M660" s="653">
        <v>30.6</v>
      </c>
      <c r="N660" s="654">
        <v>7402.4467603296125</v>
      </c>
    </row>
    <row r="661" spans="1:14" ht="14.4" customHeight="1" x14ac:dyDescent="0.3">
      <c r="A661" s="649" t="s">
        <v>573</v>
      </c>
      <c r="B661" s="650" t="s">
        <v>574</v>
      </c>
      <c r="C661" s="651" t="s">
        <v>587</v>
      </c>
      <c r="D661" s="652" t="s">
        <v>2519</v>
      </c>
      <c r="E661" s="651" t="s">
        <v>1741</v>
      </c>
      <c r="F661" s="652" t="s">
        <v>2523</v>
      </c>
      <c r="G661" s="651" t="s">
        <v>618</v>
      </c>
      <c r="H661" s="651" t="s">
        <v>1765</v>
      </c>
      <c r="I661" s="651" t="s">
        <v>1766</v>
      </c>
      <c r="J661" s="651" t="s">
        <v>1767</v>
      </c>
      <c r="K661" s="651" t="s">
        <v>1768</v>
      </c>
      <c r="L661" s="653">
        <v>99.747910690697992</v>
      </c>
      <c r="M661" s="653">
        <v>35</v>
      </c>
      <c r="N661" s="654">
        <v>3491.1768741744295</v>
      </c>
    </row>
    <row r="662" spans="1:14" ht="14.4" customHeight="1" x14ac:dyDescent="0.3">
      <c r="A662" s="649" t="s">
        <v>573</v>
      </c>
      <c r="B662" s="650" t="s">
        <v>574</v>
      </c>
      <c r="C662" s="651" t="s">
        <v>587</v>
      </c>
      <c r="D662" s="652" t="s">
        <v>2519</v>
      </c>
      <c r="E662" s="651" t="s">
        <v>1741</v>
      </c>
      <c r="F662" s="652" t="s">
        <v>2523</v>
      </c>
      <c r="G662" s="651" t="s">
        <v>618</v>
      </c>
      <c r="H662" s="651" t="s">
        <v>1769</v>
      </c>
      <c r="I662" s="651" t="s">
        <v>1770</v>
      </c>
      <c r="J662" s="651" t="s">
        <v>1771</v>
      </c>
      <c r="K662" s="651" t="s">
        <v>1772</v>
      </c>
      <c r="L662" s="653">
        <v>2899.2113730115361</v>
      </c>
      <c r="M662" s="653">
        <v>5.6</v>
      </c>
      <c r="N662" s="654">
        <v>16235.583688864601</v>
      </c>
    </row>
    <row r="663" spans="1:14" ht="14.4" customHeight="1" x14ac:dyDescent="0.3">
      <c r="A663" s="649" t="s">
        <v>573</v>
      </c>
      <c r="B663" s="650" t="s">
        <v>574</v>
      </c>
      <c r="C663" s="651" t="s">
        <v>587</v>
      </c>
      <c r="D663" s="652" t="s">
        <v>2519</v>
      </c>
      <c r="E663" s="651" t="s">
        <v>1741</v>
      </c>
      <c r="F663" s="652" t="s">
        <v>2523</v>
      </c>
      <c r="G663" s="651" t="s">
        <v>618</v>
      </c>
      <c r="H663" s="651" t="s">
        <v>1773</v>
      </c>
      <c r="I663" s="651" t="s">
        <v>1774</v>
      </c>
      <c r="J663" s="651" t="s">
        <v>1775</v>
      </c>
      <c r="K663" s="651" t="s">
        <v>1776</v>
      </c>
      <c r="L663" s="653">
        <v>49.45</v>
      </c>
      <c r="M663" s="653">
        <v>22</v>
      </c>
      <c r="N663" s="654">
        <v>1087.9000000000001</v>
      </c>
    </row>
    <row r="664" spans="1:14" ht="14.4" customHeight="1" x14ac:dyDescent="0.3">
      <c r="A664" s="649" t="s">
        <v>573</v>
      </c>
      <c r="B664" s="650" t="s">
        <v>574</v>
      </c>
      <c r="C664" s="651" t="s">
        <v>587</v>
      </c>
      <c r="D664" s="652" t="s">
        <v>2519</v>
      </c>
      <c r="E664" s="651" t="s">
        <v>1741</v>
      </c>
      <c r="F664" s="652" t="s">
        <v>2523</v>
      </c>
      <c r="G664" s="651" t="s">
        <v>618</v>
      </c>
      <c r="H664" s="651" t="s">
        <v>2353</v>
      </c>
      <c r="I664" s="651" t="s">
        <v>2354</v>
      </c>
      <c r="J664" s="651" t="s">
        <v>2355</v>
      </c>
      <c r="K664" s="651" t="s">
        <v>2356</v>
      </c>
      <c r="L664" s="653">
        <v>81.099999999999994</v>
      </c>
      <c r="M664" s="653">
        <v>15</v>
      </c>
      <c r="N664" s="654">
        <v>1216.5</v>
      </c>
    </row>
    <row r="665" spans="1:14" ht="14.4" customHeight="1" x14ac:dyDescent="0.3">
      <c r="A665" s="649" t="s">
        <v>573</v>
      </c>
      <c r="B665" s="650" t="s">
        <v>574</v>
      </c>
      <c r="C665" s="651" t="s">
        <v>587</v>
      </c>
      <c r="D665" s="652" t="s">
        <v>2519</v>
      </c>
      <c r="E665" s="651" t="s">
        <v>1741</v>
      </c>
      <c r="F665" s="652" t="s">
        <v>2523</v>
      </c>
      <c r="G665" s="651" t="s">
        <v>618</v>
      </c>
      <c r="H665" s="651" t="s">
        <v>1777</v>
      </c>
      <c r="I665" s="651" t="s">
        <v>1778</v>
      </c>
      <c r="J665" s="651" t="s">
        <v>1779</v>
      </c>
      <c r="K665" s="651" t="s">
        <v>1780</v>
      </c>
      <c r="L665" s="653">
        <v>678.12000000000012</v>
      </c>
      <c r="M665" s="653">
        <v>4</v>
      </c>
      <c r="N665" s="654">
        <v>2712.4800000000005</v>
      </c>
    </row>
    <row r="666" spans="1:14" ht="14.4" customHeight="1" x14ac:dyDescent="0.3">
      <c r="A666" s="649" t="s">
        <v>573</v>
      </c>
      <c r="B666" s="650" t="s">
        <v>574</v>
      </c>
      <c r="C666" s="651" t="s">
        <v>587</v>
      </c>
      <c r="D666" s="652" t="s">
        <v>2519</v>
      </c>
      <c r="E666" s="651" t="s">
        <v>1741</v>
      </c>
      <c r="F666" s="652" t="s">
        <v>2523</v>
      </c>
      <c r="G666" s="651" t="s">
        <v>618</v>
      </c>
      <c r="H666" s="651" t="s">
        <v>2357</v>
      </c>
      <c r="I666" s="651" t="s">
        <v>2358</v>
      </c>
      <c r="J666" s="651" t="s">
        <v>2359</v>
      </c>
      <c r="K666" s="651" t="s">
        <v>2360</v>
      </c>
      <c r="L666" s="653">
        <v>605.26800000000003</v>
      </c>
      <c r="M666" s="653">
        <v>0.35</v>
      </c>
      <c r="N666" s="654">
        <v>211.84380000000002</v>
      </c>
    </row>
    <row r="667" spans="1:14" ht="14.4" customHeight="1" x14ac:dyDescent="0.3">
      <c r="A667" s="649" t="s">
        <v>573</v>
      </c>
      <c r="B667" s="650" t="s">
        <v>574</v>
      </c>
      <c r="C667" s="651" t="s">
        <v>587</v>
      </c>
      <c r="D667" s="652" t="s">
        <v>2519</v>
      </c>
      <c r="E667" s="651" t="s">
        <v>1741</v>
      </c>
      <c r="F667" s="652" t="s">
        <v>2523</v>
      </c>
      <c r="G667" s="651" t="s">
        <v>618</v>
      </c>
      <c r="H667" s="651" t="s">
        <v>1781</v>
      </c>
      <c r="I667" s="651" t="s">
        <v>1782</v>
      </c>
      <c r="J667" s="651" t="s">
        <v>1783</v>
      </c>
      <c r="K667" s="651" t="s">
        <v>1784</v>
      </c>
      <c r="L667" s="653">
        <v>517.5</v>
      </c>
      <c r="M667" s="653">
        <v>3.3</v>
      </c>
      <c r="N667" s="654">
        <v>1707.7499999999998</v>
      </c>
    </row>
    <row r="668" spans="1:14" ht="14.4" customHeight="1" x14ac:dyDescent="0.3">
      <c r="A668" s="649" t="s">
        <v>573</v>
      </c>
      <c r="B668" s="650" t="s">
        <v>574</v>
      </c>
      <c r="C668" s="651" t="s">
        <v>587</v>
      </c>
      <c r="D668" s="652" t="s">
        <v>2519</v>
      </c>
      <c r="E668" s="651" t="s">
        <v>1741</v>
      </c>
      <c r="F668" s="652" t="s">
        <v>2523</v>
      </c>
      <c r="G668" s="651" t="s">
        <v>618</v>
      </c>
      <c r="H668" s="651" t="s">
        <v>1785</v>
      </c>
      <c r="I668" s="651" t="s">
        <v>1786</v>
      </c>
      <c r="J668" s="651" t="s">
        <v>1787</v>
      </c>
      <c r="K668" s="651" t="s">
        <v>1788</v>
      </c>
      <c r="L668" s="653">
        <v>115.30999999999999</v>
      </c>
      <c r="M668" s="653">
        <v>1</v>
      </c>
      <c r="N668" s="654">
        <v>115.30999999999999</v>
      </c>
    </row>
    <row r="669" spans="1:14" ht="14.4" customHeight="1" x14ac:dyDescent="0.3">
      <c r="A669" s="649" t="s">
        <v>573</v>
      </c>
      <c r="B669" s="650" t="s">
        <v>574</v>
      </c>
      <c r="C669" s="651" t="s">
        <v>587</v>
      </c>
      <c r="D669" s="652" t="s">
        <v>2519</v>
      </c>
      <c r="E669" s="651" t="s">
        <v>1741</v>
      </c>
      <c r="F669" s="652" t="s">
        <v>2523</v>
      </c>
      <c r="G669" s="651" t="s">
        <v>618</v>
      </c>
      <c r="H669" s="651" t="s">
        <v>2361</v>
      </c>
      <c r="I669" s="651" t="s">
        <v>2361</v>
      </c>
      <c r="J669" s="651" t="s">
        <v>2362</v>
      </c>
      <c r="K669" s="651" t="s">
        <v>2363</v>
      </c>
      <c r="L669" s="653">
        <v>814.62893167418383</v>
      </c>
      <c r="M669" s="653">
        <v>4.5999999999999996</v>
      </c>
      <c r="N669" s="654">
        <v>3747.2930857012452</v>
      </c>
    </row>
    <row r="670" spans="1:14" ht="14.4" customHeight="1" x14ac:dyDescent="0.3">
      <c r="A670" s="649" t="s">
        <v>573</v>
      </c>
      <c r="B670" s="650" t="s">
        <v>574</v>
      </c>
      <c r="C670" s="651" t="s">
        <v>587</v>
      </c>
      <c r="D670" s="652" t="s">
        <v>2519</v>
      </c>
      <c r="E670" s="651" t="s">
        <v>1741</v>
      </c>
      <c r="F670" s="652" t="s">
        <v>2523</v>
      </c>
      <c r="G670" s="651" t="s">
        <v>618</v>
      </c>
      <c r="H670" s="651" t="s">
        <v>2364</v>
      </c>
      <c r="I670" s="651" t="s">
        <v>2365</v>
      </c>
      <c r="J670" s="651" t="s">
        <v>2366</v>
      </c>
      <c r="K670" s="651" t="s">
        <v>1807</v>
      </c>
      <c r="L670" s="653">
        <v>1440.9511414440822</v>
      </c>
      <c r="M670" s="653">
        <v>1.5</v>
      </c>
      <c r="N670" s="654">
        <v>2161.4267121661233</v>
      </c>
    </row>
    <row r="671" spans="1:14" ht="14.4" customHeight="1" x14ac:dyDescent="0.3">
      <c r="A671" s="649" t="s">
        <v>573</v>
      </c>
      <c r="B671" s="650" t="s">
        <v>574</v>
      </c>
      <c r="C671" s="651" t="s">
        <v>587</v>
      </c>
      <c r="D671" s="652" t="s">
        <v>2519</v>
      </c>
      <c r="E671" s="651" t="s">
        <v>1741</v>
      </c>
      <c r="F671" s="652" t="s">
        <v>2523</v>
      </c>
      <c r="G671" s="651" t="s">
        <v>618</v>
      </c>
      <c r="H671" s="651" t="s">
        <v>2367</v>
      </c>
      <c r="I671" s="651" t="s">
        <v>2367</v>
      </c>
      <c r="J671" s="651" t="s">
        <v>2368</v>
      </c>
      <c r="K671" s="651" t="s">
        <v>2369</v>
      </c>
      <c r="L671" s="653">
        <v>1077.1978516905428</v>
      </c>
      <c r="M671" s="653">
        <v>32</v>
      </c>
      <c r="N671" s="654">
        <v>34470.331254097371</v>
      </c>
    </row>
    <row r="672" spans="1:14" ht="14.4" customHeight="1" x14ac:dyDescent="0.3">
      <c r="A672" s="649" t="s">
        <v>573</v>
      </c>
      <c r="B672" s="650" t="s">
        <v>574</v>
      </c>
      <c r="C672" s="651" t="s">
        <v>587</v>
      </c>
      <c r="D672" s="652" t="s">
        <v>2519</v>
      </c>
      <c r="E672" s="651" t="s">
        <v>1741</v>
      </c>
      <c r="F672" s="652" t="s">
        <v>2523</v>
      </c>
      <c r="G672" s="651" t="s">
        <v>618</v>
      </c>
      <c r="H672" s="651" t="s">
        <v>2370</v>
      </c>
      <c r="I672" s="651" t="s">
        <v>2371</v>
      </c>
      <c r="J672" s="651" t="s">
        <v>2372</v>
      </c>
      <c r="K672" s="651" t="s">
        <v>2373</v>
      </c>
      <c r="L672" s="653">
        <v>246.18952774659388</v>
      </c>
      <c r="M672" s="653">
        <v>8</v>
      </c>
      <c r="N672" s="654">
        <v>1969.5162219727511</v>
      </c>
    </row>
    <row r="673" spans="1:14" ht="14.4" customHeight="1" x14ac:dyDescent="0.3">
      <c r="A673" s="649" t="s">
        <v>573</v>
      </c>
      <c r="B673" s="650" t="s">
        <v>574</v>
      </c>
      <c r="C673" s="651" t="s">
        <v>587</v>
      </c>
      <c r="D673" s="652" t="s">
        <v>2519</v>
      </c>
      <c r="E673" s="651" t="s">
        <v>1741</v>
      </c>
      <c r="F673" s="652" t="s">
        <v>2523</v>
      </c>
      <c r="G673" s="651" t="s">
        <v>618</v>
      </c>
      <c r="H673" s="651" t="s">
        <v>2374</v>
      </c>
      <c r="I673" s="651" t="s">
        <v>2375</v>
      </c>
      <c r="J673" s="651" t="s">
        <v>2376</v>
      </c>
      <c r="K673" s="651" t="s">
        <v>2377</v>
      </c>
      <c r="L673" s="653">
        <v>93.579688942604321</v>
      </c>
      <c r="M673" s="653">
        <v>1</v>
      </c>
      <c r="N673" s="654">
        <v>93.579688942604321</v>
      </c>
    </row>
    <row r="674" spans="1:14" ht="14.4" customHeight="1" x14ac:dyDescent="0.3">
      <c r="A674" s="649" t="s">
        <v>573</v>
      </c>
      <c r="B674" s="650" t="s">
        <v>574</v>
      </c>
      <c r="C674" s="651" t="s">
        <v>587</v>
      </c>
      <c r="D674" s="652" t="s">
        <v>2519</v>
      </c>
      <c r="E674" s="651" t="s">
        <v>1741</v>
      </c>
      <c r="F674" s="652" t="s">
        <v>2523</v>
      </c>
      <c r="G674" s="651" t="s">
        <v>618</v>
      </c>
      <c r="H674" s="651" t="s">
        <v>2378</v>
      </c>
      <c r="I674" s="651" t="s">
        <v>2378</v>
      </c>
      <c r="J674" s="651" t="s">
        <v>2379</v>
      </c>
      <c r="K674" s="651" t="s">
        <v>2380</v>
      </c>
      <c r="L674" s="653">
        <v>2095.0387832263336</v>
      </c>
      <c r="M674" s="653">
        <v>4</v>
      </c>
      <c r="N674" s="654">
        <v>8380.1551329053345</v>
      </c>
    </row>
    <row r="675" spans="1:14" ht="14.4" customHeight="1" x14ac:dyDescent="0.3">
      <c r="A675" s="649" t="s">
        <v>573</v>
      </c>
      <c r="B675" s="650" t="s">
        <v>574</v>
      </c>
      <c r="C675" s="651" t="s">
        <v>587</v>
      </c>
      <c r="D675" s="652" t="s">
        <v>2519</v>
      </c>
      <c r="E675" s="651" t="s">
        <v>1741</v>
      </c>
      <c r="F675" s="652" t="s">
        <v>2523</v>
      </c>
      <c r="G675" s="651" t="s">
        <v>618</v>
      </c>
      <c r="H675" s="651" t="s">
        <v>1808</v>
      </c>
      <c r="I675" s="651" t="s">
        <v>1808</v>
      </c>
      <c r="J675" s="651" t="s">
        <v>1809</v>
      </c>
      <c r="K675" s="651" t="s">
        <v>1810</v>
      </c>
      <c r="L675" s="653">
        <v>166.75</v>
      </c>
      <c r="M675" s="653">
        <v>1.5</v>
      </c>
      <c r="N675" s="654">
        <v>250.125</v>
      </c>
    </row>
    <row r="676" spans="1:14" ht="14.4" customHeight="1" x14ac:dyDescent="0.3">
      <c r="A676" s="649" t="s">
        <v>573</v>
      </c>
      <c r="B676" s="650" t="s">
        <v>574</v>
      </c>
      <c r="C676" s="651" t="s">
        <v>587</v>
      </c>
      <c r="D676" s="652" t="s">
        <v>2519</v>
      </c>
      <c r="E676" s="651" t="s">
        <v>1741</v>
      </c>
      <c r="F676" s="652" t="s">
        <v>2523</v>
      </c>
      <c r="G676" s="651" t="s">
        <v>1428</v>
      </c>
      <c r="H676" s="651" t="s">
        <v>1811</v>
      </c>
      <c r="I676" s="651" t="s">
        <v>1812</v>
      </c>
      <c r="J676" s="651" t="s">
        <v>1813</v>
      </c>
      <c r="K676" s="651" t="s">
        <v>1814</v>
      </c>
      <c r="L676" s="653">
        <v>88.600000000000009</v>
      </c>
      <c r="M676" s="653">
        <v>12</v>
      </c>
      <c r="N676" s="654">
        <v>1063.2</v>
      </c>
    </row>
    <row r="677" spans="1:14" ht="14.4" customHeight="1" x14ac:dyDescent="0.3">
      <c r="A677" s="649" t="s">
        <v>573</v>
      </c>
      <c r="B677" s="650" t="s">
        <v>574</v>
      </c>
      <c r="C677" s="651" t="s">
        <v>587</v>
      </c>
      <c r="D677" s="652" t="s">
        <v>2519</v>
      </c>
      <c r="E677" s="651" t="s">
        <v>1741</v>
      </c>
      <c r="F677" s="652" t="s">
        <v>2523</v>
      </c>
      <c r="G677" s="651" t="s">
        <v>1428</v>
      </c>
      <c r="H677" s="651" t="s">
        <v>1815</v>
      </c>
      <c r="I677" s="651" t="s">
        <v>1816</v>
      </c>
      <c r="J677" s="651" t="s">
        <v>1759</v>
      </c>
      <c r="K677" s="651" t="s">
        <v>1817</v>
      </c>
      <c r="L677" s="653">
        <v>45.844489533591776</v>
      </c>
      <c r="M677" s="653">
        <v>604</v>
      </c>
      <c r="N677" s="654">
        <v>27690.071678289434</v>
      </c>
    </row>
    <row r="678" spans="1:14" ht="14.4" customHeight="1" x14ac:dyDescent="0.3">
      <c r="A678" s="649" t="s">
        <v>573</v>
      </c>
      <c r="B678" s="650" t="s">
        <v>574</v>
      </c>
      <c r="C678" s="651" t="s">
        <v>587</v>
      </c>
      <c r="D678" s="652" t="s">
        <v>2519</v>
      </c>
      <c r="E678" s="651" t="s">
        <v>1741</v>
      </c>
      <c r="F678" s="652" t="s">
        <v>2523</v>
      </c>
      <c r="G678" s="651" t="s">
        <v>1428</v>
      </c>
      <c r="H678" s="651" t="s">
        <v>1829</v>
      </c>
      <c r="I678" s="651" t="s">
        <v>1830</v>
      </c>
      <c r="J678" s="651" t="s">
        <v>1831</v>
      </c>
      <c r="K678" s="651" t="s">
        <v>1832</v>
      </c>
      <c r="L678" s="653">
        <v>74.700032527698653</v>
      </c>
      <c r="M678" s="653">
        <v>72</v>
      </c>
      <c r="N678" s="654">
        <v>5378.4023419943032</v>
      </c>
    </row>
    <row r="679" spans="1:14" ht="14.4" customHeight="1" x14ac:dyDescent="0.3">
      <c r="A679" s="649" t="s">
        <v>573</v>
      </c>
      <c r="B679" s="650" t="s">
        <v>574</v>
      </c>
      <c r="C679" s="651" t="s">
        <v>587</v>
      </c>
      <c r="D679" s="652" t="s">
        <v>2519</v>
      </c>
      <c r="E679" s="651" t="s">
        <v>1741</v>
      </c>
      <c r="F679" s="652" t="s">
        <v>2523</v>
      </c>
      <c r="G679" s="651" t="s">
        <v>1428</v>
      </c>
      <c r="H679" s="651" t="s">
        <v>2381</v>
      </c>
      <c r="I679" s="651" t="s">
        <v>2382</v>
      </c>
      <c r="J679" s="651" t="s">
        <v>2383</v>
      </c>
      <c r="K679" s="651" t="s">
        <v>2384</v>
      </c>
      <c r="L679" s="653">
        <v>262.22131694970506</v>
      </c>
      <c r="M679" s="653">
        <v>98</v>
      </c>
      <c r="N679" s="654">
        <v>25697.689061071098</v>
      </c>
    </row>
    <row r="680" spans="1:14" ht="14.4" customHeight="1" x14ac:dyDescent="0.3">
      <c r="A680" s="649" t="s">
        <v>573</v>
      </c>
      <c r="B680" s="650" t="s">
        <v>574</v>
      </c>
      <c r="C680" s="651" t="s">
        <v>587</v>
      </c>
      <c r="D680" s="652" t="s">
        <v>2519</v>
      </c>
      <c r="E680" s="651" t="s">
        <v>1741</v>
      </c>
      <c r="F680" s="652" t="s">
        <v>2523</v>
      </c>
      <c r="G680" s="651" t="s">
        <v>1428</v>
      </c>
      <c r="H680" s="651" t="s">
        <v>1833</v>
      </c>
      <c r="I680" s="651" t="s">
        <v>1834</v>
      </c>
      <c r="J680" s="651" t="s">
        <v>1835</v>
      </c>
      <c r="K680" s="651" t="s">
        <v>1772</v>
      </c>
      <c r="L680" s="653">
        <v>210.78072311312613</v>
      </c>
      <c r="M680" s="653">
        <v>47.800000000000061</v>
      </c>
      <c r="N680" s="654">
        <v>10075.318564807441</v>
      </c>
    </row>
    <row r="681" spans="1:14" ht="14.4" customHeight="1" x14ac:dyDescent="0.3">
      <c r="A681" s="649" t="s">
        <v>573</v>
      </c>
      <c r="B681" s="650" t="s">
        <v>574</v>
      </c>
      <c r="C681" s="651" t="s">
        <v>587</v>
      </c>
      <c r="D681" s="652" t="s">
        <v>2519</v>
      </c>
      <c r="E681" s="651" t="s">
        <v>1741</v>
      </c>
      <c r="F681" s="652" t="s">
        <v>2523</v>
      </c>
      <c r="G681" s="651" t="s">
        <v>1428</v>
      </c>
      <c r="H681" s="651" t="s">
        <v>1836</v>
      </c>
      <c r="I681" s="651" t="s">
        <v>1837</v>
      </c>
      <c r="J681" s="651" t="s">
        <v>1838</v>
      </c>
      <c r="K681" s="651" t="s">
        <v>1839</v>
      </c>
      <c r="L681" s="653">
        <v>75.220000000000013</v>
      </c>
      <c r="M681" s="653">
        <v>12</v>
      </c>
      <c r="N681" s="654">
        <v>902.6400000000001</v>
      </c>
    </row>
    <row r="682" spans="1:14" ht="14.4" customHeight="1" x14ac:dyDescent="0.3">
      <c r="A682" s="649" t="s">
        <v>573</v>
      </c>
      <c r="B682" s="650" t="s">
        <v>574</v>
      </c>
      <c r="C682" s="651" t="s">
        <v>587</v>
      </c>
      <c r="D682" s="652" t="s">
        <v>2519</v>
      </c>
      <c r="E682" s="651" t="s">
        <v>1741</v>
      </c>
      <c r="F682" s="652" t="s">
        <v>2523</v>
      </c>
      <c r="G682" s="651" t="s">
        <v>1428</v>
      </c>
      <c r="H682" s="651" t="s">
        <v>1840</v>
      </c>
      <c r="I682" s="651" t="s">
        <v>1841</v>
      </c>
      <c r="J682" s="651" t="s">
        <v>1842</v>
      </c>
      <c r="K682" s="651" t="s">
        <v>1832</v>
      </c>
      <c r="L682" s="653">
        <v>54.42987270458493</v>
      </c>
      <c r="M682" s="653">
        <v>24</v>
      </c>
      <c r="N682" s="654">
        <v>1306.3169449100383</v>
      </c>
    </row>
    <row r="683" spans="1:14" ht="14.4" customHeight="1" x14ac:dyDescent="0.3">
      <c r="A683" s="649" t="s">
        <v>573</v>
      </c>
      <c r="B683" s="650" t="s">
        <v>574</v>
      </c>
      <c r="C683" s="651" t="s">
        <v>587</v>
      </c>
      <c r="D683" s="652" t="s">
        <v>2519</v>
      </c>
      <c r="E683" s="651" t="s">
        <v>1741</v>
      </c>
      <c r="F683" s="652" t="s">
        <v>2523</v>
      </c>
      <c r="G683" s="651" t="s">
        <v>1428</v>
      </c>
      <c r="H683" s="651" t="s">
        <v>2385</v>
      </c>
      <c r="I683" s="651" t="s">
        <v>2386</v>
      </c>
      <c r="J683" s="651" t="s">
        <v>2387</v>
      </c>
      <c r="K683" s="651" t="s">
        <v>2388</v>
      </c>
      <c r="L683" s="653">
        <v>59.819962373524596</v>
      </c>
      <c r="M683" s="653">
        <v>6</v>
      </c>
      <c r="N683" s="654">
        <v>358.91977424114759</v>
      </c>
    </row>
    <row r="684" spans="1:14" ht="14.4" customHeight="1" x14ac:dyDescent="0.3">
      <c r="A684" s="649" t="s">
        <v>573</v>
      </c>
      <c r="B684" s="650" t="s">
        <v>574</v>
      </c>
      <c r="C684" s="651" t="s">
        <v>587</v>
      </c>
      <c r="D684" s="652" t="s">
        <v>2519</v>
      </c>
      <c r="E684" s="651" t="s">
        <v>1741</v>
      </c>
      <c r="F684" s="652" t="s">
        <v>2523</v>
      </c>
      <c r="G684" s="651" t="s">
        <v>1428</v>
      </c>
      <c r="H684" s="651" t="s">
        <v>2389</v>
      </c>
      <c r="I684" s="651" t="s">
        <v>2390</v>
      </c>
      <c r="J684" s="651" t="s">
        <v>1838</v>
      </c>
      <c r="K684" s="651" t="s">
        <v>2391</v>
      </c>
      <c r="L684" s="653">
        <v>46.2</v>
      </c>
      <c r="M684" s="653">
        <v>9</v>
      </c>
      <c r="N684" s="654">
        <v>415.8</v>
      </c>
    </row>
    <row r="685" spans="1:14" ht="14.4" customHeight="1" x14ac:dyDescent="0.3">
      <c r="A685" s="649" t="s">
        <v>573</v>
      </c>
      <c r="B685" s="650" t="s">
        <v>574</v>
      </c>
      <c r="C685" s="651" t="s">
        <v>587</v>
      </c>
      <c r="D685" s="652" t="s">
        <v>2519</v>
      </c>
      <c r="E685" s="651" t="s">
        <v>1850</v>
      </c>
      <c r="F685" s="652" t="s">
        <v>2524</v>
      </c>
      <c r="G685" s="651" t="s">
        <v>618</v>
      </c>
      <c r="H685" s="651" t="s">
        <v>2392</v>
      </c>
      <c r="I685" s="651" t="s">
        <v>2393</v>
      </c>
      <c r="J685" s="651" t="s">
        <v>2394</v>
      </c>
      <c r="K685" s="651" t="s">
        <v>2395</v>
      </c>
      <c r="L685" s="653">
        <v>92.920000000000016</v>
      </c>
      <c r="M685" s="653">
        <v>1</v>
      </c>
      <c r="N685" s="654">
        <v>92.920000000000016</v>
      </c>
    </row>
    <row r="686" spans="1:14" ht="14.4" customHeight="1" x14ac:dyDescent="0.3">
      <c r="A686" s="649" t="s">
        <v>573</v>
      </c>
      <c r="B686" s="650" t="s">
        <v>574</v>
      </c>
      <c r="C686" s="651" t="s">
        <v>587</v>
      </c>
      <c r="D686" s="652" t="s">
        <v>2519</v>
      </c>
      <c r="E686" s="651" t="s">
        <v>1850</v>
      </c>
      <c r="F686" s="652" t="s">
        <v>2524</v>
      </c>
      <c r="G686" s="651" t="s">
        <v>618</v>
      </c>
      <c r="H686" s="651" t="s">
        <v>2396</v>
      </c>
      <c r="I686" s="651" t="s">
        <v>2397</v>
      </c>
      <c r="J686" s="651" t="s">
        <v>2398</v>
      </c>
      <c r="K686" s="651" t="s">
        <v>1862</v>
      </c>
      <c r="L686" s="653">
        <v>76.770090574513318</v>
      </c>
      <c r="M686" s="653">
        <v>1</v>
      </c>
      <c r="N686" s="654">
        <v>76.770090574513318</v>
      </c>
    </row>
    <row r="687" spans="1:14" ht="14.4" customHeight="1" x14ac:dyDescent="0.3">
      <c r="A687" s="649" t="s">
        <v>573</v>
      </c>
      <c r="B687" s="650" t="s">
        <v>574</v>
      </c>
      <c r="C687" s="651" t="s">
        <v>587</v>
      </c>
      <c r="D687" s="652" t="s">
        <v>2519</v>
      </c>
      <c r="E687" s="651" t="s">
        <v>1850</v>
      </c>
      <c r="F687" s="652" t="s">
        <v>2524</v>
      </c>
      <c r="G687" s="651" t="s">
        <v>618</v>
      </c>
      <c r="H687" s="651" t="s">
        <v>1855</v>
      </c>
      <c r="I687" s="651" t="s">
        <v>1856</v>
      </c>
      <c r="J687" s="651" t="s">
        <v>1857</v>
      </c>
      <c r="K687" s="651" t="s">
        <v>1858</v>
      </c>
      <c r="L687" s="653">
        <v>109.95</v>
      </c>
      <c r="M687" s="653">
        <v>1</v>
      </c>
      <c r="N687" s="654">
        <v>109.95</v>
      </c>
    </row>
    <row r="688" spans="1:14" ht="14.4" customHeight="1" x14ac:dyDescent="0.3">
      <c r="A688" s="649" t="s">
        <v>573</v>
      </c>
      <c r="B688" s="650" t="s">
        <v>574</v>
      </c>
      <c r="C688" s="651" t="s">
        <v>587</v>
      </c>
      <c r="D688" s="652" t="s">
        <v>2519</v>
      </c>
      <c r="E688" s="651" t="s">
        <v>1850</v>
      </c>
      <c r="F688" s="652" t="s">
        <v>2524</v>
      </c>
      <c r="G688" s="651" t="s">
        <v>618</v>
      </c>
      <c r="H688" s="651" t="s">
        <v>1863</v>
      </c>
      <c r="I688" s="651" t="s">
        <v>1864</v>
      </c>
      <c r="J688" s="651" t="s">
        <v>1865</v>
      </c>
      <c r="K688" s="651" t="s">
        <v>1866</v>
      </c>
      <c r="L688" s="653">
        <v>93.095059265838159</v>
      </c>
      <c r="M688" s="653">
        <v>2</v>
      </c>
      <c r="N688" s="654">
        <v>186.19011853167632</v>
      </c>
    </row>
    <row r="689" spans="1:14" ht="14.4" customHeight="1" x14ac:dyDescent="0.3">
      <c r="A689" s="649" t="s">
        <v>573</v>
      </c>
      <c r="B689" s="650" t="s">
        <v>574</v>
      </c>
      <c r="C689" s="651" t="s">
        <v>587</v>
      </c>
      <c r="D689" s="652" t="s">
        <v>2519</v>
      </c>
      <c r="E689" s="651" t="s">
        <v>1850</v>
      </c>
      <c r="F689" s="652" t="s">
        <v>2524</v>
      </c>
      <c r="G689" s="651" t="s">
        <v>618</v>
      </c>
      <c r="H689" s="651" t="s">
        <v>2399</v>
      </c>
      <c r="I689" s="651" t="s">
        <v>2400</v>
      </c>
      <c r="J689" s="651" t="s">
        <v>2401</v>
      </c>
      <c r="K689" s="651" t="s">
        <v>2402</v>
      </c>
      <c r="L689" s="653">
        <v>163.23000000000008</v>
      </c>
      <c r="M689" s="653">
        <v>1</v>
      </c>
      <c r="N689" s="654">
        <v>163.23000000000008</v>
      </c>
    </row>
    <row r="690" spans="1:14" ht="14.4" customHeight="1" x14ac:dyDescent="0.3">
      <c r="A690" s="649" t="s">
        <v>573</v>
      </c>
      <c r="B690" s="650" t="s">
        <v>574</v>
      </c>
      <c r="C690" s="651" t="s">
        <v>587</v>
      </c>
      <c r="D690" s="652" t="s">
        <v>2519</v>
      </c>
      <c r="E690" s="651" t="s">
        <v>1850</v>
      </c>
      <c r="F690" s="652" t="s">
        <v>2524</v>
      </c>
      <c r="G690" s="651" t="s">
        <v>618</v>
      </c>
      <c r="H690" s="651" t="s">
        <v>2403</v>
      </c>
      <c r="I690" s="651" t="s">
        <v>2404</v>
      </c>
      <c r="J690" s="651" t="s">
        <v>2405</v>
      </c>
      <c r="K690" s="651" t="s">
        <v>2406</v>
      </c>
      <c r="L690" s="653">
        <v>148.19</v>
      </c>
      <c r="M690" s="653">
        <v>5</v>
      </c>
      <c r="N690" s="654">
        <v>740.94999999999993</v>
      </c>
    </row>
    <row r="691" spans="1:14" ht="14.4" customHeight="1" x14ac:dyDescent="0.3">
      <c r="A691" s="649" t="s">
        <v>573</v>
      </c>
      <c r="B691" s="650" t="s">
        <v>574</v>
      </c>
      <c r="C691" s="651" t="s">
        <v>587</v>
      </c>
      <c r="D691" s="652" t="s">
        <v>2519</v>
      </c>
      <c r="E691" s="651" t="s">
        <v>1850</v>
      </c>
      <c r="F691" s="652" t="s">
        <v>2524</v>
      </c>
      <c r="G691" s="651" t="s">
        <v>1428</v>
      </c>
      <c r="H691" s="651" t="s">
        <v>1867</v>
      </c>
      <c r="I691" s="651" t="s">
        <v>1868</v>
      </c>
      <c r="J691" s="651" t="s">
        <v>1869</v>
      </c>
      <c r="K691" s="651"/>
      <c r="L691" s="653">
        <v>58.476303179924606</v>
      </c>
      <c r="M691" s="653">
        <v>161</v>
      </c>
      <c r="N691" s="654">
        <v>9414.6848119678616</v>
      </c>
    </row>
    <row r="692" spans="1:14" ht="14.4" customHeight="1" x14ac:dyDescent="0.3">
      <c r="A692" s="649" t="s">
        <v>573</v>
      </c>
      <c r="B692" s="650" t="s">
        <v>574</v>
      </c>
      <c r="C692" s="651" t="s">
        <v>587</v>
      </c>
      <c r="D692" s="652" t="s">
        <v>2519</v>
      </c>
      <c r="E692" s="651" t="s">
        <v>2407</v>
      </c>
      <c r="F692" s="652" t="s">
        <v>2525</v>
      </c>
      <c r="G692" s="651"/>
      <c r="H692" s="651"/>
      <c r="I692" s="651" t="s">
        <v>2408</v>
      </c>
      <c r="J692" s="651" t="s">
        <v>2409</v>
      </c>
      <c r="K692" s="651"/>
      <c r="L692" s="653">
        <v>3842.0400000000004</v>
      </c>
      <c r="M692" s="653">
        <v>19</v>
      </c>
      <c r="N692" s="654">
        <v>72998.760000000009</v>
      </c>
    </row>
    <row r="693" spans="1:14" ht="14.4" customHeight="1" x14ac:dyDescent="0.3">
      <c r="A693" s="649" t="s">
        <v>573</v>
      </c>
      <c r="B693" s="650" t="s">
        <v>574</v>
      </c>
      <c r="C693" s="651" t="s">
        <v>587</v>
      </c>
      <c r="D693" s="652" t="s">
        <v>2519</v>
      </c>
      <c r="E693" s="651" t="s">
        <v>2407</v>
      </c>
      <c r="F693" s="652" t="s">
        <v>2525</v>
      </c>
      <c r="G693" s="651"/>
      <c r="H693" s="651"/>
      <c r="I693" s="651" t="s">
        <v>2410</v>
      </c>
      <c r="J693" s="651" t="s">
        <v>2411</v>
      </c>
      <c r="K693" s="651"/>
      <c r="L693" s="653">
        <v>1407.54</v>
      </c>
      <c r="M693" s="653">
        <v>136</v>
      </c>
      <c r="N693" s="654">
        <v>191425.44</v>
      </c>
    </row>
    <row r="694" spans="1:14" ht="14.4" customHeight="1" x14ac:dyDescent="0.3">
      <c r="A694" s="649" t="s">
        <v>573</v>
      </c>
      <c r="B694" s="650" t="s">
        <v>574</v>
      </c>
      <c r="C694" s="651" t="s">
        <v>587</v>
      </c>
      <c r="D694" s="652" t="s">
        <v>2519</v>
      </c>
      <c r="E694" s="651" t="s">
        <v>2407</v>
      </c>
      <c r="F694" s="652" t="s">
        <v>2525</v>
      </c>
      <c r="G694" s="651"/>
      <c r="H694" s="651"/>
      <c r="I694" s="651" t="s">
        <v>2412</v>
      </c>
      <c r="J694" s="651" t="s">
        <v>2413</v>
      </c>
      <c r="K694" s="651"/>
      <c r="L694" s="653">
        <v>2187.3000000000002</v>
      </c>
      <c r="M694" s="653">
        <v>5</v>
      </c>
      <c r="N694" s="654">
        <v>10936.5</v>
      </c>
    </row>
    <row r="695" spans="1:14" ht="14.4" customHeight="1" x14ac:dyDescent="0.3">
      <c r="A695" s="649" t="s">
        <v>573</v>
      </c>
      <c r="B695" s="650" t="s">
        <v>574</v>
      </c>
      <c r="C695" s="651" t="s">
        <v>587</v>
      </c>
      <c r="D695" s="652" t="s">
        <v>2519</v>
      </c>
      <c r="E695" s="651" t="s">
        <v>2407</v>
      </c>
      <c r="F695" s="652" t="s">
        <v>2525</v>
      </c>
      <c r="G695" s="651"/>
      <c r="H695" s="651"/>
      <c r="I695" s="651" t="s">
        <v>2414</v>
      </c>
      <c r="J695" s="651" t="s">
        <v>2415</v>
      </c>
      <c r="K695" s="651"/>
      <c r="L695" s="653">
        <v>8608.9</v>
      </c>
      <c r="M695" s="653">
        <v>15</v>
      </c>
      <c r="N695" s="654">
        <v>129133.5</v>
      </c>
    </row>
    <row r="696" spans="1:14" ht="14.4" customHeight="1" x14ac:dyDescent="0.3">
      <c r="A696" s="649" t="s">
        <v>573</v>
      </c>
      <c r="B696" s="650" t="s">
        <v>574</v>
      </c>
      <c r="C696" s="651" t="s">
        <v>590</v>
      </c>
      <c r="D696" s="652" t="s">
        <v>2520</v>
      </c>
      <c r="E696" s="651" t="s">
        <v>596</v>
      </c>
      <c r="F696" s="652" t="s">
        <v>2521</v>
      </c>
      <c r="G696" s="651"/>
      <c r="H696" s="651" t="s">
        <v>1882</v>
      </c>
      <c r="I696" s="651" t="s">
        <v>1883</v>
      </c>
      <c r="J696" s="651" t="s">
        <v>1884</v>
      </c>
      <c r="K696" s="651" t="s">
        <v>1885</v>
      </c>
      <c r="L696" s="653">
        <v>260.72899512459867</v>
      </c>
      <c r="M696" s="653">
        <v>16</v>
      </c>
      <c r="N696" s="654">
        <v>4171.6639219935787</v>
      </c>
    </row>
    <row r="697" spans="1:14" ht="14.4" customHeight="1" x14ac:dyDescent="0.3">
      <c r="A697" s="649" t="s">
        <v>573</v>
      </c>
      <c r="B697" s="650" t="s">
        <v>574</v>
      </c>
      <c r="C697" s="651" t="s">
        <v>590</v>
      </c>
      <c r="D697" s="652" t="s">
        <v>2520</v>
      </c>
      <c r="E697" s="651" t="s">
        <v>596</v>
      </c>
      <c r="F697" s="652" t="s">
        <v>2521</v>
      </c>
      <c r="G697" s="651" t="s">
        <v>618</v>
      </c>
      <c r="H697" s="651" t="s">
        <v>619</v>
      </c>
      <c r="I697" s="651" t="s">
        <v>619</v>
      </c>
      <c r="J697" s="651" t="s">
        <v>620</v>
      </c>
      <c r="K697" s="651" t="s">
        <v>621</v>
      </c>
      <c r="L697" s="653">
        <v>180.84566181279794</v>
      </c>
      <c r="M697" s="653">
        <v>35</v>
      </c>
      <c r="N697" s="654">
        <v>6329.5981634479276</v>
      </c>
    </row>
    <row r="698" spans="1:14" ht="14.4" customHeight="1" x14ac:dyDescent="0.3">
      <c r="A698" s="649" t="s">
        <v>573</v>
      </c>
      <c r="B698" s="650" t="s">
        <v>574</v>
      </c>
      <c r="C698" s="651" t="s">
        <v>590</v>
      </c>
      <c r="D698" s="652" t="s">
        <v>2520</v>
      </c>
      <c r="E698" s="651" t="s">
        <v>596</v>
      </c>
      <c r="F698" s="652" t="s">
        <v>2521</v>
      </c>
      <c r="G698" s="651" t="s">
        <v>618</v>
      </c>
      <c r="H698" s="651" t="s">
        <v>1886</v>
      </c>
      <c r="I698" s="651" t="s">
        <v>1886</v>
      </c>
      <c r="J698" s="651" t="s">
        <v>626</v>
      </c>
      <c r="K698" s="651" t="s">
        <v>1887</v>
      </c>
      <c r="L698" s="653">
        <v>132.24993097819643</v>
      </c>
      <c r="M698" s="653">
        <v>31</v>
      </c>
      <c r="N698" s="654">
        <v>4099.7478603240897</v>
      </c>
    </row>
    <row r="699" spans="1:14" ht="14.4" customHeight="1" x14ac:dyDescent="0.3">
      <c r="A699" s="649" t="s">
        <v>573</v>
      </c>
      <c r="B699" s="650" t="s">
        <v>574</v>
      </c>
      <c r="C699" s="651" t="s">
        <v>590</v>
      </c>
      <c r="D699" s="652" t="s">
        <v>2520</v>
      </c>
      <c r="E699" s="651" t="s">
        <v>596</v>
      </c>
      <c r="F699" s="652" t="s">
        <v>2521</v>
      </c>
      <c r="G699" s="651" t="s">
        <v>618</v>
      </c>
      <c r="H699" s="651" t="s">
        <v>631</v>
      </c>
      <c r="I699" s="651" t="s">
        <v>631</v>
      </c>
      <c r="J699" s="651" t="s">
        <v>620</v>
      </c>
      <c r="K699" s="651" t="s">
        <v>632</v>
      </c>
      <c r="L699" s="653">
        <v>97.750304445078143</v>
      </c>
      <c r="M699" s="653">
        <v>43</v>
      </c>
      <c r="N699" s="654">
        <v>4203.2630911383603</v>
      </c>
    </row>
    <row r="700" spans="1:14" ht="14.4" customHeight="1" x14ac:dyDescent="0.3">
      <c r="A700" s="649" t="s">
        <v>573</v>
      </c>
      <c r="B700" s="650" t="s">
        <v>574</v>
      </c>
      <c r="C700" s="651" t="s">
        <v>590</v>
      </c>
      <c r="D700" s="652" t="s">
        <v>2520</v>
      </c>
      <c r="E700" s="651" t="s">
        <v>596</v>
      </c>
      <c r="F700" s="652" t="s">
        <v>2521</v>
      </c>
      <c r="G700" s="651" t="s">
        <v>618</v>
      </c>
      <c r="H700" s="651" t="s">
        <v>637</v>
      </c>
      <c r="I700" s="651" t="s">
        <v>638</v>
      </c>
      <c r="J700" s="651" t="s">
        <v>639</v>
      </c>
      <c r="K700" s="651" t="s">
        <v>640</v>
      </c>
      <c r="L700" s="653">
        <v>84.57</v>
      </c>
      <c r="M700" s="653">
        <v>35</v>
      </c>
      <c r="N700" s="654">
        <v>2959.95</v>
      </c>
    </row>
    <row r="701" spans="1:14" ht="14.4" customHeight="1" x14ac:dyDescent="0.3">
      <c r="A701" s="649" t="s">
        <v>573</v>
      </c>
      <c r="B701" s="650" t="s">
        <v>574</v>
      </c>
      <c r="C701" s="651" t="s">
        <v>590</v>
      </c>
      <c r="D701" s="652" t="s">
        <v>2520</v>
      </c>
      <c r="E701" s="651" t="s">
        <v>596</v>
      </c>
      <c r="F701" s="652" t="s">
        <v>2521</v>
      </c>
      <c r="G701" s="651" t="s">
        <v>618</v>
      </c>
      <c r="H701" s="651" t="s">
        <v>641</v>
      </c>
      <c r="I701" s="651" t="s">
        <v>642</v>
      </c>
      <c r="J701" s="651" t="s">
        <v>643</v>
      </c>
      <c r="K701" s="651" t="s">
        <v>644</v>
      </c>
      <c r="L701" s="653">
        <v>99.626537156859399</v>
      </c>
      <c r="M701" s="653">
        <v>3</v>
      </c>
      <c r="N701" s="654">
        <v>298.8796114705782</v>
      </c>
    </row>
    <row r="702" spans="1:14" ht="14.4" customHeight="1" x14ac:dyDescent="0.3">
      <c r="A702" s="649" t="s">
        <v>573</v>
      </c>
      <c r="B702" s="650" t="s">
        <v>574</v>
      </c>
      <c r="C702" s="651" t="s">
        <v>590</v>
      </c>
      <c r="D702" s="652" t="s">
        <v>2520</v>
      </c>
      <c r="E702" s="651" t="s">
        <v>596</v>
      </c>
      <c r="F702" s="652" t="s">
        <v>2521</v>
      </c>
      <c r="G702" s="651" t="s">
        <v>618</v>
      </c>
      <c r="H702" s="651" t="s">
        <v>645</v>
      </c>
      <c r="I702" s="651" t="s">
        <v>646</v>
      </c>
      <c r="J702" s="651" t="s">
        <v>643</v>
      </c>
      <c r="K702" s="651" t="s">
        <v>647</v>
      </c>
      <c r="L702" s="653">
        <v>105.47217637855431</v>
      </c>
      <c r="M702" s="653">
        <v>23</v>
      </c>
      <c r="N702" s="654">
        <v>2425.8600567067492</v>
      </c>
    </row>
    <row r="703" spans="1:14" ht="14.4" customHeight="1" x14ac:dyDescent="0.3">
      <c r="A703" s="649" t="s">
        <v>573</v>
      </c>
      <c r="B703" s="650" t="s">
        <v>574</v>
      </c>
      <c r="C703" s="651" t="s">
        <v>590</v>
      </c>
      <c r="D703" s="652" t="s">
        <v>2520</v>
      </c>
      <c r="E703" s="651" t="s">
        <v>596</v>
      </c>
      <c r="F703" s="652" t="s">
        <v>2521</v>
      </c>
      <c r="G703" s="651" t="s">
        <v>618</v>
      </c>
      <c r="H703" s="651" t="s">
        <v>648</v>
      </c>
      <c r="I703" s="651" t="s">
        <v>649</v>
      </c>
      <c r="J703" s="651" t="s">
        <v>650</v>
      </c>
      <c r="K703" s="651" t="s">
        <v>651</v>
      </c>
      <c r="L703" s="653">
        <v>170.120141726881</v>
      </c>
      <c r="M703" s="653">
        <v>2</v>
      </c>
      <c r="N703" s="654">
        <v>340.240283453762</v>
      </c>
    </row>
    <row r="704" spans="1:14" ht="14.4" customHeight="1" x14ac:dyDescent="0.3">
      <c r="A704" s="649" t="s">
        <v>573</v>
      </c>
      <c r="B704" s="650" t="s">
        <v>574</v>
      </c>
      <c r="C704" s="651" t="s">
        <v>590</v>
      </c>
      <c r="D704" s="652" t="s">
        <v>2520</v>
      </c>
      <c r="E704" s="651" t="s">
        <v>596</v>
      </c>
      <c r="F704" s="652" t="s">
        <v>2521</v>
      </c>
      <c r="G704" s="651" t="s">
        <v>618</v>
      </c>
      <c r="H704" s="651" t="s">
        <v>652</v>
      </c>
      <c r="I704" s="651" t="s">
        <v>653</v>
      </c>
      <c r="J704" s="651" t="s">
        <v>654</v>
      </c>
      <c r="K704" s="651" t="s">
        <v>655</v>
      </c>
      <c r="L704" s="653">
        <v>66.592699194250855</v>
      </c>
      <c r="M704" s="653">
        <v>4</v>
      </c>
      <c r="N704" s="654">
        <v>266.37079677700342</v>
      </c>
    </row>
    <row r="705" spans="1:14" ht="14.4" customHeight="1" x14ac:dyDescent="0.3">
      <c r="A705" s="649" t="s">
        <v>573</v>
      </c>
      <c r="B705" s="650" t="s">
        <v>574</v>
      </c>
      <c r="C705" s="651" t="s">
        <v>590</v>
      </c>
      <c r="D705" s="652" t="s">
        <v>2520</v>
      </c>
      <c r="E705" s="651" t="s">
        <v>596</v>
      </c>
      <c r="F705" s="652" t="s">
        <v>2521</v>
      </c>
      <c r="G705" s="651" t="s">
        <v>618</v>
      </c>
      <c r="H705" s="651" t="s">
        <v>680</v>
      </c>
      <c r="I705" s="651" t="s">
        <v>681</v>
      </c>
      <c r="J705" s="651" t="s">
        <v>682</v>
      </c>
      <c r="K705" s="651" t="s">
        <v>683</v>
      </c>
      <c r="L705" s="653">
        <v>28.985793267860675</v>
      </c>
      <c r="M705" s="653">
        <v>19</v>
      </c>
      <c r="N705" s="654">
        <v>550.7300720893528</v>
      </c>
    </row>
    <row r="706" spans="1:14" ht="14.4" customHeight="1" x14ac:dyDescent="0.3">
      <c r="A706" s="649" t="s">
        <v>573</v>
      </c>
      <c r="B706" s="650" t="s">
        <v>574</v>
      </c>
      <c r="C706" s="651" t="s">
        <v>590</v>
      </c>
      <c r="D706" s="652" t="s">
        <v>2520</v>
      </c>
      <c r="E706" s="651" t="s">
        <v>596</v>
      </c>
      <c r="F706" s="652" t="s">
        <v>2521</v>
      </c>
      <c r="G706" s="651" t="s">
        <v>618</v>
      </c>
      <c r="H706" s="651" t="s">
        <v>2416</v>
      </c>
      <c r="I706" s="651" t="s">
        <v>2417</v>
      </c>
      <c r="J706" s="651" t="s">
        <v>2418</v>
      </c>
      <c r="K706" s="651" t="s">
        <v>2419</v>
      </c>
      <c r="L706" s="653">
        <v>121.21000000000001</v>
      </c>
      <c r="M706" s="653">
        <v>7</v>
      </c>
      <c r="N706" s="654">
        <v>848.47</v>
      </c>
    </row>
    <row r="707" spans="1:14" ht="14.4" customHeight="1" x14ac:dyDescent="0.3">
      <c r="A707" s="649" t="s">
        <v>573</v>
      </c>
      <c r="B707" s="650" t="s">
        <v>574</v>
      </c>
      <c r="C707" s="651" t="s">
        <v>590</v>
      </c>
      <c r="D707" s="652" t="s">
        <v>2520</v>
      </c>
      <c r="E707" s="651" t="s">
        <v>596</v>
      </c>
      <c r="F707" s="652" t="s">
        <v>2521</v>
      </c>
      <c r="G707" s="651" t="s">
        <v>618</v>
      </c>
      <c r="H707" s="651" t="s">
        <v>703</v>
      </c>
      <c r="I707" s="651" t="s">
        <v>704</v>
      </c>
      <c r="J707" s="651" t="s">
        <v>705</v>
      </c>
      <c r="K707" s="651" t="s">
        <v>706</v>
      </c>
      <c r="L707" s="653">
        <v>176.31</v>
      </c>
      <c r="M707" s="653">
        <v>1</v>
      </c>
      <c r="N707" s="654">
        <v>176.31</v>
      </c>
    </row>
    <row r="708" spans="1:14" ht="14.4" customHeight="1" x14ac:dyDescent="0.3">
      <c r="A708" s="649" t="s">
        <v>573</v>
      </c>
      <c r="B708" s="650" t="s">
        <v>574</v>
      </c>
      <c r="C708" s="651" t="s">
        <v>590</v>
      </c>
      <c r="D708" s="652" t="s">
        <v>2520</v>
      </c>
      <c r="E708" s="651" t="s">
        <v>596</v>
      </c>
      <c r="F708" s="652" t="s">
        <v>2521</v>
      </c>
      <c r="G708" s="651" t="s">
        <v>618</v>
      </c>
      <c r="H708" s="651" t="s">
        <v>722</v>
      </c>
      <c r="I708" s="651" t="s">
        <v>723</v>
      </c>
      <c r="J708" s="651" t="s">
        <v>724</v>
      </c>
      <c r="K708" s="651" t="s">
        <v>725</v>
      </c>
      <c r="L708" s="653">
        <v>369.70000000000005</v>
      </c>
      <c r="M708" s="653">
        <v>2</v>
      </c>
      <c r="N708" s="654">
        <v>739.40000000000009</v>
      </c>
    </row>
    <row r="709" spans="1:14" ht="14.4" customHeight="1" x14ac:dyDescent="0.3">
      <c r="A709" s="649" t="s">
        <v>573</v>
      </c>
      <c r="B709" s="650" t="s">
        <v>574</v>
      </c>
      <c r="C709" s="651" t="s">
        <v>590</v>
      </c>
      <c r="D709" s="652" t="s">
        <v>2520</v>
      </c>
      <c r="E709" s="651" t="s">
        <v>596</v>
      </c>
      <c r="F709" s="652" t="s">
        <v>2521</v>
      </c>
      <c r="G709" s="651" t="s">
        <v>618</v>
      </c>
      <c r="H709" s="651" t="s">
        <v>742</v>
      </c>
      <c r="I709" s="651" t="s">
        <v>743</v>
      </c>
      <c r="J709" s="651" t="s">
        <v>744</v>
      </c>
      <c r="K709" s="651" t="s">
        <v>745</v>
      </c>
      <c r="L709" s="653">
        <v>260</v>
      </c>
      <c r="M709" s="653">
        <v>9</v>
      </c>
      <c r="N709" s="654">
        <v>2340</v>
      </c>
    </row>
    <row r="710" spans="1:14" ht="14.4" customHeight="1" x14ac:dyDescent="0.3">
      <c r="A710" s="649" t="s">
        <v>573</v>
      </c>
      <c r="B710" s="650" t="s">
        <v>574</v>
      </c>
      <c r="C710" s="651" t="s">
        <v>590</v>
      </c>
      <c r="D710" s="652" t="s">
        <v>2520</v>
      </c>
      <c r="E710" s="651" t="s">
        <v>596</v>
      </c>
      <c r="F710" s="652" t="s">
        <v>2521</v>
      </c>
      <c r="G710" s="651" t="s">
        <v>618</v>
      </c>
      <c r="H710" s="651" t="s">
        <v>766</v>
      </c>
      <c r="I710" s="651" t="s">
        <v>766</v>
      </c>
      <c r="J710" s="651" t="s">
        <v>767</v>
      </c>
      <c r="K710" s="651" t="s">
        <v>768</v>
      </c>
      <c r="L710" s="653">
        <v>38.190033026963107</v>
      </c>
      <c r="M710" s="653">
        <v>60</v>
      </c>
      <c r="N710" s="654">
        <v>2291.4019816177865</v>
      </c>
    </row>
    <row r="711" spans="1:14" ht="14.4" customHeight="1" x14ac:dyDescent="0.3">
      <c r="A711" s="649" t="s">
        <v>573</v>
      </c>
      <c r="B711" s="650" t="s">
        <v>574</v>
      </c>
      <c r="C711" s="651" t="s">
        <v>590</v>
      </c>
      <c r="D711" s="652" t="s">
        <v>2520</v>
      </c>
      <c r="E711" s="651" t="s">
        <v>596</v>
      </c>
      <c r="F711" s="652" t="s">
        <v>2521</v>
      </c>
      <c r="G711" s="651" t="s">
        <v>618</v>
      </c>
      <c r="H711" s="651" t="s">
        <v>807</v>
      </c>
      <c r="I711" s="651" t="s">
        <v>808</v>
      </c>
      <c r="J711" s="651" t="s">
        <v>809</v>
      </c>
      <c r="K711" s="651" t="s">
        <v>810</v>
      </c>
      <c r="L711" s="653">
        <v>339.95556436805748</v>
      </c>
      <c r="M711" s="653">
        <v>6</v>
      </c>
      <c r="N711" s="654">
        <v>2039.7333862083449</v>
      </c>
    </row>
    <row r="712" spans="1:14" ht="14.4" customHeight="1" x14ac:dyDescent="0.3">
      <c r="A712" s="649" t="s">
        <v>573</v>
      </c>
      <c r="B712" s="650" t="s">
        <v>574</v>
      </c>
      <c r="C712" s="651" t="s">
        <v>590</v>
      </c>
      <c r="D712" s="652" t="s">
        <v>2520</v>
      </c>
      <c r="E712" s="651" t="s">
        <v>596</v>
      </c>
      <c r="F712" s="652" t="s">
        <v>2521</v>
      </c>
      <c r="G712" s="651" t="s">
        <v>618</v>
      </c>
      <c r="H712" s="651" t="s">
        <v>2420</v>
      </c>
      <c r="I712" s="651" t="s">
        <v>2421</v>
      </c>
      <c r="J712" s="651" t="s">
        <v>2422</v>
      </c>
      <c r="K712" s="651" t="s">
        <v>2423</v>
      </c>
      <c r="L712" s="653">
        <v>75.960000000000008</v>
      </c>
      <c r="M712" s="653">
        <v>1</v>
      </c>
      <c r="N712" s="654">
        <v>75.960000000000008</v>
      </c>
    </row>
    <row r="713" spans="1:14" ht="14.4" customHeight="1" x14ac:dyDescent="0.3">
      <c r="A713" s="649" t="s">
        <v>573</v>
      </c>
      <c r="B713" s="650" t="s">
        <v>574</v>
      </c>
      <c r="C713" s="651" t="s">
        <v>590</v>
      </c>
      <c r="D713" s="652" t="s">
        <v>2520</v>
      </c>
      <c r="E713" s="651" t="s">
        <v>596</v>
      </c>
      <c r="F713" s="652" t="s">
        <v>2521</v>
      </c>
      <c r="G713" s="651" t="s">
        <v>618</v>
      </c>
      <c r="H713" s="651" t="s">
        <v>935</v>
      </c>
      <c r="I713" s="651" t="s">
        <v>936</v>
      </c>
      <c r="J713" s="651" t="s">
        <v>933</v>
      </c>
      <c r="K713" s="651" t="s">
        <v>937</v>
      </c>
      <c r="L713" s="653">
        <v>292.47058871592003</v>
      </c>
      <c r="M713" s="653">
        <v>1</v>
      </c>
      <c r="N713" s="654">
        <v>292.47058871592003</v>
      </c>
    </row>
    <row r="714" spans="1:14" ht="14.4" customHeight="1" x14ac:dyDescent="0.3">
      <c r="A714" s="649" t="s">
        <v>573</v>
      </c>
      <c r="B714" s="650" t="s">
        <v>574</v>
      </c>
      <c r="C714" s="651" t="s">
        <v>590</v>
      </c>
      <c r="D714" s="652" t="s">
        <v>2520</v>
      </c>
      <c r="E714" s="651" t="s">
        <v>596</v>
      </c>
      <c r="F714" s="652" t="s">
        <v>2521</v>
      </c>
      <c r="G714" s="651" t="s">
        <v>618</v>
      </c>
      <c r="H714" s="651" t="s">
        <v>942</v>
      </c>
      <c r="I714" s="651" t="s">
        <v>943</v>
      </c>
      <c r="J714" s="651" t="s">
        <v>944</v>
      </c>
      <c r="K714" s="651" t="s">
        <v>945</v>
      </c>
      <c r="L714" s="653">
        <v>392.93944997949836</v>
      </c>
      <c r="M714" s="653">
        <v>388</v>
      </c>
      <c r="N714" s="654">
        <v>152460.50659204536</v>
      </c>
    </row>
    <row r="715" spans="1:14" ht="14.4" customHeight="1" x14ac:dyDescent="0.3">
      <c r="A715" s="649" t="s">
        <v>573</v>
      </c>
      <c r="B715" s="650" t="s">
        <v>574</v>
      </c>
      <c r="C715" s="651" t="s">
        <v>590</v>
      </c>
      <c r="D715" s="652" t="s">
        <v>2520</v>
      </c>
      <c r="E715" s="651" t="s">
        <v>596</v>
      </c>
      <c r="F715" s="652" t="s">
        <v>2521</v>
      </c>
      <c r="G715" s="651" t="s">
        <v>618</v>
      </c>
      <c r="H715" s="651" t="s">
        <v>961</v>
      </c>
      <c r="I715" s="651" t="s">
        <v>962</v>
      </c>
      <c r="J715" s="651" t="s">
        <v>963</v>
      </c>
      <c r="K715" s="651" t="s">
        <v>964</v>
      </c>
      <c r="L715" s="653">
        <v>57.009548322934037</v>
      </c>
      <c r="M715" s="653">
        <v>1</v>
      </c>
      <c r="N715" s="654">
        <v>57.009548322934037</v>
      </c>
    </row>
    <row r="716" spans="1:14" ht="14.4" customHeight="1" x14ac:dyDescent="0.3">
      <c r="A716" s="649" t="s">
        <v>573</v>
      </c>
      <c r="B716" s="650" t="s">
        <v>574</v>
      </c>
      <c r="C716" s="651" t="s">
        <v>590</v>
      </c>
      <c r="D716" s="652" t="s">
        <v>2520</v>
      </c>
      <c r="E716" s="651" t="s">
        <v>596</v>
      </c>
      <c r="F716" s="652" t="s">
        <v>2521</v>
      </c>
      <c r="G716" s="651" t="s">
        <v>618</v>
      </c>
      <c r="H716" s="651" t="s">
        <v>1028</v>
      </c>
      <c r="I716" s="651" t="s">
        <v>1029</v>
      </c>
      <c r="J716" s="651" t="s">
        <v>1030</v>
      </c>
      <c r="K716" s="651"/>
      <c r="L716" s="653">
        <v>139.65311146505113</v>
      </c>
      <c r="M716" s="653">
        <v>59</v>
      </c>
      <c r="N716" s="654">
        <v>8239.5335764380161</v>
      </c>
    </row>
    <row r="717" spans="1:14" ht="14.4" customHeight="1" x14ac:dyDescent="0.3">
      <c r="A717" s="649" t="s">
        <v>573</v>
      </c>
      <c r="B717" s="650" t="s">
        <v>574</v>
      </c>
      <c r="C717" s="651" t="s">
        <v>590</v>
      </c>
      <c r="D717" s="652" t="s">
        <v>2520</v>
      </c>
      <c r="E717" s="651" t="s">
        <v>596</v>
      </c>
      <c r="F717" s="652" t="s">
        <v>2521</v>
      </c>
      <c r="G717" s="651" t="s">
        <v>618</v>
      </c>
      <c r="H717" s="651" t="s">
        <v>1043</v>
      </c>
      <c r="I717" s="651" t="s">
        <v>1044</v>
      </c>
      <c r="J717" s="651" t="s">
        <v>1045</v>
      </c>
      <c r="K717" s="651" t="s">
        <v>1046</v>
      </c>
      <c r="L717" s="653">
        <v>64.217500000000001</v>
      </c>
      <c r="M717" s="653">
        <v>6</v>
      </c>
      <c r="N717" s="654">
        <v>385.30500000000001</v>
      </c>
    </row>
    <row r="718" spans="1:14" ht="14.4" customHeight="1" x14ac:dyDescent="0.3">
      <c r="A718" s="649" t="s">
        <v>573</v>
      </c>
      <c r="B718" s="650" t="s">
        <v>574</v>
      </c>
      <c r="C718" s="651" t="s">
        <v>590</v>
      </c>
      <c r="D718" s="652" t="s">
        <v>2520</v>
      </c>
      <c r="E718" s="651" t="s">
        <v>596</v>
      </c>
      <c r="F718" s="652" t="s">
        <v>2521</v>
      </c>
      <c r="G718" s="651" t="s">
        <v>618</v>
      </c>
      <c r="H718" s="651" t="s">
        <v>1977</v>
      </c>
      <c r="I718" s="651" t="s">
        <v>237</v>
      </c>
      <c r="J718" s="651" t="s">
        <v>1978</v>
      </c>
      <c r="K718" s="651" t="s">
        <v>1979</v>
      </c>
      <c r="L718" s="653">
        <v>177.07184796464787</v>
      </c>
      <c r="M718" s="653">
        <v>1</v>
      </c>
      <c r="N718" s="654">
        <v>177.07184796464787</v>
      </c>
    </row>
    <row r="719" spans="1:14" ht="14.4" customHeight="1" x14ac:dyDescent="0.3">
      <c r="A719" s="649" t="s">
        <v>573</v>
      </c>
      <c r="B719" s="650" t="s">
        <v>574</v>
      </c>
      <c r="C719" s="651" t="s">
        <v>590</v>
      </c>
      <c r="D719" s="652" t="s">
        <v>2520</v>
      </c>
      <c r="E719" s="651" t="s">
        <v>596</v>
      </c>
      <c r="F719" s="652" t="s">
        <v>2521</v>
      </c>
      <c r="G719" s="651" t="s">
        <v>618</v>
      </c>
      <c r="H719" s="651" t="s">
        <v>2424</v>
      </c>
      <c r="I719" s="651" t="s">
        <v>2425</v>
      </c>
      <c r="J719" s="651" t="s">
        <v>2426</v>
      </c>
      <c r="K719" s="651"/>
      <c r="L719" s="653">
        <v>527.85004208826604</v>
      </c>
      <c r="M719" s="653">
        <v>15</v>
      </c>
      <c r="N719" s="654">
        <v>7917.7506313239901</v>
      </c>
    </row>
    <row r="720" spans="1:14" ht="14.4" customHeight="1" x14ac:dyDescent="0.3">
      <c r="A720" s="649" t="s">
        <v>573</v>
      </c>
      <c r="B720" s="650" t="s">
        <v>574</v>
      </c>
      <c r="C720" s="651" t="s">
        <v>590</v>
      </c>
      <c r="D720" s="652" t="s">
        <v>2520</v>
      </c>
      <c r="E720" s="651" t="s">
        <v>596</v>
      </c>
      <c r="F720" s="652" t="s">
        <v>2521</v>
      </c>
      <c r="G720" s="651" t="s">
        <v>618</v>
      </c>
      <c r="H720" s="651" t="s">
        <v>1092</v>
      </c>
      <c r="I720" s="651" t="s">
        <v>237</v>
      </c>
      <c r="J720" s="651" t="s">
        <v>1093</v>
      </c>
      <c r="K720" s="651"/>
      <c r="L720" s="653">
        <v>202.261982384552</v>
      </c>
      <c r="M720" s="653">
        <v>2</v>
      </c>
      <c r="N720" s="654">
        <v>404.523964769104</v>
      </c>
    </row>
    <row r="721" spans="1:14" ht="14.4" customHeight="1" x14ac:dyDescent="0.3">
      <c r="A721" s="649" t="s">
        <v>573</v>
      </c>
      <c r="B721" s="650" t="s">
        <v>574</v>
      </c>
      <c r="C721" s="651" t="s">
        <v>590</v>
      </c>
      <c r="D721" s="652" t="s">
        <v>2520</v>
      </c>
      <c r="E721" s="651" t="s">
        <v>596</v>
      </c>
      <c r="F721" s="652" t="s">
        <v>2521</v>
      </c>
      <c r="G721" s="651" t="s">
        <v>618</v>
      </c>
      <c r="H721" s="651" t="s">
        <v>1098</v>
      </c>
      <c r="I721" s="651" t="s">
        <v>1098</v>
      </c>
      <c r="J721" s="651" t="s">
        <v>620</v>
      </c>
      <c r="K721" s="651" t="s">
        <v>1099</v>
      </c>
      <c r="L721" s="653">
        <v>201.24983719857198</v>
      </c>
      <c r="M721" s="653">
        <v>50</v>
      </c>
      <c r="N721" s="654">
        <v>10062.491859928599</v>
      </c>
    </row>
    <row r="722" spans="1:14" ht="14.4" customHeight="1" x14ac:dyDescent="0.3">
      <c r="A722" s="649" t="s">
        <v>573</v>
      </c>
      <c r="B722" s="650" t="s">
        <v>574</v>
      </c>
      <c r="C722" s="651" t="s">
        <v>590</v>
      </c>
      <c r="D722" s="652" t="s">
        <v>2520</v>
      </c>
      <c r="E722" s="651" t="s">
        <v>596</v>
      </c>
      <c r="F722" s="652" t="s">
        <v>2521</v>
      </c>
      <c r="G722" s="651" t="s">
        <v>618</v>
      </c>
      <c r="H722" s="651" t="s">
        <v>1110</v>
      </c>
      <c r="I722" s="651" t="s">
        <v>1111</v>
      </c>
      <c r="J722" s="651" t="s">
        <v>1112</v>
      </c>
      <c r="K722" s="651" t="s">
        <v>640</v>
      </c>
      <c r="L722" s="653">
        <v>122.90571056616992</v>
      </c>
      <c r="M722" s="653">
        <v>190</v>
      </c>
      <c r="N722" s="654">
        <v>23352.085007572285</v>
      </c>
    </row>
    <row r="723" spans="1:14" ht="14.4" customHeight="1" x14ac:dyDescent="0.3">
      <c r="A723" s="649" t="s">
        <v>573</v>
      </c>
      <c r="B723" s="650" t="s">
        <v>574</v>
      </c>
      <c r="C723" s="651" t="s">
        <v>590</v>
      </c>
      <c r="D723" s="652" t="s">
        <v>2520</v>
      </c>
      <c r="E723" s="651" t="s">
        <v>596</v>
      </c>
      <c r="F723" s="652" t="s">
        <v>2521</v>
      </c>
      <c r="G723" s="651" t="s">
        <v>618</v>
      </c>
      <c r="H723" s="651" t="s">
        <v>1113</v>
      </c>
      <c r="I723" s="651" t="s">
        <v>1114</v>
      </c>
      <c r="J723" s="651" t="s">
        <v>1115</v>
      </c>
      <c r="K723" s="651" t="s">
        <v>1116</v>
      </c>
      <c r="L723" s="653">
        <v>61.564999999999998</v>
      </c>
      <c r="M723" s="653">
        <v>2</v>
      </c>
      <c r="N723" s="654">
        <v>123.13</v>
      </c>
    </row>
    <row r="724" spans="1:14" ht="14.4" customHeight="1" x14ac:dyDescent="0.3">
      <c r="A724" s="649" t="s">
        <v>573</v>
      </c>
      <c r="B724" s="650" t="s">
        <v>574</v>
      </c>
      <c r="C724" s="651" t="s">
        <v>590</v>
      </c>
      <c r="D724" s="652" t="s">
        <v>2520</v>
      </c>
      <c r="E724" s="651" t="s">
        <v>596</v>
      </c>
      <c r="F724" s="652" t="s">
        <v>2521</v>
      </c>
      <c r="G724" s="651" t="s">
        <v>618</v>
      </c>
      <c r="H724" s="651" t="s">
        <v>1129</v>
      </c>
      <c r="I724" s="651" t="s">
        <v>1130</v>
      </c>
      <c r="J724" s="651" t="s">
        <v>1131</v>
      </c>
      <c r="K724" s="651" t="s">
        <v>1132</v>
      </c>
      <c r="L724" s="653">
        <v>260.00112323932797</v>
      </c>
      <c r="M724" s="653">
        <v>62</v>
      </c>
      <c r="N724" s="654">
        <v>16120.069640838334</v>
      </c>
    </row>
    <row r="725" spans="1:14" ht="14.4" customHeight="1" x14ac:dyDescent="0.3">
      <c r="A725" s="649" t="s">
        <v>573</v>
      </c>
      <c r="B725" s="650" t="s">
        <v>574</v>
      </c>
      <c r="C725" s="651" t="s">
        <v>590</v>
      </c>
      <c r="D725" s="652" t="s">
        <v>2520</v>
      </c>
      <c r="E725" s="651" t="s">
        <v>596</v>
      </c>
      <c r="F725" s="652" t="s">
        <v>2521</v>
      </c>
      <c r="G725" s="651" t="s">
        <v>618</v>
      </c>
      <c r="H725" s="651" t="s">
        <v>1143</v>
      </c>
      <c r="I725" s="651" t="s">
        <v>1144</v>
      </c>
      <c r="J725" s="651" t="s">
        <v>1145</v>
      </c>
      <c r="K725" s="651" t="s">
        <v>1146</v>
      </c>
      <c r="L725" s="653">
        <v>197.47053037489442</v>
      </c>
      <c r="M725" s="653">
        <v>119</v>
      </c>
      <c r="N725" s="654">
        <v>23498.993114612436</v>
      </c>
    </row>
    <row r="726" spans="1:14" ht="14.4" customHeight="1" x14ac:dyDescent="0.3">
      <c r="A726" s="649" t="s">
        <v>573</v>
      </c>
      <c r="B726" s="650" t="s">
        <v>574</v>
      </c>
      <c r="C726" s="651" t="s">
        <v>590</v>
      </c>
      <c r="D726" s="652" t="s">
        <v>2520</v>
      </c>
      <c r="E726" s="651" t="s">
        <v>596</v>
      </c>
      <c r="F726" s="652" t="s">
        <v>2521</v>
      </c>
      <c r="G726" s="651" t="s">
        <v>618</v>
      </c>
      <c r="H726" s="651" t="s">
        <v>1160</v>
      </c>
      <c r="I726" s="651" t="s">
        <v>1161</v>
      </c>
      <c r="J726" s="651" t="s">
        <v>1162</v>
      </c>
      <c r="K726" s="651" t="s">
        <v>1163</v>
      </c>
      <c r="L726" s="653">
        <v>21.898370361612734</v>
      </c>
      <c r="M726" s="653">
        <v>295</v>
      </c>
      <c r="N726" s="654">
        <v>6460.0192566757569</v>
      </c>
    </row>
    <row r="727" spans="1:14" ht="14.4" customHeight="1" x14ac:dyDescent="0.3">
      <c r="A727" s="649" t="s">
        <v>573</v>
      </c>
      <c r="B727" s="650" t="s">
        <v>574</v>
      </c>
      <c r="C727" s="651" t="s">
        <v>590</v>
      </c>
      <c r="D727" s="652" t="s">
        <v>2520</v>
      </c>
      <c r="E727" s="651" t="s">
        <v>596</v>
      </c>
      <c r="F727" s="652" t="s">
        <v>2521</v>
      </c>
      <c r="G727" s="651" t="s">
        <v>618</v>
      </c>
      <c r="H727" s="651" t="s">
        <v>1215</v>
      </c>
      <c r="I727" s="651" t="s">
        <v>1216</v>
      </c>
      <c r="J727" s="651" t="s">
        <v>650</v>
      </c>
      <c r="K727" s="651" t="s">
        <v>1217</v>
      </c>
      <c r="L727" s="653">
        <v>50.28834367510381</v>
      </c>
      <c r="M727" s="653">
        <v>62</v>
      </c>
      <c r="N727" s="654">
        <v>3117.8773078564363</v>
      </c>
    </row>
    <row r="728" spans="1:14" ht="14.4" customHeight="1" x14ac:dyDescent="0.3">
      <c r="A728" s="649" t="s">
        <v>573</v>
      </c>
      <c r="B728" s="650" t="s">
        <v>574</v>
      </c>
      <c r="C728" s="651" t="s">
        <v>590</v>
      </c>
      <c r="D728" s="652" t="s">
        <v>2520</v>
      </c>
      <c r="E728" s="651" t="s">
        <v>596</v>
      </c>
      <c r="F728" s="652" t="s">
        <v>2521</v>
      </c>
      <c r="G728" s="651" t="s">
        <v>618</v>
      </c>
      <c r="H728" s="651" t="s">
        <v>2427</v>
      </c>
      <c r="I728" s="651" t="s">
        <v>2428</v>
      </c>
      <c r="J728" s="651" t="s">
        <v>694</v>
      </c>
      <c r="K728" s="651" t="s">
        <v>2429</v>
      </c>
      <c r="L728" s="653">
        <v>147.91999999999999</v>
      </c>
      <c r="M728" s="653">
        <v>1</v>
      </c>
      <c r="N728" s="654">
        <v>147.91999999999999</v>
      </c>
    </row>
    <row r="729" spans="1:14" ht="14.4" customHeight="1" x14ac:dyDescent="0.3">
      <c r="A729" s="649" t="s">
        <v>573</v>
      </c>
      <c r="B729" s="650" t="s">
        <v>574</v>
      </c>
      <c r="C729" s="651" t="s">
        <v>590</v>
      </c>
      <c r="D729" s="652" t="s">
        <v>2520</v>
      </c>
      <c r="E729" s="651" t="s">
        <v>596</v>
      </c>
      <c r="F729" s="652" t="s">
        <v>2521</v>
      </c>
      <c r="G729" s="651" t="s">
        <v>618</v>
      </c>
      <c r="H729" s="651" t="s">
        <v>2430</v>
      </c>
      <c r="I729" s="651" t="s">
        <v>2431</v>
      </c>
      <c r="J729" s="651" t="s">
        <v>2432</v>
      </c>
      <c r="K729" s="651" t="s">
        <v>2433</v>
      </c>
      <c r="L729" s="653">
        <v>307.56012923193674</v>
      </c>
      <c r="M729" s="653">
        <v>3</v>
      </c>
      <c r="N729" s="654">
        <v>922.68038769581017</v>
      </c>
    </row>
    <row r="730" spans="1:14" ht="14.4" customHeight="1" x14ac:dyDescent="0.3">
      <c r="A730" s="649" t="s">
        <v>573</v>
      </c>
      <c r="B730" s="650" t="s">
        <v>574</v>
      </c>
      <c r="C730" s="651" t="s">
        <v>590</v>
      </c>
      <c r="D730" s="652" t="s">
        <v>2520</v>
      </c>
      <c r="E730" s="651" t="s">
        <v>596</v>
      </c>
      <c r="F730" s="652" t="s">
        <v>2521</v>
      </c>
      <c r="G730" s="651" t="s">
        <v>618</v>
      </c>
      <c r="H730" s="651" t="s">
        <v>1218</v>
      </c>
      <c r="I730" s="651" t="s">
        <v>1219</v>
      </c>
      <c r="J730" s="651" t="s">
        <v>1220</v>
      </c>
      <c r="K730" s="651" t="s">
        <v>1221</v>
      </c>
      <c r="L730" s="653">
        <v>177.8002248461475</v>
      </c>
      <c r="M730" s="653">
        <v>1</v>
      </c>
      <c r="N730" s="654">
        <v>177.8002248461475</v>
      </c>
    </row>
    <row r="731" spans="1:14" ht="14.4" customHeight="1" x14ac:dyDescent="0.3">
      <c r="A731" s="649" t="s">
        <v>573</v>
      </c>
      <c r="B731" s="650" t="s">
        <v>574</v>
      </c>
      <c r="C731" s="651" t="s">
        <v>590</v>
      </c>
      <c r="D731" s="652" t="s">
        <v>2520</v>
      </c>
      <c r="E731" s="651" t="s">
        <v>596</v>
      </c>
      <c r="F731" s="652" t="s">
        <v>2521</v>
      </c>
      <c r="G731" s="651" t="s">
        <v>618</v>
      </c>
      <c r="H731" s="651" t="s">
        <v>1225</v>
      </c>
      <c r="I731" s="651" t="s">
        <v>1226</v>
      </c>
      <c r="J731" s="651" t="s">
        <v>1227</v>
      </c>
      <c r="K731" s="651" t="s">
        <v>644</v>
      </c>
      <c r="L731" s="653">
        <v>73.793753551734895</v>
      </c>
      <c r="M731" s="653">
        <v>22</v>
      </c>
      <c r="N731" s="654">
        <v>1623.4625781381678</v>
      </c>
    </row>
    <row r="732" spans="1:14" ht="14.4" customHeight="1" x14ac:dyDescent="0.3">
      <c r="A732" s="649" t="s">
        <v>573</v>
      </c>
      <c r="B732" s="650" t="s">
        <v>574</v>
      </c>
      <c r="C732" s="651" t="s">
        <v>590</v>
      </c>
      <c r="D732" s="652" t="s">
        <v>2520</v>
      </c>
      <c r="E732" s="651" t="s">
        <v>596</v>
      </c>
      <c r="F732" s="652" t="s">
        <v>2521</v>
      </c>
      <c r="G732" s="651" t="s">
        <v>618</v>
      </c>
      <c r="H732" s="651" t="s">
        <v>1228</v>
      </c>
      <c r="I732" s="651" t="s">
        <v>1229</v>
      </c>
      <c r="J732" s="651" t="s">
        <v>1230</v>
      </c>
      <c r="K732" s="651" t="s">
        <v>1231</v>
      </c>
      <c r="L732" s="653">
        <v>41.54823529411766</v>
      </c>
      <c r="M732" s="653">
        <v>34</v>
      </c>
      <c r="N732" s="654">
        <v>1412.6400000000003</v>
      </c>
    </row>
    <row r="733" spans="1:14" ht="14.4" customHeight="1" x14ac:dyDescent="0.3">
      <c r="A733" s="649" t="s">
        <v>573</v>
      </c>
      <c r="B733" s="650" t="s">
        <v>574</v>
      </c>
      <c r="C733" s="651" t="s">
        <v>590</v>
      </c>
      <c r="D733" s="652" t="s">
        <v>2520</v>
      </c>
      <c r="E733" s="651" t="s">
        <v>596</v>
      </c>
      <c r="F733" s="652" t="s">
        <v>2521</v>
      </c>
      <c r="G733" s="651" t="s">
        <v>618</v>
      </c>
      <c r="H733" s="651" t="s">
        <v>2434</v>
      </c>
      <c r="I733" s="651" t="s">
        <v>2435</v>
      </c>
      <c r="J733" s="651" t="s">
        <v>2436</v>
      </c>
      <c r="K733" s="651" t="s">
        <v>2437</v>
      </c>
      <c r="L733" s="653">
        <v>98.919413792752451</v>
      </c>
      <c r="M733" s="653">
        <v>2</v>
      </c>
      <c r="N733" s="654">
        <v>197.8388275855049</v>
      </c>
    </row>
    <row r="734" spans="1:14" ht="14.4" customHeight="1" x14ac:dyDescent="0.3">
      <c r="A734" s="649" t="s">
        <v>573</v>
      </c>
      <c r="B734" s="650" t="s">
        <v>574</v>
      </c>
      <c r="C734" s="651" t="s">
        <v>590</v>
      </c>
      <c r="D734" s="652" t="s">
        <v>2520</v>
      </c>
      <c r="E734" s="651" t="s">
        <v>596</v>
      </c>
      <c r="F734" s="652" t="s">
        <v>2521</v>
      </c>
      <c r="G734" s="651" t="s">
        <v>618</v>
      </c>
      <c r="H734" s="651" t="s">
        <v>2036</v>
      </c>
      <c r="I734" s="651" t="s">
        <v>2037</v>
      </c>
      <c r="J734" s="651" t="s">
        <v>2038</v>
      </c>
      <c r="K734" s="651" t="s">
        <v>1302</v>
      </c>
      <c r="L734" s="653">
        <v>31.92</v>
      </c>
      <c r="M734" s="653">
        <v>208</v>
      </c>
      <c r="N734" s="654">
        <v>6639.3600000000006</v>
      </c>
    </row>
    <row r="735" spans="1:14" ht="14.4" customHeight="1" x14ac:dyDescent="0.3">
      <c r="A735" s="649" t="s">
        <v>573</v>
      </c>
      <c r="B735" s="650" t="s">
        <v>574</v>
      </c>
      <c r="C735" s="651" t="s">
        <v>590</v>
      </c>
      <c r="D735" s="652" t="s">
        <v>2520</v>
      </c>
      <c r="E735" s="651" t="s">
        <v>596</v>
      </c>
      <c r="F735" s="652" t="s">
        <v>2521</v>
      </c>
      <c r="G735" s="651" t="s">
        <v>618</v>
      </c>
      <c r="H735" s="651" t="s">
        <v>2042</v>
      </c>
      <c r="I735" s="651" t="s">
        <v>2042</v>
      </c>
      <c r="J735" s="651" t="s">
        <v>2043</v>
      </c>
      <c r="K735" s="651" t="s">
        <v>768</v>
      </c>
      <c r="L735" s="653">
        <v>56.459999999999994</v>
      </c>
      <c r="M735" s="653">
        <v>8</v>
      </c>
      <c r="N735" s="654">
        <v>451.67999999999995</v>
      </c>
    </row>
    <row r="736" spans="1:14" ht="14.4" customHeight="1" x14ac:dyDescent="0.3">
      <c r="A736" s="649" t="s">
        <v>573</v>
      </c>
      <c r="B736" s="650" t="s">
        <v>574</v>
      </c>
      <c r="C736" s="651" t="s">
        <v>590</v>
      </c>
      <c r="D736" s="652" t="s">
        <v>2520</v>
      </c>
      <c r="E736" s="651" t="s">
        <v>596</v>
      </c>
      <c r="F736" s="652" t="s">
        <v>2521</v>
      </c>
      <c r="G736" s="651" t="s">
        <v>618</v>
      </c>
      <c r="H736" s="651" t="s">
        <v>2044</v>
      </c>
      <c r="I736" s="651" t="s">
        <v>2045</v>
      </c>
      <c r="J736" s="651" t="s">
        <v>2046</v>
      </c>
      <c r="K736" s="651" t="s">
        <v>2047</v>
      </c>
      <c r="L736" s="653">
        <v>1104.0836892033583</v>
      </c>
      <c r="M736" s="653">
        <v>10</v>
      </c>
      <c r="N736" s="654">
        <v>11040.836892033583</v>
      </c>
    </row>
    <row r="737" spans="1:14" ht="14.4" customHeight="1" x14ac:dyDescent="0.3">
      <c r="A737" s="649" t="s">
        <v>573</v>
      </c>
      <c r="B737" s="650" t="s">
        <v>574</v>
      </c>
      <c r="C737" s="651" t="s">
        <v>590</v>
      </c>
      <c r="D737" s="652" t="s">
        <v>2520</v>
      </c>
      <c r="E737" s="651" t="s">
        <v>596</v>
      </c>
      <c r="F737" s="652" t="s">
        <v>2521</v>
      </c>
      <c r="G737" s="651" t="s">
        <v>618</v>
      </c>
      <c r="H737" s="651" t="s">
        <v>2064</v>
      </c>
      <c r="I737" s="651" t="s">
        <v>2065</v>
      </c>
      <c r="J737" s="651" t="s">
        <v>2066</v>
      </c>
      <c r="K737" s="651" t="s">
        <v>1116</v>
      </c>
      <c r="L737" s="653">
        <v>52.409961723318787</v>
      </c>
      <c r="M737" s="653">
        <v>6</v>
      </c>
      <c r="N737" s="654">
        <v>314.45977033991272</v>
      </c>
    </row>
    <row r="738" spans="1:14" ht="14.4" customHeight="1" x14ac:dyDescent="0.3">
      <c r="A738" s="649" t="s">
        <v>573</v>
      </c>
      <c r="B738" s="650" t="s">
        <v>574</v>
      </c>
      <c r="C738" s="651" t="s">
        <v>590</v>
      </c>
      <c r="D738" s="652" t="s">
        <v>2520</v>
      </c>
      <c r="E738" s="651" t="s">
        <v>596</v>
      </c>
      <c r="F738" s="652" t="s">
        <v>2521</v>
      </c>
      <c r="G738" s="651" t="s">
        <v>618</v>
      </c>
      <c r="H738" s="651" t="s">
        <v>2067</v>
      </c>
      <c r="I738" s="651" t="s">
        <v>2068</v>
      </c>
      <c r="J738" s="651" t="s">
        <v>2069</v>
      </c>
      <c r="K738" s="651" t="s">
        <v>2070</v>
      </c>
      <c r="L738" s="653">
        <v>269.61949642857138</v>
      </c>
      <c r="M738" s="653">
        <v>420</v>
      </c>
      <c r="N738" s="654">
        <v>113240.18849999997</v>
      </c>
    </row>
    <row r="739" spans="1:14" ht="14.4" customHeight="1" x14ac:dyDescent="0.3">
      <c r="A739" s="649" t="s">
        <v>573</v>
      </c>
      <c r="B739" s="650" t="s">
        <v>574</v>
      </c>
      <c r="C739" s="651" t="s">
        <v>590</v>
      </c>
      <c r="D739" s="652" t="s">
        <v>2520</v>
      </c>
      <c r="E739" s="651" t="s">
        <v>596</v>
      </c>
      <c r="F739" s="652" t="s">
        <v>2521</v>
      </c>
      <c r="G739" s="651" t="s">
        <v>618</v>
      </c>
      <c r="H739" s="651" t="s">
        <v>2438</v>
      </c>
      <c r="I739" s="651" t="s">
        <v>2439</v>
      </c>
      <c r="J739" s="651" t="s">
        <v>2440</v>
      </c>
      <c r="K739" s="651" t="s">
        <v>2441</v>
      </c>
      <c r="L739" s="653">
        <v>299.00007344170541</v>
      </c>
      <c r="M739" s="653">
        <v>2</v>
      </c>
      <c r="N739" s="654">
        <v>598.00014688341082</v>
      </c>
    </row>
    <row r="740" spans="1:14" ht="14.4" customHeight="1" x14ac:dyDescent="0.3">
      <c r="A740" s="649" t="s">
        <v>573</v>
      </c>
      <c r="B740" s="650" t="s">
        <v>574</v>
      </c>
      <c r="C740" s="651" t="s">
        <v>590</v>
      </c>
      <c r="D740" s="652" t="s">
        <v>2520</v>
      </c>
      <c r="E740" s="651" t="s">
        <v>596</v>
      </c>
      <c r="F740" s="652" t="s">
        <v>2521</v>
      </c>
      <c r="G740" s="651" t="s">
        <v>618</v>
      </c>
      <c r="H740" s="651" t="s">
        <v>2442</v>
      </c>
      <c r="I740" s="651" t="s">
        <v>237</v>
      </c>
      <c r="J740" s="651" t="s">
        <v>2443</v>
      </c>
      <c r="K740" s="651"/>
      <c r="L740" s="653">
        <v>46.659729927867303</v>
      </c>
      <c r="M740" s="653">
        <v>1</v>
      </c>
      <c r="N740" s="654">
        <v>46.659729927867303</v>
      </c>
    </row>
    <row r="741" spans="1:14" ht="14.4" customHeight="1" x14ac:dyDescent="0.3">
      <c r="A741" s="649" t="s">
        <v>573</v>
      </c>
      <c r="B741" s="650" t="s">
        <v>574</v>
      </c>
      <c r="C741" s="651" t="s">
        <v>590</v>
      </c>
      <c r="D741" s="652" t="s">
        <v>2520</v>
      </c>
      <c r="E741" s="651" t="s">
        <v>596</v>
      </c>
      <c r="F741" s="652" t="s">
        <v>2521</v>
      </c>
      <c r="G741" s="651" t="s">
        <v>618</v>
      </c>
      <c r="H741" s="651" t="s">
        <v>2071</v>
      </c>
      <c r="I741" s="651" t="s">
        <v>2072</v>
      </c>
      <c r="J741" s="651" t="s">
        <v>2073</v>
      </c>
      <c r="K741" s="651" t="s">
        <v>2074</v>
      </c>
      <c r="L741" s="653">
        <v>61.586631762905874</v>
      </c>
      <c r="M741" s="653">
        <v>96</v>
      </c>
      <c r="N741" s="654">
        <v>5912.3166492389637</v>
      </c>
    </row>
    <row r="742" spans="1:14" ht="14.4" customHeight="1" x14ac:dyDescent="0.3">
      <c r="A742" s="649" t="s">
        <v>573</v>
      </c>
      <c r="B742" s="650" t="s">
        <v>574</v>
      </c>
      <c r="C742" s="651" t="s">
        <v>590</v>
      </c>
      <c r="D742" s="652" t="s">
        <v>2520</v>
      </c>
      <c r="E742" s="651" t="s">
        <v>596</v>
      </c>
      <c r="F742" s="652" t="s">
        <v>2521</v>
      </c>
      <c r="G742" s="651" t="s">
        <v>618</v>
      </c>
      <c r="H742" s="651" t="s">
        <v>2444</v>
      </c>
      <c r="I742" s="651" t="s">
        <v>237</v>
      </c>
      <c r="J742" s="651" t="s">
        <v>2445</v>
      </c>
      <c r="K742" s="651"/>
      <c r="L742" s="653">
        <v>326.51576688060533</v>
      </c>
      <c r="M742" s="653">
        <v>3</v>
      </c>
      <c r="N742" s="654">
        <v>979.54730064181592</v>
      </c>
    </row>
    <row r="743" spans="1:14" ht="14.4" customHeight="1" x14ac:dyDescent="0.3">
      <c r="A743" s="649" t="s">
        <v>573</v>
      </c>
      <c r="B743" s="650" t="s">
        <v>574</v>
      </c>
      <c r="C743" s="651" t="s">
        <v>590</v>
      </c>
      <c r="D743" s="652" t="s">
        <v>2520</v>
      </c>
      <c r="E743" s="651" t="s">
        <v>596</v>
      </c>
      <c r="F743" s="652" t="s">
        <v>2521</v>
      </c>
      <c r="G743" s="651" t="s">
        <v>618</v>
      </c>
      <c r="H743" s="651" t="s">
        <v>1255</v>
      </c>
      <c r="I743" s="651" t="s">
        <v>1256</v>
      </c>
      <c r="J743" s="651" t="s">
        <v>1257</v>
      </c>
      <c r="K743" s="651" t="s">
        <v>1258</v>
      </c>
      <c r="L743" s="653">
        <v>188.1966666666666</v>
      </c>
      <c r="M743" s="653">
        <v>3</v>
      </c>
      <c r="N743" s="654">
        <v>564.5899999999998</v>
      </c>
    </row>
    <row r="744" spans="1:14" ht="14.4" customHeight="1" x14ac:dyDescent="0.3">
      <c r="A744" s="649" t="s">
        <v>573</v>
      </c>
      <c r="B744" s="650" t="s">
        <v>574</v>
      </c>
      <c r="C744" s="651" t="s">
        <v>590</v>
      </c>
      <c r="D744" s="652" t="s">
        <v>2520</v>
      </c>
      <c r="E744" s="651" t="s">
        <v>596</v>
      </c>
      <c r="F744" s="652" t="s">
        <v>2521</v>
      </c>
      <c r="G744" s="651" t="s">
        <v>618</v>
      </c>
      <c r="H744" s="651" t="s">
        <v>2446</v>
      </c>
      <c r="I744" s="651" t="s">
        <v>237</v>
      </c>
      <c r="J744" s="651" t="s">
        <v>2447</v>
      </c>
      <c r="K744" s="651"/>
      <c r="L744" s="653">
        <v>230.83410216588027</v>
      </c>
      <c r="M744" s="653">
        <v>11</v>
      </c>
      <c r="N744" s="654">
        <v>2539.1751238246829</v>
      </c>
    </row>
    <row r="745" spans="1:14" ht="14.4" customHeight="1" x14ac:dyDescent="0.3">
      <c r="A745" s="649" t="s">
        <v>573</v>
      </c>
      <c r="B745" s="650" t="s">
        <v>574</v>
      </c>
      <c r="C745" s="651" t="s">
        <v>590</v>
      </c>
      <c r="D745" s="652" t="s">
        <v>2520</v>
      </c>
      <c r="E745" s="651" t="s">
        <v>596</v>
      </c>
      <c r="F745" s="652" t="s">
        <v>2521</v>
      </c>
      <c r="G745" s="651" t="s">
        <v>618</v>
      </c>
      <c r="H745" s="651" t="s">
        <v>2079</v>
      </c>
      <c r="I745" s="651" t="s">
        <v>2080</v>
      </c>
      <c r="J745" s="651" t="s">
        <v>2081</v>
      </c>
      <c r="K745" s="651" t="s">
        <v>2082</v>
      </c>
      <c r="L745" s="653">
        <v>3786.7200000000007</v>
      </c>
      <c r="M745" s="653">
        <v>1</v>
      </c>
      <c r="N745" s="654">
        <v>3786.7200000000007</v>
      </c>
    </row>
    <row r="746" spans="1:14" ht="14.4" customHeight="1" x14ac:dyDescent="0.3">
      <c r="A746" s="649" t="s">
        <v>573</v>
      </c>
      <c r="B746" s="650" t="s">
        <v>574</v>
      </c>
      <c r="C746" s="651" t="s">
        <v>590</v>
      </c>
      <c r="D746" s="652" t="s">
        <v>2520</v>
      </c>
      <c r="E746" s="651" t="s">
        <v>596</v>
      </c>
      <c r="F746" s="652" t="s">
        <v>2521</v>
      </c>
      <c r="G746" s="651" t="s">
        <v>618</v>
      </c>
      <c r="H746" s="651" t="s">
        <v>2087</v>
      </c>
      <c r="I746" s="651" t="s">
        <v>237</v>
      </c>
      <c r="J746" s="651" t="s">
        <v>2088</v>
      </c>
      <c r="K746" s="651" t="s">
        <v>1277</v>
      </c>
      <c r="L746" s="653">
        <v>23.7</v>
      </c>
      <c r="M746" s="653">
        <v>668</v>
      </c>
      <c r="N746" s="654">
        <v>15831.6</v>
      </c>
    </row>
    <row r="747" spans="1:14" ht="14.4" customHeight="1" x14ac:dyDescent="0.3">
      <c r="A747" s="649" t="s">
        <v>573</v>
      </c>
      <c r="B747" s="650" t="s">
        <v>574</v>
      </c>
      <c r="C747" s="651" t="s">
        <v>590</v>
      </c>
      <c r="D747" s="652" t="s">
        <v>2520</v>
      </c>
      <c r="E747" s="651" t="s">
        <v>596</v>
      </c>
      <c r="F747" s="652" t="s">
        <v>2521</v>
      </c>
      <c r="G747" s="651" t="s">
        <v>618</v>
      </c>
      <c r="H747" s="651" t="s">
        <v>1275</v>
      </c>
      <c r="I747" s="651" t="s">
        <v>237</v>
      </c>
      <c r="J747" s="651" t="s">
        <v>1276</v>
      </c>
      <c r="K747" s="651" t="s">
        <v>1277</v>
      </c>
      <c r="L747" s="653">
        <v>24.037194261613504</v>
      </c>
      <c r="M747" s="653">
        <v>60</v>
      </c>
      <c r="N747" s="654">
        <v>1442.2316556968103</v>
      </c>
    </row>
    <row r="748" spans="1:14" ht="14.4" customHeight="1" x14ac:dyDescent="0.3">
      <c r="A748" s="649" t="s">
        <v>573</v>
      </c>
      <c r="B748" s="650" t="s">
        <v>574</v>
      </c>
      <c r="C748" s="651" t="s">
        <v>590</v>
      </c>
      <c r="D748" s="652" t="s">
        <v>2520</v>
      </c>
      <c r="E748" s="651" t="s">
        <v>596</v>
      </c>
      <c r="F748" s="652" t="s">
        <v>2521</v>
      </c>
      <c r="G748" s="651" t="s">
        <v>618</v>
      </c>
      <c r="H748" s="651" t="s">
        <v>2448</v>
      </c>
      <c r="I748" s="651" t="s">
        <v>237</v>
      </c>
      <c r="J748" s="651" t="s">
        <v>2449</v>
      </c>
      <c r="K748" s="651"/>
      <c r="L748" s="653">
        <v>123.15</v>
      </c>
      <c r="M748" s="653">
        <v>1</v>
      </c>
      <c r="N748" s="654">
        <v>123.15</v>
      </c>
    </row>
    <row r="749" spans="1:14" ht="14.4" customHeight="1" x14ac:dyDescent="0.3">
      <c r="A749" s="649" t="s">
        <v>573</v>
      </c>
      <c r="B749" s="650" t="s">
        <v>574</v>
      </c>
      <c r="C749" s="651" t="s">
        <v>590</v>
      </c>
      <c r="D749" s="652" t="s">
        <v>2520</v>
      </c>
      <c r="E749" s="651" t="s">
        <v>596</v>
      </c>
      <c r="F749" s="652" t="s">
        <v>2521</v>
      </c>
      <c r="G749" s="651" t="s">
        <v>618</v>
      </c>
      <c r="H749" s="651" t="s">
        <v>2450</v>
      </c>
      <c r="I749" s="651" t="s">
        <v>237</v>
      </c>
      <c r="J749" s="651" t="s">
        <v>2451</v>
      </c>
      <c r="K749" s="651"/>
      <c r="L749" s="653">
        <v>60.510274993370345</v>
      </c>
      <c r="M749" s="653">
        <v>35</v>
      </c>
      <c r="N749" s="654">
        <v>2117.859624767962</v>
      </c>
    </row>
    <row r="750" spans="1:14" ht="14.4" customHeight="1" x14ac:dyDescent="0.3">
      <c r="A750" s="649" t="s">
        <v>573</v>
      </c>
      <c r="B750" s="650" t="s">
        <v>574</v>
      </c>
      <c r="C750" s="651" t="s">
        <v>590</v>
      </c>
      <c r="D750" s="652" t="s">
        <v>2520</v>
      </c>
      <c r="E750" s="651" t="s">
        <v>596</v>
      </c>
      <c r="F750" s="652" t="s">
        <v>2521</v>
      </c>
      <c r="G750" s="651" t="s">
        <v>618</v>
      </c>
      <c r="H750" s="651" t="s">
        <v>2452</v>
      </c>
      <c r="I750" s="651" t="s">
        <v>2453</v>
      </c>
      <c r="J750" s="651" t="s">
        <v>1145</v>
      </c>
      <c r="K750" s="651" t="s">
        <v>2454</v>
      </c>
      <c r="L750" s="653">
        <v>326.32</v>
      </c>
      <c r="M750" s="653">
        <v>3</v>
      </c>
      <c r="N750" s="654">
        <v>978.96</v>
      </c>
    </row>
    <row r="751" spans="1:14" ht="14.4" customHeight="1" x14ac:dyDescent="0.3">
      <c r="A751" s="649" t="s">
        <v>573</v>
      </c>
      <c r="B751" s="650" t="s">
        <v>574</v>
      </c>
      <c r="C751" s="651" t="s">
        <v>590</v>
      </c>
      <c r="D751" s="652" t="s">
        <v>2520</v>
      </c>
      <c r="E751" s="651" t="s">
        <v>596</v>
      </c>
      <c r="F751" s="652" t="s">
        <v>2521</v>
      </c>
      <c r="G751" s="651" t="s">
        <v>618</v>
      </c>
      <c r="H751" s="651" t="s">
        <v>2455</v>
      </c>
      <c r="I751" s="651" t="s">
        <v>237</v>
      </c>
      <c r="J751" s="651" t="s">
        <v>2456</v>
      </c>
      <c r="K751" s="651" t="s">
        <v>2457</v>
      </c>
      <c r="L751" s="653">
        <v>199.67000000000002</v>
      </c>
      <c r="M751" s="653">
        <v>21</v>
      </c>
      <c r="N751" s="654">
        <v>4193.0700000000006</v>
      </c>
    </row>
    <row r="752" spans="1:14" ht="14.4" customHeight="1" x14ac:dyDescent="0.3">
      <c r="A752" s="649" t="s">
        <v>573</v>
      </c>
      <c r="B752" s="650" t="s">
        <v>574</v>
      </c>
      <c r="C752" s="651" t="s">
        <v>590</v>
      </c>
      <c r="D752" s="652" t="s">
        <v>2520</v>
      </c>
      <c r="E752" s="651" t="s">
        <v>596</v>
      </c>
      <c r="F752" s="652" t="s">
        <v>2521</v>
      </c>
      <c r="G752" s="651" t="s">
        <v>618</v>
      </c>
      <c r="H752" s="651" t="s">
        <v>1309</v>
      </c>
      <c r="I752" s="651" t="s">
        <v>1310</v>
      </c>
      <c r="J752" s="651" t="s">
        <v>1311</v>
      </c>
      <c r="K752" s="651" t="s">
        <v>1312</v>
      </c>
      <c r="L752" s="653">
        <v>399.47999999999996</v>
      </c>
      <c r="M752" s="653">
        <v>2</v>
      </c>
      <c r="N752" s="654">
        <v>798.95999999999992</v>
      </c>
    </row>
    <row r="753" spans="1:14" ht="14.4" customHeight="1" x14ac:dyDescent="0.3">
      <c r="A753" s="649" t="s">
        <v>573</v>
      </c>
      <c r="B753" s="650" t="s">
        <v>574</v>
      </c>
      <c r="C753" s="651" t="s">
        <v>590</v>
      </c>
      <c r="D753" s="652" t="s">
        <v>2520</v>
      </c>
      <c r="E753" s="651" t="s">
        <v>596</v>
      </c>
      <c r="F753" s="652" t="s">
        <v>2521</v>
      </c>
      <c r="G753" s="651" t="s">
        <v>618</v>
      </c>
      <c r="H753" s="651" t="s">
        <v>2458</v>
      </c>
      <c r="I753" s="651" t="s">
        <v>2459</v>
      </c>
      <c r="J753" s="651" t="s">
        <v>1947</v>
      </c>
      <c r="K753" s="651" t="s">
        <v>2460</v>
      </c>
      <c r="L753" s="653">
        <v>466.55875089642387</v>
      </c>
      <c r="M753" s="653">
        <v>19</v>
      </c>
      <c r="N753" s="654">
        <v>8864.6162670320537</v>
      </c>
    </row>
    <row r="754" spans="1:14" ht="14.4" customHeight="1" x14ac:dyDescent="0.3">
      <c r="A754" s="649" t="s">
        <v>573</v>
      </c>
      <c r="B754" s="650" t="s">
        <v>574</v>
      </c>
      <c r="C754" s="651" t="s">
        <v>590</v>
      </c>
      <c r="D754" s="652" t="s">
        <v>2520</v>
      </c>
      <c r="E754" s="651" t="s">
        <v>596</v>
      </c>
      <c r="F754" s="652" t="s">
        <v>2521</v>
      </c>
      <c r="G754" s="651" t="s">
        <v>618</v>
      </c>
      <c r="H754" s="651" t="s">
        <v>2123</v>
      </c>
      <c r="I754" s="651" t="s">
        <v>2124</v>
      </c>
      <c r="J754" s="651" t="s">
        <v>911</v>
      </c>
      <c r="K754" s="651" t="s">
        <v>2125</v>
      </c>
      <c r="L754" s="653">
        <v>141.80734257810158</v>
      </c>
      <c r="M754" s="653">
        <v>15</v>
      </c>
      <c r="N754" s="654">
        <v>2127.1101386715236</v>
      </c>
    </row>
    <row r="755" spans="1:14" ht="14.4" customHeight="1" x14ac:dyDescent="0.3">
      <c r="A755" s="649" t="s">
        <v>573</v>
      </c>
      <c r="B755" s="650" t="s">
        <v>574</v>
      </c>
      <c r="C755" s="651" t="s">
        <v>590</v>
      </c>
      <c r="D755" s="652" t="s">
        <v>2520</v>
      </c>
      <c r="E755" s="651" t="s">
        <v>596</v>
      </c>
      <c r="F755" s="652" t="s">
        <v>2521</v>
      </c>
      <c r="G755" s="651" t="s">
        <v>618</v>
      </c>
      <c r="H755" s="651" t="s">
        <v>2130</v>
      </c>
      <c r="I755" s="651" t="s">
        <v>2131</v>
      </c>
      <c r="J755" s="651" t="s">
        <v>2132</v>
      </c>
      <c r="K755" s="651" t="s">
        <v>2133</v>
      </c>
      <c r="L755" s="653">
        <v>734.05</v>
      </c>
      <c r="M755" s="653">
        <v>1</v>
      </c>
      <c r="N755" s="654">
        <v>734.05</v>
      </c>
    </row>
    <row r="756" spans="1:14" ht="14.4" customHeight="1" x14ac:dyDescent="0.3">
      <c r="A756" s="649" t="s">
        <v>573</v>
      </c>
      <c r="B756" s="650" t="s">
        <v>574</v>
      </c>
      <c r="C756" s="651" t="s">
        <v>590</v>
      </c>
      <c r="D756" s="652" t="s">
        <v>2520</v>
      </c>
      <c r="E756" s="651" t="s">
        <v>596</v>
      </c>
      <c r="F756" s="652" t="s">
        <v>2521</v>
      </c>
      <c r="G756" s="651" t="s">
        <v>618</v>
      </c>
      <c r="H756" s="651" t="s">
        <v>2461</v>
      </c>
      <c r="I756" s="651" t="s">
        <v>2462</v>
      </c>
      <c r="J756" s="651" t="s">
        <v>2463</v>
      </c>
      <c r="K756" s="651" t="s">
        <v>745</v>
      </c>
      <c r="L756" s="653">
        <v>210.45000000000007</v>
      </c>
      <c r="M756" s="653">
        <v>83</v>
      </c>
      <c r="N756" s="654">
        <v>17467.350000000006</v>
      </c>
    </row>
    <row r="757" spans="1:14" ht="14.4" customHeight="1" x14ac:dyDescent="0.3">
      <c r="A757" s="649" t="s">
        <v>573</v>
      </c>
      <c r="B757" s="650" t="s">
        <v>574</v>
      </c>
      <c r="C757" s="651" t="s">
        <v>590</v>
      </c>
      <c r="D757" s="652" t="s">
        <v>2520</v>
      </c>
      <c r="E757" s="651" t="s">
        <v>596</v>
      </c>
      <c r="F757" s="652" t="s">
        <v>2521</v>
      </c>
      <c r="G757" s="651" t="s">
        <v>618</v>
      </c>
      <c r="H757" s="651" t="s">
        <v>2464</v>
      </c>
      <c r="I757" s="651" t="s">
        <v>2465</v>
      </c>
      <c r="J757" s="651" t="s">
        <v>2466</v>
      </c>
      <c r="K757" s="651" t="s">
        <v>2467</v>
      </c>
      <c r="L757" s="653">
        <v>6325</v>
      </c>
      <c r="M757" s="653">
        <v>1</v>
      </c>
      <c r="N757" s="654">
        <v>6325</v>
      </c>
    </row>
    <row r="758" spans="1:14" ht="14.4" customHeight="1" x14ac:dyDescent="0.3">
      <c r="A758" s="649" t="s">
        <v>573</v>
      </c>
      <c r="B758" s="650" t="s">
        <v>574</v>
      </c>
      <c r="C758" s="651" t="s">
        <v>590</v>
      </c>
      <c r="D758" s="652" t="s">
        <v>2520</v>
      </c>
      <c r="E758" s="651" t="s">
        <v>596</v>
      </c>
      <c r="F758" s="652" t="s">
        <v>2521</v>
      </c>
      <c r="G758" s="651" t="s">
        <v>618</v>
      </c>
      <c r="H758" s="651" t="s">
        <v>1366</v>
      </c>
      <c r="I758" s="651" t="s">
        <v>1367</v>
      </c>
      <c r="J758" s="651" t="s">
        <v>1368</v>
      </c>
      <c r="K758" s="651" t="s">
        <v>1369</v>
      </c>
      <c r="L758" s="653">
        <v>2700</v>
      </c>
      <c r="M758" s="653">
        <v>1</v>
      </c>
      <c r="N758" s="654">
        <v>2700</v>
      </c>
    </row>
    <row r="759" spans="1:14" ht="14.4" customHeight="1" x14ac:dyDescent="0.3">
      <c r="A759" s="649" t="s">
        <v>573</v>
      </c>
      <c r="B759" s="650" t="s">
        <v>574</v>
      </c>
      <c r="C759" s="651" t="s">
        <v>590</v>
      </c>
      <c r="D759" s="652" t="s">
        <v>2520</v>
      </c>
      <c r="E759" s="651" t="s">
        <v>596</v>
      </c>
      <c r="F759" s="652" t="s">
        <v>2521</v>
      </c>
      <c r="G759" s="651" t="s">
        <v>618</v>
      </c>
      <c r="H759" s="651" t="s">
        <v>2468</v>
      </c>
      <c r="I759" s="651" t="s">
        <v>2469</v>
      </c>
      <c r="J759" s="651" t="s">
        <v>2470</v>
      </c>
      <c r="K759" s="651" t="s">
        <v>2471</v>
      </c>
      <c r="L759" s="653">
        <v>8505.9199999999983</v>
      </c>
      <c r="M759" s="653">
        <v>9</v>
      </c>
      <c r="N759" s="654">
        <v>76553.279999999984</v>
      </c>
    </row>
    <row r="760" spans="1:14" ht="14.4" customHeight="1" x14ac:dyDescent="0.3">
      <c r="A760" s="649" t="s">
        <v>573</v>
      </c>
      <c r="B760" s="650" t="s">
        <v>574</v>
      </c>
      <c r="C760" s="651" t="s">
        <v>590</v>
      </c>
      <c r="D760" s="652" t="s">
        <v>2520</v>
      </c>
      <c r="E760" s="651" t="s">
        <v>596</v>
      </c>
      <c r="F760" s="652" t="s">
        <v>2521</v>
      </c>
      <c r="G760" s="651" t="s">
        <v>618</v>
      </c>
      <c r="H760" s="651" t="s">
        <v>2472</v>
      </c>
      <c r="I760" s="651" t="s">
        <v>2473</v>
      </c>
      <c r="J760" s="651" t="s">
        <v>2470</v>
      </c>
      <c r="K760" s="651" t="s">
        <v>2474</v>
      </c>
      <c r="L760" s="653">
        <v>1505.3445828118843</v>
      </c>
      <c r="M760" s="653">
        <v>11</v>
      </c>
      <c r="N760" s="654">
        <v>16558.790410930727</v>
      </c>
    </row>
    <row r="761" spans="1:14" ht="14.4" customHeight="1" x14ac:dyDescent="0.3">
      <c r="A761" s="649" t="s">
        <v>573</v>
      </c>
      <c r="B761" s="650" t="s">
        <v>574</v>
      </c>
      <c r="C761" s="651" t="s">
        <v>590</v>
      </c>
      <c r="D761" s="652" t="s">
        <v>2520</v>
      </c>
      <c r="E761" s="651" t="s">
        <v>596</v>
      </c>
      <c r="F761" s="652" t="s">
        <v>2521</v>
      </c>
      <c r="G761" s="651" t="s">
        <v>618</v>
      </c>
      <c r="H761" s="651" t="s">
        <v>2475</v>
      </c>
      <c r="I761" s="651" t="s">
        <v>2476</v>
      </c>
      <c r="J761" s="651" t="s">
        <v>2477</v>
      </c>
      <c r="K761" s="651"/>
      <c r="L761" s="653">
        <v>5330.25</v>
      </c>
      <c r="M761" s="653">
        <v>1</v>
      </c>
      <c r="N761" s="654">
        <v>5330.25</v>
      </c>
    </row>
    <row r="762" spans="1:14" ht="14.4" customHeight="1" x14ac:dyDescent="0.3">
      <c r="A762" s="649" t="s">
        <v>573</v>
      </c>
      <c r="B762" s="650" t="s">
        <v>574</v>
      </c>
      <c r="C762" s="651" t="s">
        <v>590</v>
      </c>
      <c r="D762" s="652" t="s">
        <v>2520</v>
      </c>
      <c r="E762" s="651" t="s">
        <v>596</v>
      </c>
      <c r="F762" s="652" t="s">
        <v>2521</v>
      </c>
      <c r="G762" s="651" t="s">
        <v>618</v>
      </c>
      <c r="H762" s="651" t="s">
        <v>2478</v>
      </c>
      <c r="I762" s="651" t="s">
        <v>2479</v>
      </c>
      <c r="J762" s="651" t="s">
        <v>2480</v>
      </c>
      <c r="K762" s="651" t="s">
        <v>2129</v>
      </c>
      <c r="L762" s="653">
        <v>36.370530564321662</v>
      </c>
      <c r="M762" s="653">
        <v>221</v>
      </c>
      <c r="N762" s="654">
        <v>8037.8872547150868</v>
      </c>
    </row>
    <row r="763" spans="1:14" ht="14.4" customHeight="1" x14ac:dyDescent="0.3">
      <c r="A763" s="649" t="s">
        <v>573</v>
      </c>
      <c r="B763" s="650" t="s">
        <v>574</v>
      </c>
      <c r="C763" s="651" t="s">
        <v>590</v>
      </c>
      <c r="D763" s="652" t="s">
        <v>2520</v>
      </c>
      <c r="E763" s="651" t="s">
        <v>596</v>
      </c>
      <c r="F763" s="652" t="s">
        <v>2521</v>
      </c>
      <c r="G763" s="651" t="s">
        <v>618</v>
      </c>
      <c r="H763" s="651" t="s">
        <v>2157</v>
      </c>
      <c r="I763" s="651" t="s">
        <v>2158</v>
      </c>
      <c r="J763" s="651" t="s">
        <v>2159</v>
      </c>
      <c r="K763" s="651" t="s">
        <v>1369</v>
      </c>
      <c r="L763" s="653">
        <v>2967.0146080237728</v>
      </c>
      <c r="M763" s="653">
        <v>16</v>
      </c>
      <c r="N763" s="654">
        <v>47472.233728380364</v>
      </c>
    </row>
    <row r="764" spans="1:14" ht="14.4" customHeight="1" x14ac:dyDescent="0.3">
      <c r="A764" s="649" t="s">
        <v>573</v>
      </c>
      <c r="B764" s="650" t="s">
        <v>574</v>
      </c>
      <c r="C764" s="651" t="s">
        <v>590</v>
      </c>
      <c r="D764" s="652" t="s">
        <v>2520</v>
      </c>
      <c r="E764" s="651" t="s">
        <v>596</v>
      </c>
      <c r="F764" s="652" t="s">
        <v>2521</v>
      </c>
      <c r="G764" s="651" t="s">
        <v>618</v>
      </c>
      <c r="H764" s="651" t="s">
        <v>1380</v>
      </c>
      <c r="I764" s="651" t="s">
        <v>1380</v>
      </c>
      <c r="J764" s="651" t="s">
        <v>1381</v>
      </c>
      <c r="K764" s="651" t="s">
        <v>1382</v>
      </c>
      <c r="L764" s="653">
        <v>2075.0500000000011</v>
      </c>
      <c r="M764" s="653">
        <v>1</v>
      </c>
      <c r="N764" s="654">
        <v>2075.0500000000011</v>
      </c>
    </row>
    <row r="765" spans="1:14" ht="14.4" customHeight="1" x14ac:dyDescent="0.3">
      <c r="A765" s="649" t="s">
        <v>573</v>
      </c>
      <c r="B765" s="650" t="s">
        <v>574</v>
      </c>
      <c r="C765" s="651" t="s">
        <v>590</v>
      </c>
      <c r="D765" s="652" t="s">
        <v>2520</v>
      </c>
      <c r="E765" s="651" t="s">
        <v>596</v>
      </c>
      <c r="F765" s="652" t="s">
        <v>2521</v>
      </c>
      <c r="G765" s="651" t="s">
        <v>618</v>
      </c>
      <c r="H765" s="651" t="s">
        <v>2173</v>
      </c>
      <c r="I765" s="651" t="s">
        <v>2174</v>
      </c>
      <c r="J765" s="651" t="s">
        <v>2175</v>
      </c>
      <c r="K765" s="651" t="s">
        <v>2176</v>
      </c>
      <c r="L765" s="653">
        <v>563.90000000000009</v>
      </c>
      <c r="M765" s="653">
        <v>1</v>
      </c>
      <c r="N765" s="654">
        <v>563.90000000000009</v>
      </c>
    </row>
    <row r="766" spans="1:14" ht="14.4" customHeight="1" x14ac:dyDescent="0.3">
      <c r="A766" s="649" t="s">
        <v>573</v>
      </c>
      <c r="B766" s="650" t="s">
        <v>574</v>
      </c>
      <c r="C766" s="651" t="s">
        <v>590</v>
      </c>
      <c r="D766" s="652" t="s">
        <v>2520</v>
      </c>
      <c r="E766" s="651" t="s">
        <v>596</v>
      </c>
      <c r="F766" s="652" t="s">
        <v>2521</v>
      </c>
      <c r="G766" s="651" t="s">
        <v>618</v>
      </c>
      <c r="H766" s="651" t="s">
        <v>2177</v>
      </c>
      <c r="I766" s="651" t="s">
        <v>2178</v>
      </c>
      <c r="J766" s="651" t="s">
        <v>2179</v>
      </c>
      <c r="K766" s="651" t="s">
        <v>2180</v>
      </c>
      <c r="L766" s="653">
        <v>75.960310495076996</v>
      </c>
      <c r="M766" s="653">
        <v>63</v>
      </c>
      <c r="N766" s="654">
        <v>4785.4995611898512</v>
      </c>
    </row>
    <row r="767" spans="1:14" ht="14.4" customHeight="1" x14ac:dyDescent="0.3">
      <c r="A767" s="649" t="s">
        <v>573</v>
      </c>
      <c r="B767" s="650" t="s">
        <v>574</v>
      </c>
      <c r="C767" s="651" t="s">
        <v>590</v>
      </c>
      <c r="D767" s="652" t="s">
        <v>2520</v>
      </c>
      <c r="E767" s="651" t="s">
        <v>596</v>
      </c>
      <c r="F767" s="652" t="s">
        <v>2521</v>
      </c>
      <c r="G767" s="651" t="s">
        <v>618</v>
      </c>
      <c r="H767" s="651" t="s">
        <v>2481</v>
      </c>
      <c r="I767" s="651" t="s">
        <v>2482</v>
      </c>
      <c r="J767" s="651" t="s">
        <v>2483</v>
      </c>
      <c r="K767" s="651"/>
      <c r="L767" s="653">
        <v>633.51685910493825</v>
      </c>
      <c r="M767" s="653">
        <v>93</v>
      </c>
      <c r="N767" s="654">
        <v>58917.067896759261</v>
      </c>
    </row>
    <row r="768" spans="1:14" ht="14.4" customHeight="1" x14ac:dyDescent="0.3">
      <c r="A768" s="649" t="s">
        <v>573</v>
      </c>
      <c r="B768" s="650" t="s">
        <v>574</v>
      </c>
      <c r="C768" s="651" t="s">
        <v>590</v>
      </c>
      <c r="D768" s="652" t="s">
        <v>2520</v>
      </c>
      <c r="E768" s="651" t="s">
        <v>596</v>
      </c>
      <c r="F768" s="652" t="s">
        <v>2521</v>
      </c>
      <c r="G768" s="651" t="s">
        <v>618</v>
      </c>
      <c r="H768" s="651" t="s">
        <v>1397</v>
      </c>
      <c r="I768" s="651" t="s">
        <v>1398</v>
      </c>
      <c r="J768" s="651" t="s">
        <v>1399</v>
      </c>
      <c r="K768" s="651" t="s">
        <v>1400</v>
      </c>
      <c r="L768" s="653">
        <v>152.87986173152149</v>
      </c>
      <c r="M768" s="653">
        <v>6</v>
      </c>
      <c r="N768" s="654">
        <v>917.27917038912892</v>
      </c>
    </row>
    <row r="769" spans="1:14" ht="14.4" customHeight="1" x14ac:dyDescent="0.3">
      <c r="A769" s="649" t="s">
        <v>573</v>
      </c>
      <c r="B769" s="650" t="s">
        <v>574</v>
      </c>
      <c r="C769" s="651" t="s">
        <v>590</v>
      </c>
      <c r="D769" s="652" t="s">
        <v>2520</v>
      </c>
      <c r="E769" s="651" t="s">
        <v>596</v>
      </c>
      <c r="F769" s="652" t="s">
        <v>2521</v>
      </c>
      <c r="G769" s="651" t="s">
        <v>618</v>
      </c>
      <c r="H769" s="651" t="s">
        <v>2484</v>
      </c>
      <c r="I769" s="651" t="s">
        <v>2485</v>
      </c>
      <c r="J769" s="651" t="s">
        <v>2486</v>
      </c>
      <c r="K769" s="651" t="s">
        <v>2487</v>
      </c>
      <c r="L769" s="653">
        <v>88.304999999999993</v>
      </c>
      <c r="M769" s="653">
        <v>2</v>
      </c>
      <c r="N769" s="654">
        <v>176.60999999999999</v>
      </c>
    </row>
    <row r="770" spans="1:14" ht="14.4" customHeight="1" x14ac:dyDescent="0.3">
      <c r="A770" s="649" t="s">
        <v>573</v>
      </c>
      <c r="B770" s="650" t="s">
        <v>574</v>
      </c>
      <c r="C770" s="651" t="s">
        <v>590</v>
      </c>
      <c r="D770" s="652" t="s">
        <v>2520</v>
      </c>
      <c r="E770" s="651" t="s">
        <v>596</v>
      </c>
      <c r="F770" s="652" t="s">
        <v>2521</v>
      </c>
      <c r="G770" s="651" t="s">
        <v>618</v>
      </c>
      <c r="H770" s="651" t="s">
        <v>2488</v>
      </c>
      <c r="I770" s="651" t="s">
        <v>237</v>
      </c>
      <c r="J770" s="651" t="s">
        <v>2489</v>
      </c>
      <c r="K770" s="651"/>
      <c r="L770" s="653">
        <v>421.408695652174</v>
      </c>
      <c r="M770" s="653">
        <v>23</v>
      </c>
      <c r="N770" s="654">
        <v>9692.4000000000015</v>
      </c>
    </row>
    <row r="771" spans="1:14" ht="14.4" customHeight="1" x14ac:dyDescent="0.3">
      <c r="A771" s="649" t="s">
        <v>573</v>
      </c>
      <c r="B771" s="650" t="s">
        <v>574</v>
      </c>
      <c r="C771" s="651" t="s">
        <v>590</v>
      </c>
      <c r="D771" s="652" t="s">
        <v>2520</v>
      </c>
      <c r="E771" s="651" t="s">
        <v>596</v>
      </c>
      <c r="F771" s="652" t="s">
        <v>2521</v>
      </c>
      <c r="G771" s="651" t="s">
        <v>618</v>
      </c>
      <c r="H771" s="651" t="s">
        <v>2490</v>
      </c>
      <c r="I771" s="651" t="s">
        <v>2491</v>
      </c>
      <c r="J771" s="651" t="s">
        <v>2492</v>
      </c>
      <c r="K771" s="651" t="s">
        <v>2493</v>
      </c>
      <c r="L771" s="653">
        <v>499.99699999999996</v>
      </c>
      <c r="M771" s="653">
        <v>16</v>
      </c>
      <c r="N771" s="654">
        <v>7999.9519999999993</v>
      </c>
    </row>
    <row r="772" spans="1:14" ht="14.4" customHeight="1" x14ac:dyDescent="0.3">
      <c r="A772" s="649" t="s">
        <v>573</v>
      </c>
      <c r="B772" s="650" t="s">
        <v>574</v>
      </c>
      <c r="C772" s="651" t="s">
        <v>590</v>
      </c>
      <c r="D772" s="652" t="s">
        <v>2520</v>
      </c>
      <c r="E772" s="651" t="s">
        <v>596</v>
      </c>
      <c r="F772" s="652" t="s">
        <v>2521</v>
      </c>
      <c r="G772" s="651" t="s">
        <v>618</v>
      </c>
      <c r="H772" s="651" t="s">
        <v>2494</v>
      </c>
      <c r="I772" s="651" t="s">
        <v>2494</v>
      </c>
      <c r="J772" s="651" t="s">
        <v>2495</v>
      </c>
      <c r="K772" s="651" t="s">
        <v>1369</v>
      </c>
      <c r="L772" s="653">
        <v>379.11</v>
      </c>
      <c r="M772" s="653">
        <v>2</v>
      </c>
      <c r="N772" s="654">
        <v>758.22</v>
      </c>
    </row>
    <row r="773" spans="1:14" ht="14.4" customHeight="1" x14ac:dyDescent="0.3">
      <c r="A773" s="649" t="s">
        <v>573</v>
      </c>
      <c r="B773" s="650" t="s">
        <v>574</v>
      </c>
      <c r="C773" s="651" t="s">
        <v>590</v>
      </c>
      <c r="D773" s="652" t="s">
        <v>2520</v>
      </c>
      <c r="E773" s="651" t="s">
        <v>596</v>
      </c>
      <c r="F773" s="652" t="s">
        <v>2521</v>
      </c>
      <c r="G773" s="651" t="s">
        <v>618</v>
      </c>
      <c r="H773" s="651" t="s">
        <v>2496</v>
      </c>
      <c r="I773" s="651" t="s">
        <v>237</v>
      </c>
      <c r="J773" s="651" t="s">
        <v>2497</v>
      </c>
      <c r="K773" s="651"/>
      <c r="L773" s="653">
        <v>60.995338764039047</v>
      </c>
      <c r="M773" s="653">
        <v>87</v>
      </c>
      <c r="N773" s="654">
        <v>5306.5944724713972</v>
      </c>
    </row>
    <row r="774" spans="1:14" ht="14.4" customHeight="1" x14ac:dyDescent="0.3">
      <c r="A774" s="649" t="s">
        <v>573</v>
      </c>
      <c r="B774" s="650" t="s">
        <v>574</v>
      </c>
      <c r="C774" s="651" t="s">
        <v>590</v>
      </c>
      <c r="D774" s="652" t="s">
        <v>2520</v>
      </c>
      <c r="E774" s="651" t="s">
        <v>596</v>
      </c>
      <c r="F774" s="652" t="s">
        <v>2521</v>
      </c>
      <c r="G774" s="651" t="s">
        <v>618</v>
      </c>
      <c r="H774" s="651" t="s">
        <v>2498</v>
      </c>
      <c r="I774" s="651" t="s">
        <v>2499</v>
      </c>
      <c r="J774" s="651" t="s">
        <v>2500</v>
      </c>
      <c r="K774" s="651" t="s">
        <v>2501</v>
      </c>
      <c r="L774" s="653">
        <v>165.08110416666665</v>
      </c>
      <c r="M774" s="653">
        <v>480</v>
      </c>
      <c r="N774" s="654">
        <v>79238.929999999993</v>
      </c>
    </row>
    <row r="775" spans="1:14" ht="14.4" customHeight="1" x14ac:dyDescent="0.3">
      <c r="A775" s="649" t="s">
        <v>573</v>
      </c>
      <c r="B775" s="650" t="s">
        <v>574</v>
      </c>
      <c r="C775" s="651" t="s">
        <v>590</v>
      </c>
      <c r="D775" s="652" t="s">
        <v>2520</v>
      </c>
      <c r="E775" s="651" t="s">
        <v>596</v>
      </c>
      <c r="F775" s="652" t="s">
        <v>2521</v>
      </c>
      <c r="G775" s="651" t="s">
        <v>618</v>
      </c>
      <c r="H775" s="651" t="s">
        <v>2502</v>
      </c>
      <c r="I775" s="651" t="s">
        <v>237</v>
      </c>
      <c r="J775" s="651" t="s">
        <v>2503</v>
      </c>
      <c r="K775" s="651" t="s">
        <v>2504</v>
      </c>
      <c r="L775" s="653">
        <v>7750.08</v>
      </c>
      <c r="M775" s="653">
        <v>1</v>
      </c>
      <c r="N775" s="654">
        <v>7750.08</v>
      </c>
    </row>
    <row r="776" spans="1:14" ht="14.4" customHeight="1" x14ac:dyDescent="0.3">
      <c r="A776" s="649" t="s">
        <v>573</v>
      </c>
      <c r="B776" s="650" t="s">
        <v>574</v>
      </c>
      <c r="C776" s="651" t="s">
        <v>590</v>
      </c>
      <c r="D776" s="652" t="s">
        <v>2520</v>
      </c>
      <c r="E776" s="651" t="s">
        <v>596</v>
      </c>
      <c r="F776" s="652" t="s">
        <v>2521</v>
      </c>
      <c r="G776" s="651" t="s">
        <v>618</v>
      </c>
      <c r="H776" s="651" t="s">
        <v>1411</v>
      </c>
      <c r="I776" s="651" t="s">
        <v>1411</v>
      </c>
      <c r="J776" s="651" t="s">
        <v>1311</v>
      </c>
      <c r="K776" s="651" t="s">
        <v>1412</v>
      </c>
      <c r="L776" s="653">
        <v>285.01658181818181</v>
      </c>
      <c r="M776" s="653">
        <v>11</v>
      </c>
      <c r="N776" s="654">
        <v>3135.1823999999997</v>
      </c>
    </row>
    <row r="777" spans="1:14" ht="14.4" customHeight="1" x14ac:dyDescent="0.3">
      <c r="A777" s="649" t="s">
        <v>573</v>
      </c>
      <c r="B777" s="650" t="s">
        <v>574</v>
      </c>
      <c r="C777" s="651" t="s">
        <v>590</v>
      </c>
      <c r="D777" s="652" t="s">
        <v>2520</v>
      </c>
      <c r="E777" s="651" t="s">
        <v>596</v>
      </c>
      <c r="F777" s="652" t="s">
        <v>2521</v>
      </c>
      <c r="G777" s="651" t="s">
        <v>618</v>
      </c>
      <c r="H777" s="651" t="s">
        <v>2505</v>
      </c>
      <c r="I777" s="651" t="s">
        <v>237</v>
      </c>
      <c r="J777" s="651" t="s">
        <v>2506</v>
      </c>
      <c r="K777" s="651"/>
      <c r="L777" s="653">
        <v>5166.7199632419361</v>
      </c>
      <c r="M777" s="653">
        <v>6</v>
      </c>
      <c r="N777" s="654">
        <v>31000.319779451616</v>
      </c>
    </row>
    <row r="778" spans="1:14" ht="14.4" customHeight="1" x14ac:dyDescent="0.3">
      <c r="A778" s="649" t="s">
        <v>573</v>
      </c>
      <c r="B778" s="650" t="s">
        <v>574</v>
      </c>
      <c r="C778" s="651" t="s">
        <v>590</v>
      </c>
      <c r="D778" s="652" t="s">
        <v>2520</v>
      </c>
      <c r="E778" s="651" t="s">
        <v>596</v>
      </c>
      <c r="F778" s="652" t="s">
        <v>2521</v>
      </c>
      <c r="G778" s="651" t="s">
        <v>618</v>
      </c>
      <c r="H778" s="651" t="s">
        <v>1415</v>
      </c>
      <c r="I778" s="651" t="s">
        <v>1415</v>
      </c>
      <c r="J778" s="651" t="s">
        <v>666</v>
      </c>
      <c r="K778" s="651" t="s">
        <v>1416</v>
      </c>
      <c r="L778" s="653">
        <v>59.963142749050085</v>
      </c>
      <c r="M778" s="653">
        <v>5</v>
      </c>
      <c r="N778" s="654">
        <v>299.81571374525043</v>
      </c>
    </row>
    <row r="779" spans="1:14" ht="14.4" customHeight="1" x14ac:dyDescent="0.3">
      <c r="A779" s="649" t="s">
        <v>573</v>
      </c>
      <c r="B779" s="650" t="s">
        <v>574</v>
      </c>
      <c r="C779" s="651" t="s">
        <v>590</v>
      </c>
      <c r="D779" s="652" t="s">
        <v>2520</v>
      </c>
      <c r="E779" s="651" t="s">
        <v>596</v>
      </c>
      <c r="F779" s="652" t="s">
        <v>2521</v>
      </c>
      <c r="G779" s="651" t="s">
        <v>1428</v>
      </c>
      <c r="H779" s="651" t="s">
        <v>1467</v>
      </c>
      <c r="I779" s="651" t="s">
        <v>1468</v>
      </c>
      <c r="J779" s="651" t="s">
        <v>1469</v>
      </c>
      <c r="K779" s="651" t="s">
        <v>1470</v>
      </c>
      <c r="L779" s="653">
        <v>144.53010505390819</v>
      </c>
      <c r="M779" s="653">
        <v>31</v>
      </c>
      <c r="N779" s="654">
        <v>4480.4332566711537</v>
      </c>
    </row>
    <row r="780" spans="1:14" ht="14.4" customHeight="1" x14ac:dyDescent="0.3">
      <c r="A780" s="649" t="s">
        <v>573</v>
      </c>
      <c r="B780" s="650" t="s">
        <v>574</v>
      </c>
      <c r="C780" s="651" t="s">
        <v>590</v>
      </c>
      <c r="D780" s="652" t="s">
        <v>2520</v>
      </c>
      <c r="E780" s="651" t="s">
        <v>596</v>
      </c>
      <c r="F780" s="652" t="s">
        <v>2521</v>
      </c>
      <c r="G780" s="651" t="s">
        <v>1428</v>
      </c>
      <c r="H780" s="651" t="s">
        <v>1575</v>
      </c>
      <c r="I780" s="651" t="s">
        <v>1576</v>
      </c>
      <c r="J780" s="651" t="s">
        <v>1448</v>
      </c>
      <c r="K780" s="651" t="s">
        <v>1577</v>
      </c>
      <c r="L780" s="653">
        <v>135.21024203946746</v>
      </c>
      <c r="M780" s="653">
        <v>2</v>
      </c>
      <c r="N780" s="654">
        <v>270.42048407893492</v>
      </c>
    </row>
    <row r="781" spans="1:14" ht="14.4" customHeight="1" x14ac:dyDescent="0.3">
      <c r="A781" s="649" t="s">
        <v>573</v>
      </c>
      <c r="B781" s="650" t="s">
        <v>574</v>
      </c>
      <c r="C781" s="651" t="s">
        <v>590</v>
      </c>
      <c r="D781" s="652" t="s">
        <v>2520</v>
      </c>
      <c r="E781" s="651" t="s">
        <v>596</v>
      </c>
      <c r="F781" s="652" t="s">
        <v>2521</v>
      </c>
      <c r="G781" s="651" t="s">
        <v>1428</v>
      </c>
      <c r="H781" s="651" t="s">
        <v>1643</v>
      </c>
      <c r="I781" s="651" t="s">
        <v>1644</v>
      </c>
      <c r="J781" s="651" t="s">
        <v>1645</v>
      </c>
      <c r="K781" s="651" t="s">
        <v>1646</v>
      </c>
      <c r="L781" s="653">
        <v>266.34977510091846</v>
      </c>
      <c r="M781" s="653">
        <v>9</v>
      </c>
      <c r="N781" s="654">
        <v>2397.1479759082663</v>
      </c>
    </row>
    <row r="782" spans="1:14" ht="14.4" customHeight="1" x14ac:dyDescent="0.3">
      <c r="A782" s="649" t="s">
        <v>573</v>
      </c>
      <c r="B782" s="650" t="s">
        <v>574</v>
      </c>
      <c r="C782" s="651" t="s">
        <v>590</v>
      </c>
      <c r="D782" s="652" t="s">
        <v>2520</v>
      </c>
      <c r="E782" s="651" t="s">
        <v>596</v>
      </c>
      <c r="F782" s="652" t="s">
        <v>2521</v>
      </c>
      <c r="G782" s="651" t="s">
        <v>1428</v>
      </c>
      <c r="H782" s="651" t="s">
        <v>2261</v>
      </c>
      <c r="I782" s="651" t="s">
        <v>2262</v>
      </c>
      <c r="J782" s="651" t="s">
        <v>1469</v>
      </c>
      <c r="K782" s="651" t="s">
        <v>2263</v>
      </c>
      <c r="L782" s="653">
        <v>147.43000220075356</v>
      </c>
      <c r="M782" s="653">
        <v>69</v>
      </c>
      <c r="N782" s="654">
        <v>10172.670151851995</v>
      </c>
    </row>
    <row r="783" spans="1:14" ht="14.4" customHeight="1" x14ac:dyDescent="0.3">
      <c r="A783" s="649" t="s">
        <v>573</v>
      </c>
      <c r="B783" s="650" t="s">
        <v>574</v>
      </c>
      <c r="C783" s="651" t="s">
        <v>590</v>
      </c>
      <c r="D783" s="652" t="s">
        <v>2520</v>
      </c>
      <c r="E783" s="651" t="s">
        <v>596</v>
      </c>
      <c r="F783" s="652" t="s">
        <v>2521</v>
      </c>
      <c r="G783" s="651" t="s">
        <v>1428</v>
      </c>
      <c r="H783" s="651" t="s">
        <v>2267</v>
      </c>
      <c r="I783" s="651" t="s">
        <v>2268</v>
      </c>
      <c r="J783" s="651" t="s">
        <v>1440</v>
      </c>
      <c r="K783" s="651" t="s">
        <v>2269</v>
      </c>
      <c r="L783" s="653">
        <v>224.58285714285716</v>
      </c>
      <c r="M783" s="653">
        <v>7</v>
      </c>
      <c r="N783" s="654">
        <v>1572.0800000000002</v>
      </c>
    </row>
    <row r="784" spans="1:14" ht="14.4" customHeight="1" x14ac:dyDescent="0.3">
      <c r="A784" s="649" t="s">
        <v>573</v>
      </c>
      <c r="B784" s="650" t="s">
        <v>574</v>
      </c>
      <c r="C784" s="651" t="s">
        <v>590</v>
      </c>
      <c r="D784" s="652" t="s">
        <v>2520</v>
      </c>
      <c r="E784" s="651" t="s">
        <v>596</v>
      </c>
      <c r="F784" s="652" t="s">
        <v>2521</v>
      </c>
      <c r="G784" s="651" t="s">
        <v>1428</v>
      </c>
      <c r="H784" s="651" t="s">
        <v>1669</v>
      </c>
      <c r="I784" s="651" t="s">
        <v>1670</v>
      </c>
      <c r="J784" s="651" t="s">
        <v>1671</v>
      </c>
      <c r="K784" s="651" t="s">
        <v>1672</v>
      </c>
      <c r="L784" s="653">
        <v>187.06991798379346</v>
      </c>
      <c r="M784" s="653">
        <v>1</v>
      </c>
      <c r="N784" s="654">
        <v>187.06991798379346</v>
      </c>
    </row>
    <row r="785" spans="1:14" ht="14.4" customHeight="1" x14ac:dyDescent="0.3">
      <c r="A785" s="649" t="s">
        <v>573</v>
      </c>
      <c r="B785" s="650" t="s">
        <v>574</v>
      </c>
      <c r="C785" s="651" t="s">
        <v>590</v>
      </c>
      <c r="D785" s="652" t="s">
        <v>2520</v>
      </c>
      <c r="E785" s="651" t="s">
        <v>596</v>
      </c>
      <c r="F785" s="652" t="s">
        <v>2521</v>
      </c>
      <c r="G785" s="651" t="s">
        <v>1428</v>
      </c>
      <c r="H785" s="651" t="s">
        <v>2507</v>
      </c>
      <c r="I785" s="651" t="s">
        <v>2508</v>
      </c>
      <c r="J785" s="651" t="s">
        <v>2509</v>
      </c>
      <c r="K785" s="651" t="s">
        <v>2510</v>
      </c>
      <c r="L785" s="653">
        <v>722.8787611028431</v>
      </c>
      <c r="M785" s="653">
        <v>84</v>
      </c>
      <c r="N785" s="654">
        <v>60721.81593263882</v>
      </c>
    </row>
    <row r="786" spans="1:14" ht="14.4" customHeight="1" x14ac:dyDescent="0.3">
      <c r="A786" s="649" t="s">
        <v>573</v>
      </c>
      <c r="B786" s="650" t="s">
        <v>574</v>
      </c>
      <c r="C786" s="651" t="s">
        <v>590</v>
      </c>
      <c r="D786" s="652" t="s">
        <v>2520</v>
      </c>
      <c r="E786" s="651" t="s">
        <v>596</v>
      </c>
      <c r="F786" s="652" t="s">
        <v>2521</v>
      </c>
      <c r="G786" s="651" t="s">
        <v>1428</v>
      </c>
      <c r="H786" s="651" t="s">
        <v>1685</v>
      </c>
      <c r="I786" s="651" t="s">
        <v>1686</v>
      </c>
      <c r="J786" s="651" t="s">
        <v>1687</v>
      </c>
      <c r="K786" s="651" t="s">
        <v>1688</v>
      </c>
      <c r="L786" s="653">
        <v>337.43</v>
      </c>
      <c r="M786" s="653">
        <v>2</v>
      </c>
      <c r="N786" s="654">
        <v>674.86</v>
      </c>
    </row>
    <row r="787" spans="1:14" ht="14.4" customHeight="1" x14ac:dyDescent="0.3">
      <c r="A787" s="649" t="s">
        <v>573</v>
      </c>
      <c r="B787" s="650" t="s">
        <v>574</v>
      </c>
      <c r="C787" s="651" t="s">
        <v>590</v>
      </c>
      <c r="D787" s="652" t="s">
        <v>2520</v>
      </c>
      <c r="E787" s="651" t="s">
        <v>596</v>
      </c>
      <c r="F787" s="652" t="s">
        <v>2521</v>
      </c>
      <c r="G787" s="651" t="s">
        <v>1428</v>
      </c>
      <c r="H787" s="651" t="s">
        <v>2511</v>
      </c>
      <c r="I787" s="651" t="s">
        <v>2511</v>
      </c>
      <c r="J787" s="651" t="s">
        <v>2512</v>
      </c>
      <c r="K787" s="651" t="s">
        <v>2513</v>
      </c>
      <c r="L787" s="653">
        <v>2601.0294117647059</v>
      </c>
      <c r="M787" s="653">
        <v>17</v>
      </c>
      <c r="N787" s="654">
        <v>44217.5</v>
      </c>
    </row>
    <row r="788" spans="1:14" ht="14.4" customHeight="1" thickBot="1" x14ac:dyDescent="0.35">
      <c r="A788" s="655" t="s">
        <v>573</v>
      </c>
      <c r="B788" s="656" t="s">
        <v>574</v>
      </c>
      <c r="C788" s="657" t="s">
        <v>590</v>
      </c>
      <c r="D788" s="658" t="s">
        <v>2520</v>
      </c>
      <c r="E788" s="657" t="s">
        <v>1741</v>
      </c>
      <c r="F788" s="658" t="s">
        <v>2523</v>
      </c>
      <c r="G788" s="657" t="s">
        <v>618</v>
      </c>
      <c r="H788" s="657" t="s">
        <v>2514</v>
      </c>
      <c r="I788" s="657" t="s">
        <v>2515</v>
      </c>
      <c r="J788" s="657" t="s">
        <v>1381</v>
      </c>
      <c r="K788" s="657" t="s">
        <v>2516</v>
      </c>
      <c r="L788" s="659">
        <v>0</v>
      </c>
      <c r="M788" s="659">
        <v>1</v>
      </c>
      <c r="N788" s="660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1" t="s">
        <v>186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675" t="s">
        <v>2526</v>
      </c>
      <c r="B5" s="647">
        <v>48654.147694188279</v>
      </c>
      <c r="C5" s="665">
        <v>0.12212278061452182</v>
      </c>
      <c r="D5" s="647">
        <v>349749.38888891775</v>
      </c>
      <c r="E5" s="665">
        <v>0.87787721938547814</v>
      </c>
      <c r="F5" s="648">
        <v>398403.53658310603</v>
      </c>
    </row>
    <row r="6" spans="1:6" ht="14.4" customHeight="1" x14ac:dyDescent="0.3">
      <c r="A6" s="676" t="s">
        <v>2527</v>
      </c>
      <c r="B6" s="653">
        <v>4171.6639219935787</v>
      </c>
      <c r="C6" s="666">
        <v>3.2372191853646003E-2</v>
      </c>
      <c r="D6" s="653">
        <v>124693.99771913295</v>
      </c>
      <c r="E6" s="666">
        <v>0.96762780814635407</v>
      </c>
      <c r="F6" s="654">
        <v>128865.66164112653</v>
      </c>
    </row>
    <row r="7" spans="1:6" ht="14.4" customHeight="1" x14ac:dyDescent="0.3">
      <c r="A7" s="676" t="s">
        <v>2528</v>
      </c>
      <c r="B7" s="653">
        <v>2641.0309312822674</v>
      </c>
      <c r="C7" s="666">
        <v>7.7767680291812935E-3</v>
      </c>
      <c r="D7" s="653">
        <v>336964.17798997503</v>
      </c>
      <c r="E7" s="666">
        <v>0.99222323197081874</v>
      </c>
      <c r="F7" s="654">
        <v>339605.20892125729</v>
      </c>
    </row>
    <row r="8" spans="1:6" ht="14.4" customHeight="1" thickBot="1" x14ac:dyDescent="0.35">
      <c r="A8" s="677" t="s">
        <v>2529</v>
      </c>
      <c r="B8" s="668"/>
      <c r="C8" s="669">
        <v>0</v>
      </c>
      <c r="D8" s="668">
        <v>578.11970112456402</v>
      </c>
      <c r="E8" s="669">
        <v>1</v>
      </c>
      <c r="F8" s="670">
        <v>578.11970112456402</v>
      </c>
    </row>
    <row r="9" spans="1:6" ht="14.4" customHeight="1" thickBot="1" x14ac:dyDescent="0.35">
      <c r="A9" s="671" t="s">
        <v>3</v>
      </c>
      <c r="B9" s="672">
        <v>55466.842547464126</v>
      </c>
      <c r="C9" s="673">
        <v>6.3942222577987762E-2</v>
      </c>
      <c r="D9" s="672">
        <v>811985.68429915025</v>
      </c>
      <c r="E9" s="673">
        <v>0.93605777742201213</v>
      </c>
      <c r="F9" s="674">
        <v>867452.52684661443</v>
      </c>
    </row>
    <row r="10" spans="1:6" ht="14.4" customHeight="1" thickBot="1" x14ac:dyDescent="0.35"/>
    <row r="11" spans="1:6" ht="14.4" customHeight="1" x14ac:dyDescent="0.3">
      <c r="A11" s="675" t="s">
        <v>2530</v>
      </c>
      <c r="B11" s="647">
        <v>45888.369343381797</v>
      </c>
      <c r="C11" s="665">
        <v>0.43043138162243938</v>
      </c>
      <c r="D11" s="647">
        <v>60721.815932638812</v>
      </c>
      <c r="E11" s="665">
        <v>0.56956861837756056</v>
      </c>
      <c r="F11" s="648">
        <v>106610.18527602061</v>
      </c>
    </row>
    <row r="12" spans="1:6" ht="14.4" customHeight="1" x14ac:dyDescent="0.3">
      <c r="A12" s="676" t="s">
        <v>2531</v>
      </c>
      <c r="B12" s="653">
        <v>5667.6025000000009</v>
      </c>
      <c r="C12" s="666">
        <v>0.1039192644617237</v>
      </c>
      <c r="D12" s="653">
        <v>48870.913812223647</v>
      </c>
      <c r="E12" s="666">
        <v>0.89608073553827627</v>
      </c>
      <c r="F12" s="654">
        <v>54538.516312223648</v>
      </c>
    </row>
    <row r="13" spans="1:6" ht="14.4" customHeight="1" x14ac:dyDescent="0.3">
      <c r="A13" s="676" t="s">
        <v>2532</v>
      </c>
      <c r="B13" s="653">
        <v>2019.3107040823124</v>
      </c>
      <c r="C13" s="666">
        <v>0.51573134640197427</v>
      </c>
      <c r="D13" s="653">
        <v>1896.1206889678392</v>
      </c>
      <c r="E13" s="666">
        <v>0.48426865359802573</v>
      </c>
      <c r="F13" s="654">
        <v>3915.4313930501517</v>
      </c>
    </row>
    <row r="14" spans="1:6" ht="14.4" customHeight="1" x14ac:dyDescent="0.3">
      <c r="A14" s="676" t="s">
        <v>2533</v>
      </c>
      <c r="B14" s="653">
        <v>686.36</v>
      </c>
      <c r="C14" s="666">
        <v>5.4094384406725149E-2</v>
      </c>
      <c r="D14" s="653">
        <v>12001.833192834818</v>
      </c>
      <c r="E14" s="666">
        <v>0.9459056155932748</v>
      </c>
      <c r="F14" s="654">
        <v>12688.193192834819</v>
      </c>
    </row>
    <row r="15" spans="1:6" ht="14.4" customHeight="1" x14ac:dyDescent="0.3">
      <c r="A15" s="676" t="s">
        <v>2534</v>
      </c>
      <c r="B15" s="653">
        <v>433.08000000000015</v>
      </c>
      <c r="C15" s="666">
        <v>9.2924974813763384E-3</v>
      </c>
      <c r="D15" s="653">
        <v>46172.259508346622</v>
      </c>
      <c r="E15" s="666">
        <v>0.99070750251862361</v>
      </c>
      <c r="F15" s="654">
        <v>46605.339508346624</v>
      </c>
    </row>
    <row r="16" spans="1:6" ht="14.4" customHeight="1" x14ac:dyDescent="0.3">
      <c r="A16" s="676" t="s">
        <v>2535</v>
      </c>
      <c r="B16" s="653">
        <v>276.74000000000012</v>
      </c>
      <c r="C16" s="666">
        <v>0.46940090915258842</v>
      </c>
      <c r="D16" s="653">
        <v>312.82</v>
      </c>
      <c r="E16" s="666">
        <v>0.53059909084741141</v>
      </c>
      <c r="F16" s="654">
        <v>589.56000000000017</v>
      </c>
    </row>
    <row r="17" spans="1:6" ht="14.4" customHeight="1" x14ac:dyDescent="0.3">
      <c r="A17" s="676" t="s">
        <v>2536</v>
      </c>
      <c r="B17" s="653">
        <v>201.46000000000006</v>
      </c>
      <c r="C17" s="666">
        <v>0.48323364810239627</v>
      </c>
      <c r="D17" s="653">
        <v>215.43977672521484</v>
      </c>
      <c r="E17" s="666">
        <v>0.51676635189760378</v>
      </c>
      <c r="F17" s="654">
        <v>416.89977672521491</v>
      </c>
    </row>
    <row r="18" spans="1:6" ht="14.4" customHeight="1" x14ac:dyDescent="0.3">
      <c r="A18" s="676" t="s">
        <v>2537</v>
      </c>
      <c r="B18" s="653">
        <v>104.17</v>
      </c>
      <c r="C18" s="666">
        <v>7.1898841665653371E-2</v>
      </c>
      <c r="D18" s="653">
        <v>1344.6711438450586</v>
      </c>
      <c r="E18" s="666">
        <v>0.92810115833434659</v>
      </c>
      <c r="F18" s="654">
        <v>1448.8411438450587</v>
      </c>
    </row>
    <row r="19" spans="1:6" ht="14.4" customHeight="1" x14ac:dyDescent="0.3">
      <c r="A19" s="676" t="s">
        <v>2538</v>
      </c>
      <c r="B19" s="653">
        <v>99.96</v>
      </c>
      <c r="C19" s="666">
        <v>0.32920563825582932</v>
      </c>
      <c r="D19" s="653">
        <v>203.67999999999992</v>
      </c>
      <c r="E19" s="666">
        <v>0.67079436174417062</v>
      </c>
      <c r="F19" s="654">
        <v>303.63999999999993</v>
      </c>
    </row>
    <row r="20" spans="1:6" ht="14.4" customHeight="1" x14ac:dyDescent="0.3">
      <c r="A20" s="676" t="s">
        <v>2539</v>
      </c>
      <c r="B20" s="653">
        <v>89.79000000000002</v>
      </c>
      <c r="C20" s="666">
        <v>0.35421506126831653</v>
      </c>
      <c r="D20" s="653">
        <v>163.7000680916683</v>
      </c>
      <c r="E20" s="666">
        <v>0.64578493873168352</v>
      </c>
      <c r="F20" s="654">
        <v>253.49006809166832</v>
      </c>
    </row>
    <row r="21" spans="1:6" ht="14.4" customHeight="1" x14ac:dyDescent="0.3">
      <c r="A21" s="676" t="s">
        <v>2540</v>
      </c>
      <c r="B21" s="653"/>
      <c r="C21" s="666">
        <v>0</v>
      </c>
      <c r="D21" s="653">
        <v>5979.9983919301785</v>
      </c>
      <c r="E21" s="666">
        <v>1</v>
      </c>
      <c r="F21" s="654">
        <v>5979.9983919301785</v>
      </c>
    </row>
    <row r="22" spans="1:6" ht="14.4" customHeight="1" x14ac:dyDescent="0.3">
      <c r="A22" s="676" t="s">
        <v>2541</v>
      </c>
      <c r="B22" s="653"/>
      <c r="C22" s="666">
        <v>0</v>
      </c>
      <c r="D22" s="653">
        <v>1933.44</v>
      </c>
      <c r="E22" s="666">
        <v>1</v>
      </c>
      <c r="F22" s="654">
        <v>1933.44</v>
      </c>
    </row>
    <row r="23" spans="1:6" ht="14.4" customHeight="1" x14ac:dyDescent="0.3">
      <c r="A23" s="676" t="s">
        <v>2542</v>
      </c>
      <c r="B23" s="653"/>
      <c r="C23" s="666">
        <v>0</v>
      </c>
      <c r="D23" s="653">
        <v>44282.258587855249</v>
      </c>
      <c r="E23" s="666">
        <v>1</v>
      </c>
      <c r="F23" s="654">
        <v>44282.258587855249</v>
      </c>
    </row>
    <row r="24" spans="1:6" ht="14.4" customHeight="1" x14ac:dyDescent="0.3">
      <c r="A24" s="676" t="s">
        <v>2543</v>
      </c>
      <c r="B24" s="653"/>
      <c r="C24" s="666">
        <v>0</v>
      </c>
      <c r="D24" s="653">
        <v>1374.2226905496873</v>
      </c>
      <c r="E24" s="666">
        <v>1</v>
      </c>
      <c r="F24" s="654">
        <v>1374.2226905496873</v>
      </c>
    </row>
    <row r="25" spans="1:6" ht="14.4" customHeight="1" x14ac:dyDescent="0.3">
      <c r="A25" s="676" t="s">
        <v>2544</v>
      </c>
      <c r="B25" s="653"/>
      <c r="C25" s="666">
        <v>0</v>
      </c>
      <c r="D25" s="653">
        <v>49375.491271092309</v>
      </c>
      <c r="E25" s="666">
        <v>1</v>
      </c>
      <c r="F25" s="654">
        <v>49375.491271092309</v>
      </c>
    </row>
    <row r="26" spans="1:6" ht="14.4" customHeight="1" x14ac:dyDescent="0.3">
      <c r="A26" s="676" t="s">
        <v>2545</v>
      </c>
      <c r="B26" s="653"/>
      <c r="C26" s="666">
        <v>0</v>
      </c>
      <c r="D26" s="653">
        <v>237951.28051542095</v>
      </c>
      <c r="E26" s="666">
        <v>1</v>
      </c>
      <c r="F26" s="654">
        <v>237951.28051542095</v>
      </c>
    </row>
    <row r="27" spans="1:6" ht="14.4" customHeight="1" x14ac:dyDescent="0.3">
      <c r="A27" s="676" t="s">
        <v>2546</v>
      </c>
      <c r="B27" s="653"/>
      <c r="C27" s="666">
        <v>0</v>
      </c>
      <c r="D27" s="653">
        <v>1850.6169449100382</v>
      </c>
      <c r="E27" s="666">
        <v>1</v>
      </c>
      <c r="F27" s="654">
        <v>1850.6169449100382</v>
      </c>
    </row>
    <row r="28" spans="1:6" ht="14.4" customHeight="1" x14ac:dyDescent="0.3">
      <c r="A28" s="676" t="s">
        <v>2547</v>
      </c>
      <c r="B28" s="653"/>
      <c r="C28" s="666">
        <v>0</v>
      </c>
      <c r="D28" s="653">
        <v>1152.6702099793183</v>
      </c>
      <c r="E28" s="666">
        <v>1</v>
      </c>
      <c r="F28" s="654">
        <v>1152.6702099793183</v>
      </c>
    </row>
    <row r="29" spans="1:6" ht="14.4" customHeight="1" x14ac:dyDescent="0.3">
      <c r="A29" s="676" t="s">
        <v>2548</v>
      </c>
      <c r="B29" s="653"/>
      <c r="C29" s="666">
        <v>0</v>
      </c>
      <c r="D29" s="653">
        <v>2109.2107011854396</v>
      </c>
      <c r="E29" s="666">
        <v>1</v>
      </c>
      <c r="F29" s="654">
        <v>2109.2107011854396</v>
      </c>
    </row>
    <row r="30" spans="1:6" ht="14.4" customHeight="1" x14ac:dyDescent="0.3">
      <c r="A30" s="676" t="s">
        <v>2549</v>
      </c>
      <c r="B30" s="653"/>
      <c r="C30" s="666">
        <v>0</v>
      </c>
      <c r="D30" s="653">
        <v>2400.2112239301487</v>
      </c>
      <c r="E30" s="666">
        <v>1</v>
      </c>
      <c r="F30" s="654">
        <v>2400.2112239301487</v>
      </c>
    </row>
    <row r="31" spans="1:6" ht="14.4" customHeight="1" x14ac:dyDescent="0.3">
      <c r="A31" s="676" t="s">
        <v>2550</v>
      </c>
      <c r="B31" s="653"/>
      <c r="C31" s="666">
        <v>0</v>
      </c>
      <c r="D31" s="653">
        <v>7997.0076008245114</v>
      </c>
      <c r="E31" s="666">
        <v>1</v>
      </c>
      <c r="F31" s="654">
        <v>7997.0076008245114</v>
      </c>
    </row>
    <row r="32" spans="1:6" ht="14.4" customHeight="1" x14ac:dyDescent="0.3">
      <c r="A32" s="676" t="s">
        <v>2551</v>
      </c>
      <c r="B32" s="653"/>
      <c r="C32" s="666">
        <v>0</v>
      </c>
      <c r="D32" s="653">
        <v>4964.4569701406926</v>
      </c>
      <c r="E32" s="666">
        <v>1</v>
      </c>
      <c r="F32" s="654">
        <v>4964.4569701406926</v>
      </c>
    </row>
    <row r="33" spans="1:6" ht="14.4" customHeight="1" x14ac:dyDescent="0.3">
      <c r="A33" s="676" t="s">
        <v>2552</v>
      </c>
      <c r="B33" s="653"/>
      <c r="C33" s="666">
        <v>0</v>
      </c>
      <c r="D33" s="653">
        <v>25058.396536862521</v>
      </c>
      <c r="E33" s="666">
        <v>1</v>
      </c>
      <c r="F33" s="654">
        <v>25058.396536862521</v>
      </c>
    </row>
    <row r="34" spans="1:6" ht="14.4" customHeight="1" x14ac:dyDescent="0.3">
      <c r="A34" s="676" t="s">
        <v>2553</v>
      </c>
      <c r="B34" s="653"/>
      <c r="C34" s="666">
        <v>0</v>
      </c>
      <c r="D34" s="653">
        <v>45031.198769199356</v>
      </c>
      <c r="E34" s="666">
        <v>1</v>
      </c>
      <c r="F34" s="654">
        <v>45031.198769199356</v>
      </c>
    </row>
    <row r="35" spans="1:6" ht="14.4" customHeight="1" x14ac:dyDescent="0.3">
      <c r="A35" s="676" t="s">
        <v>2554</v>
      </c>
      <c r="B35" s="653"/>
      <c r="C35" s="666">
        <v>0</v>
      </c>
      <c r="D35" s="653">
        <v>358.91977424114759</v>
      </c>
      <c r="E35" s="666">
        <v>1</v>
      </c>
      <c r="F35" s="654">
        <v>358.91977424114759</v>
      </c>
    </row>
    <row r="36" spans="1:6" ht="14.4" customHeight="1" x14ac:dyDescent="0.3">
      <c r="A36" s="676" t="s">
        <v>2555</v>
      </c>
      <c r="B36" s="653"/>
      <c r="C36" s="666">
        <v>0</v>
      </c>
      <c r="D36" s="653">
        <v>408.65</v>
      </c>
      <c r="E36" s="666">
        <v>1</v>
      </c>
      <c r="F36" s="654">
        <v>408.65</v>
      </c>
    </row>
    <row r="37" spans="1:6" ht="14.4" customHeight="1" x14ac:dyDescent="0.3">
      <c r="A37" s="676" t="s">
        <v>2556</v>
      </c>
      <c r="B37" s="653"/>
      <c r="C37" s="666">
        <v>0</v>
      </c>
      <c r="D37" s="653">
        <v>44217.5</v>
      </c>
      <c r="E37" s="666">
        <v>1</v>
      </c>
      <c r="F37" s="654">
        <v>44217.5</v>
      </c>
    </row>
    <row r="38" spans="1:6" ht="14.4" customHeight="1" x14ac:dyDescent="0.3">
      <c r="A38" s="676" t="s">
        <v>2557</v>
      </c>
      <c r="B38" s="653"/>
      <c r="C38" s="666">
        <v>0</v>
      </c>
      <c r="D38" s="653">
        <v>115.08999999999999</v>
      </c>
      <c r="E38" s="666">
        <v>1</v>
      </c>
      <c r="F38" s="654">
        <v>115.08999999999999</v>
      </c>
    </row>
    <row r="39" spans="1:6" ht="14.4" customHeight="1" x14ac:dyDescent="0.3">
      <c r="A39" s="676" t="s">
        <v>2558</v>
      </c>
      <c r="B39" s="653"/>
      <c r="C39" s="666">
        <v>0</v>
      </c>
      <c r="D39" s="653">
        <v>1182.0816370309278</v>
      </c>
      <c r="E39" s="666">
        <v>1</v>
      </c>
      <c r="F39" s="654">
        <v>1182.0816370309278</v>
      </c>
    </row>
    <row r="40" spans="1:6" ht="14.4" customHeight="1" x14ac:dyDescent="0.3">
      <c r="A40" s="676" t="s">
        <v>2559</v>
      </c>
      <c r="B40" s="653"/>
      <c r="C40" s="666">
        <v>0</v>
      </c>
      <c r="D40" s="653">
        <v>518.91000000000008</v>
      </c>
      <c r="E40" s="666">
        <v>1</v>
      </c>
      <c r="F40" s="654">
        <v>518.91000000000008</v>
      </c>
    </row>
    <row r="41" spans="1:6" ht="14.4" customHeight="1" x14ac:dyDescent="0.3">
      <c r="A41" s="676" t="s">
        <v>2560</v>
      </c>
      <c r="B41" s="653"/>
      <c r="C41" s="666">
        <v>0</v>
      </c>
      <c r="D41" s="653">
        <v>801.73</v>
      </c>
      <c r="E41" s="666">
        <v>1</v>
      </c>
      <c r="F41" s="654">
        <v>801.73</v>
      </c>
    </row>
    <row r="42" spans="1:6" ht="14.4" customHeight="1" x14ac:dyDescent="0.3">
      <c r="A42" s="676" t="s">
        <v>2561</v>
      </c>
      <c r="B42" s="653"/>
      <c r="C42" s="666">
        <v>0</v>
      </c>
      <c r="D42" s="653">
        <v>2835.9301437828699</v>
      </c>
      <c r="E42" s="666">
        <v>1</v>
      </c>
      <c r="F42" s="654">
        <v>2835.9301437828699</v>
      </c>
    </row>
    <row r="43" spans="1:6" ht="14.4" customHeight="1" x14ac:dyDescent="0.3">
      <c r="A43" s="676" t="s">
        <v>2562</v>
      </c>
      <c r="B43" s="653"/>
      <c r="C43" s="666">
        <v>0</v>
      </c>
      <c r="D43" s="653">
        <v>623.00874875683405</v>
      </c>
      <c r="E43" s="666">
        <v>1</v>
      </c>
      <c r="F43" s="654">
        <v>623.00874875683405</v>
      </c>
    </row>
    <row r="44" spans="1:6" ht="14.4" customHeight="1" x14ac:dyDescent="0.3">
      <c r="A44" s="676" t="s">
        <v>2563</v>
      </c>
      <c r="B44" s="653"/>
      <c r="C44" s="666">
        <v>0</v>
      </c>
      <c r="D44" s="653">
        <v>329.02963255611115</v>
      </c>
      <c r="E44" s="666">
        <v>1</v>
      </c>
      <c r="F44" s="654">
        <v>329.02963255611115</v>
      </c>
    </row>
    <row r="45" spans="1:6" ht="14.4" customHeight="1" x14ac:dyDescent="0.3">
      <c r="A45" s="676" t="s">
        <v>2564</v>
      </c>
      <c r="B45" s="653"/>
      <c r="C45" s="666">
        <v>0</v>
      </c>
      <c r="D45" s="653">
        <v>8712.2201842114118</v>
      </c>
      <c r="E45" s="666">
        <v>1</v>
      </c>
      <c r="F45" s="654">
        <v>8712.2201842114118</v>
      </c>
    </row>
    <row r="46" spans="1:6" ht="14.4" customHeight="1" x14ac:dyDescent="0.3">
      <c r="A46" s="676" t="s">
        <v>2565</v>
      </c>
      <c r="B46" s="653"/>
      <c r="C46" s="666">
        <v>0</v>
      </c>
      <c r="D46" s="653">
        <v>671.50010423616072</v>
      </c>
      <c r="E46" s="666">
        <v>1</v>
      </c>
      <c r="F46" s="654">
        <v>671.50010423616072</v>
      </c>
    </row>
    <row r="47" spans="1:6" ht="14.4" customHeight="1" x14ac:dyDescent="0.3">
      <c r="A47" s="676" t="s">
        <v>2566</v>
      </c>
      <c r="B47" s="653"/>
      <c r="C47" s="666">
        <v>0</v>
      </c>
      <c r="D47" s="653">
        <v>863.23055913193275</v>
      </c>
      <c r="E47" s="666">
        <v>1</v>
      </c>
      <c r="F47" s="654">
        <v>863.23055913193275</v>
      </c>
    </row>
    <row r="48" spans="1:6" ht="14.4" customHeight="1" x14ac:dyDescent="0.3">
      <c r="A48" s="676" t="s">
        <v>2567</v>
      </c>
      <c r="B48" s="653"/>
      <c r="C48" s="666">
        <v>0</v>
      </c>
      <c r="D48" s="653">
        <v>623.51989178790745</v>
      </c>
      <c r="E48" s="666">
        <v>1</v>
      </c>
      <c r="F48" s="654">
        <v>623.51989178790745</v>
      </c>
    </row>
    <row r="49" spans="1:6" ht="14.4" customHeight="1" x14ac:dyDescent="0.3">
      <c r="A49" s="676" t="s">
        <v>2568</v>
      </c>
      <c r="B49" s="653"/>
      <c r="C49" s="666">
        <v>0</v>
      </c>
      <c r="D49" s="653">
        <v>5192.8322065719021</v>
      </c>
      <c r="E49" s="666">
        <v>1</v>
      </c>
      <c r="F49" s="654">
        <v>5192.8322065719021</v>
      </c>
    </row>
    <row r="50" spans="1:6" ht="14.4" customHeight="1" x14ac:dyDescent="0.3">
      <c r="A50" s="676" t="s">
        <v>2569</v>
      </c>
      <c r="B50" s="653"/>
      <c r="C50" s="666">
        <v>0</v>
      </c>
      <c r="D50" s="653">
        <v>244.45905158050257</v>
      </c>
      <c r="E50" s="666">
        <v>1</v>
      </c>
      <c r="F50" s="654">
        <v>244.45905158050257</v>
      </c>
    </row>
    <row r="51" spans="1:6" ht="14.4" customHeight="1" x14ac:dyDescent="0.3">
      <c r="A51" s="676" t="s">
        <v>2570</v>
      </c>
      <c r="B51" s="653"/>
      <c r="C51" s="666">
        <v>0</v>
      </c>
      <c r="D51" s="653">
        <v>26157.879061071093</v>
      </c>
      <c r="E51" s="666">
        <v>1</v>
      </c>
      <c r="F51" s="654">
        <v>26157.879061071093</v>
      </c>
    </row>
    <row r="52" spans="1:6" ht="14.4" customHeight="1" x14ac:dyDescent="0.3">
      <c r="A52" s="676" t="s">
        <v>2571</v>
      </c>
      <c r="B52" s="653"/>
      <c r="C52" s="666">
        <v>0</v>
      </c>
      <c r="D52" s="653">
        <v>2298.2006858784398</v>
      </c>
      <c r="E52" s="666">
        <v>1</v>
      </c>
      <c r="F52" s="654">
        <v>2298.2006858784398</v>
      </c>
    </row>
    <row r="53" spans="1:6" ht="14.4" customHeight="1" x14ac:dyDescent="0.3">
      <c r="A53" s="676" t="s">
        <v>2572</v>
      </c>
      <c r="B53" s="653"/>
      <c r="C53" s="666">
        <v>0</v>
      </c>
      <c r="D53" s="653">
        <v>8232.9315970048974</v>
      </c>
      <c r="E53" s="666">
        <v>1</v>
      </c>
      <c r="F53" s="654">
        <v>8232.9315970048974</v>
      </c>
    </row>
    <row r="54" spans="1:6" ht="14.4" customHeight="1" x14ac:dyDescent="0.3">
      <c r="A54" s="676" t="s">
        <v>2573</v>
      </c>
      <c r="B54" s="653"/>
      <c r="C54" s="666">
        <v>0</v>
      </c>
      <c r="D54" s="653">
        <v>11565.476961927867</v>
      </c>
      <c r="E54" s="666">
        <v>1</v>
      </c>
      <c r="F54" s="654">
        <v>11565.476961927867</v>
      </c>
    </row>
    <row r="55" spans="1:6" ht="14.4" customHeight="1" x14ac:dyDescent="0.3">
      <c r="A55" s="676" t="s">
        <v>2574</v>
      </c>
      <c r="B55" s="653"/>
      <c r="C55" s="666">
        <v>0</v>
      </c>
      <c r="D55" s="653">
        <v>1557.16</v>
      </c>
      <c r="E55" s="666">
        <v>1</v>
      </c>
      <c r="F55" s="654">
        <v>1557.16</v>
      </c>
    </row>
    <row r="56" spans="1:6" ht="14.4" customHeight="1" x14ac:dyDescent="0.3">
      <c r="A56" s="676" t="s">
        <v>2575</v>
      </c>
      <c r="B56" s="653"/>
      <c r="C56" s="666">
        <v>0</v>
      </c>
      <c r="D56" s="653">
        <v>10824.934540243365</v>
      </c>
      <c r="E56" s="666">
        <v>1</v>
      </c>
      <c r="F56" s="654">
        <v>10824.934540243365</v>
      </c>
    </row>
    <row r="57" spans="1:6" ht="14.4" customHeight="1" x14ac:dyDescent="0.3">
      <c r="A57" s="676" t="s">
        <v>2576</v>
      </c>
      <c r="B57" s="653"/>
      <c r="C57" s="666">
        <v>0</v>
      </c>
      <c r="D57" s="653">
        <v>267.71920816069672</v>
      </c>
      <c r="E57" s="666">
        <v>1</v>
      </c>
      <c r="F57" s="654">
        <v>267.71920816069672</v>
      </c>
    </row>
    <row r="58" spans="1:6" ht="14.4" customHeight="1" x14ac:dyDescent="0.3">
      <c r="A58" s="676" t="s">
        <v>2577</v>
      </c>
      <c r="B58" s="653"/>
      <c r="C58" s="666">
        <v>0</v>
      </c>
      <c r="D58" s="653">
        <v>8090.4951893780581</v>
      </c>
      <c r="E58" s="666">
        <v>1</v>
      </c>
      <c r="F58" s="654">
        <v>8090.4951893780581</v>
      </c>
    </row>
    <row r="59" spans="1:6" ht="14.4" customHeight="1" x14ac:dyDescent="0.3">
      <c r="A59" s="676" t="s">
        <v>2578</v>
      </c>
      <c r="B59" s="653"/>
      <c r="C59" s="666">
        <v>0</v>
      </c>
      <c r="D59" s="653">
        <v>83.11</v>
      </c>
      <c r="E59" s="666">
        <v>1</v>
      </c>
      <c r="F59" s="654">
        <v>83.11</v>
      </c>
    </row>
    <row r="60" spans="1:6" ht="14.4" customHeight="1" x14ac:dyDescent="0.3">
      <c r="A60" s="676" t="s">
        <v>2579</v>
      </c>
      <c r="B60" s="653"/>
      <c r="C60" s="666">
        <v>0</v>
      </c>
      <c r="D60" s="653">
        <v>1316.5603591419072</v>
      </c>
      <c r="E60" s="666">
        <v>1</v>
      </c>
      <c r="F60" s="654">
        <v>1316.5603591419072</v>
      </c>
    </row>
    <row r="61" spans="1:6" ht="14.4" customHeight="1" x14ac:dyDescent="0.3">
      <c r="A61" s="676" t="s">
        <v>2580</v>
      </c>
      <c r="B61" s="653"/>
      <c r="C61" s="666">
        <v>0</v>
      </c>
      <c r="D61" s="653">
        <v>4704.4986492851904</v>
      </c>
      <c r="E61" s="666">
        <v>1</v>
      </c>
      <c r="F61" s="654">
        <v>4704.4986492851904</v>
      </c>
    </row>
    <row r="62" spans="1:6" ht="14.4" customHeight="1" x14ac:dyDescent="0.3">
      <c r="A62" s="676" t="s">
        <v>2581</v>
      </c>
      <c r="B62" s="653"/>
      <c r="C62" s="666">
        <v>0</v>
      </c>
      <c r="D62" s="653">
        <v>1045.5320642728511</v>
      </c>
      <c r="E62" s="666">
        <v>1</v>
      </c>
      <c r="F62" s="654">
        <v>1045.5320642728511</v>
      </c>
    </row>
    <row r="63" spans="1:6" ht="14.4" customHeight="1" x14ac:dyDescent="0.3">
      <c r="A63" s="676" t="s">
        <v>2582</v>
      </c>
      <c r="B63" s="653"/>
      <c r="C63" s="666">
        <v>0</v>
      </c>
      <c r="D63" s="653">
        <v>411.01600158948463</v>
      </c>
      <c r="E63" s="666">
        <v>1</v>
      </c>
      <c r="F63" s="654">
        <v>411.01600158948463</v>
      </c>
    </row>
    <row r="64" spans="1:6" ht="14.4" customHeight="1" x14ac:dyDescent="0.3">
      <c r="A64" s="676" t="s">
        <v>2583</v>
      </c>
      <c r="B64" s="653"/>
      <c r="C64" s="666">
        <v>0</v>
      </c>
      <c r="D64" s="653">
        <v>4585.2210365396732</v>
      </c>
      <c r="E64" s="666">
        <v>1</v>
      </c>
      <c r="F64" s="654">
        <v>4585.2210365396732</v>
      </c>
    </row>
    <row r="65" spans="1:6" ht="14.4" customHeight="1" x14ac:dyDescent="0.3">
      <c r="A65" s="676" t="s">
        <v>2584</v>
      </c>
      <c r="B65" s="653"/>
      <c r="C65" s="666">
        <v>0</v>
      </c>
      <c r="D65" s="653">
        <v>89.249999999999986</v>
      </c>
      <c r="E65" s="666">
        <v>1</v>
      </c>
      <c r="F65" s="654">
        <v>89.249999999999986</v>
      </c>
    </row>
    <row r="66" spans="1:6" ht="14.4" customHeight="1" x14ac:dyDescent="0.3">
      <c r="A66" s="676" t="s">
        <v>2585</v>
      </c>
      <c r="B66" s="653"/>
      <c r="C66" s="666">
        <v>0</v>
      </c>
      <c r="D66" s="653">
        <v>151.24999999999994</v>
      </c>
      <c r="E66" s="666">
        <v>1</v>
      </c>
      <c r="F66" s="654">
        <v>151.24999999999994</v>
      </c>
    </row>
    <row r="67" spans="1:6" ht="14.4" customHeight="1" x14ac:dyDescent="0.3">
      <c r="A67" s="676" t="s">
        <v>2586</v>
      </c>
      <c r="B67" s="653"/>
      <c r="C67" s="666">
        <v>0</v>
      </c>
      <c r="D67" s="653">
        <v>193.44008248995613</v>
      </c>
      <c r="E67" s="666">
        <v>1</v>
      </c>
      <c r="F67" s="654">
        <v>193.44008248995613</v>
      </c>
    </row>
    <row r="68" spans="1:6" ht="14.4" customHeight="1" x14ac:dyDescent="0.3">
      <c r="A68" s="676" t="s">
        <v>2587</v>
      </c>
      <c r="B68" s="653"/>
      <c r="C68" s="666">
        <v>0</v>
      </c>
      <c r="D68" s="653">
        <v>1502.0198345409767</v>
      </c>
      <c r="E68" s="666">
        <v>1</v>
      </c>
      <c r="F68" s="654">
        <v>1502.0198345409767</v>
      </c>
    </row>
    <row r="69" spans="1:6" ht="14.4" customHeight="1" x14ac:dyDescent="0.3">
      <c r="A69" s="676" t="s">
        <v>2588</v>
      </c>
      <c r="B69" s="653"/>
      <c r="C69" s="666">
        <v>0</v>
      </c>
      <c r="D69" s="653">
        <v>785.02999999999975</v>
      </c>
      <c r="E69" s="666">
        <v>1</v>
      </c>
      <c r="F69" s="654">
        <v>785.02999999999975</v>
      </c>
    </row>
    <row r="70" spans="1:6" ht="14.4" customHeight="1" x14ac:dyDescent="0.3">
      <c r="A70" s="676" t="s">
        <v>2589</v>
      </c>
      <c r="B70" s="653"/>
      <c r="C70" s="666">
        <v>0</v>
      </c>
      <c r="D70" s="653">
        <v>135.44999999999999</v>
      </c>
      <c r="E70" s="666">
        <v>1</v>
      </c>
      <c r="F70" s="654">
        <v>135.44999999999999</v>
      </c>
    </row>
    <row r="71" spans="1:6" ht="14.4" customHeight="1" x14ac:dyDescent="0.3">
      <c r="A71" s="676" t="s">
        <v>2590</v>
      </c>
      <c r="B71" s="653"/>
      <c r="C71" s="666">
        <v>0</v>
      </c>
      <c r="D71" s="653">
        <v>230.23422159262026</v>
      </c>
      <c r="E71" s="666">
        <v>1</v>
      </c>
      <c r="F71" s="654">
        <v>230.23422159262026</v>
      </c>
    </row>
    <row r="72" spans="1:6" ht="14.4" customHeight="1" x14ac:dyDescent="0.3">
      <c r="A72" s="676" t="s">
        <v>2591</v>
      </c>
      <c r="B72" s="653"/>
      <c r="C72" s="666">
        <v>0</v>
      </c>
      <c r="D72" s="653">
        <v>63.87</v>
      </c>
      <c r="E72" s="666">
        <v>1</v>
      </c>
      <c r="F72" s="654">
        <v>63.87</v>
      </c>
    </row>
    <row r="73" spans="1:6" ht="14.4" customHeight="1" x14ac:dyDescent="0.3">
      <c r="A73" s="676" t="s">
        <v>2592</v>
      </c>
      <c r="B73" s="653"/>
      <c r="C73" s="666">
        <v>0</v>
      </c>
      <c r="D73" s="653">
        <v>46080.273419071244</v>
      </c>
      <c r="E73" s="666">
        <v>1</v>
      </c>
      <c r="F73" s="654">
        <v>46080.273419071244</v>
      </c>
    </row>
    <row r="74" spans="1:6" ht="14.4" customHeight="1" thickBot="1" x14ac:dyDescent="0.35">
      <c r="A74" s="677" t="s">
        <v>2593</v>
      </c>
      <c r="B74" s="668"/>
      <c r="C74" s="669">
        <v>0</v>
      </c>
      <c r="D74" s="668">
        <v>10551.804915519888</v>
      </c>
      <c r="E74" s="669">
        <v>1</v>
      </c>
      <c r="F74" s="670">
        <v>10551.804915519888</v>
      </c>
    </row>
    <row r="75" spans="1:6" ht="14.4" customHeight="1" thickBot="1" x14ac:dyDescent="0.35">
      <c r="A75" s="671" t="s">
        <v>3</v>
      </c>
      <c r="B75" s="672">
        <v>55466.842547464112</v>
      </c>
      <c r="C75" s="673">
        <v>6.3942222577987762E-2</v>
      </c>
      <c r="D75" s="672">
        <v>811985.68429915002</v>
      </c>
      <c r="E75" s="673">
        <v>0.93605777742201213</v>
      </c>
      <c r="F75" s="674">
        <v>867452.5268466142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2014-08-20T10:02:51Z</dcterms:modified>
</cp:coreProperties>
</file>