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U59" i="371" l="1"/>
  <c r="T59" i="371"/>
  <c r="V59" i="371" s="1"/>
  <c r="S59" i="371"/>
  <c r="R59" i="371"/>
  <c r="Q59" i="371"/>
  <c r="T58" i="371"/>
  <c r="V58" i="371" s="1"/>
  <c r="S58" i="371"/>
  <c r="R58" i="371"/>
  <c r="Q58" i="371"/>
  <c r="V57" i="371"/>
  <c r="U57" i="371"/>
  <c r="T57" i="371"/>
  <c r="S57" i="371"/>
  <c r="R57" i="371"/>
  <c r="Q57" i="371"/>
  <c r="T56" i="371"/>
  <c r="V56" i="371" s="1"/>
  <c r="S56" i="371"/>
  <c r="R56" i="371"/>
  <c r="Q56" i="371"/>
  <c r="U55" i="371"/>
  <c r="T55" i="371"/>
  <c r="S55" i="371"/>
  <c r="V55" i="371" s="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U51" i="371"/>
  <c r="T51" i="371"/>
  <c r="S51" i="371"/>
  <c r="V51" i="371" s="1"/>
  <c r="R51" i="371"/>
  <c r="Q51" i="371"/>
  <c r="V50" i="371"/>
  <c r="U50" i="371"/>
  <c r="T50" i="371"/>
  <c r="S50" i="371"/>
  <c r="R50" i="371"/>
  <c r="Q50" i="371"/>
  <c r="U49" i="371"/>
  <c r="T49" i="371"/>
  <c r="S49" i="371"/>
  <c r="V49" i="371" s="1"/>
  <c r="R49" i="371"/>
  <c r="Q49" i="371"/>
  <c r="V48" i="371"/>
  <c r="U48" i="371"/>
  <c r="T48" i="371"/>
  <c r="S48" i="371"/>
  <c r="R48" i="371"/>
  <c r="Q48" i="371"/>
  <c r="U47" i="371"/>
  <c r="T47" i="371"/>
  <c r="S47" i="371"/>
  <c r="V47" i="371" s="1"/>
  <c r="R47" i="371"/>
  <c r="Q47" i="371"/>
  <c r="T46" i="371"/>
  <c r="V46" i="371" s="1"/>
  <c r="S46" i="371"/>
  <c r="R46" i="371"/>
  <c r="Q46" i="371"/>
  <c r="U45" i="371"/>
  <c r="T45" i="371"/>
  <c r="S45" i="371"/>
  <c r="V45" i="371" s="1"/>
  <c r="R45" i="371"/>
  <c r="Q45" i="371"/>
  <c r="V44" i="371"/>
  <c r="U44" i="371"/>
  <c r="T44" i="371"/>
  <c r="S44" i="371"/>
  <c r="R44" i="371"/>
  <c r="Q44" i="371"/>
  <c r="U43" i="371"/>
  <c r="T43" i="371"/>
  <c r="S43" i="371"/>
  <c r="V43" i="371" s="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T40" i="371"/>
  <c r="V40" i="371" s="1"/>
  <c r="S40" i="371"/>
  <c r="R40" i="371"/>
  <c r="Q40" i="371"/>
  <c r="V39" i="371"/>
  <c r="U39" i="371"/>
  <c r="T39" i="371"/>
  <c r="S39" i="371"/>
  <c r="R39" i="371"/>
  <c r="Q39" i="371"/>
  <c r="T38" i="371"/>
  <c r="V38" i="371" s="1"/>
  <c r="S38" i="371"/>
  <c r="R38" i="371"/>
  <c r="Q38" i="371"/>
  <c r="V37" i="371"/>
  <c r="U37" i="371"/>
  <c r="T37" i="371"/>
  <c r="S37" i="371"/>
  <c r="R37" i="371"/>
  <c r="Q37" i="371"/>
  <c r="T36" i="371"/>
  <c r="V36" i="371" s="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U31" i="371"/>
  <c r="T31" i="371"/>
  <c r="S31" i="371"/>
  <c r="V31" i="371" s="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U27" i="371"/>
  <c r="T27" i="371"/>
  <c r="S27" i="371"/>
  <c r="V27" i="371" s="1"/>
  <c r="R27" i="371"/>
  <c r="Q27" i="371"/>
  <c r="T26" i="371"/>
  <c r="V26" i="371" s="1"/>
  <c r="S26" i="371"/>
  <c r="R26" i="371"/>
  <c r="Q26" i="371"/>
  <c r="U25" i="371"/>
  <c r="T25" i="371"/>
  <c r="S25" i="371"/>
  <c r="V25" i="371" s="1"/>
  <c r="R25" i="371"/>
  <c r="Q25" i="371"/>
  <c r="T24" i="371"/>
  <c r="V24" i="371" s="1"/>
  <c r="S24" i="371"/>
  <c r="R24" i="371"/>
  <c r="Q24" i="371"/>
  <c r="U23" i="371"/>
  <c r="T23" i="371"/>
  <c r="V23" i="371" s="1"/>
  <c r="S23" i="371"/>
  <c r="R23" i="371"/>
  <c r="Q23" i="371"/>
  <c r="T22" i="371"/>
  <c r="V22" i="371" s="1"/>
  <c r="S22" i="371"/>
  <c r="R22" i="371"/>
  <c r="Q22" i="371"/>
  <c r="U21" i="371"/>
  <c r="T21" i="371"/>
  <c r="S21" i="371"/>
  <c r="V21" i="371" s="1"/>
  <c r="R21" i="371"/>
  <c r="Q21" i="371"/>
  <c r="T20" i="371"/>
  <c r="V20" i="371" s="1"/>
  <c r="S20" i="371"/>
  <c r="R20" i="371"/>
  <c r="Q20" i="371"/>
  <c r="U19" i="371"/>
  <c r="T19" i="371"/>
  <c r="S19" i="371"/>
  <c r="V19" i="371" s="1"/>
  <c r="R19" i="371"/>
  <c r="Q19" i="371"/>
  <c r="T18" i="371"/>
  <c r="V18" i="371" s="1"/>
  <c r="S18" i="371"/>
  <c r="R18" i="371"/>
  <c r="Q18" i="371"/>
  <c r="U17" i="371"/>
  <c r="T17" i="371"/>
  <c r="S17" i="371"/>
  <c r="V17" i="371" s="1"/>
  <c r="R17" i="371"/>
  <c r="Q17" i="371"/>
  <c r="T16" i="371"/>
  <c r="V16" i="371" s="1"/>
  <c r="S16" i="371"/>
  <c r="R16" i="371"/>
  <c r="Q16" i="371"/>
  <c r="U15" i="371"/>
  <c r="T15" i="371"/>
  <c r="V15" i="371" s="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U9" i="371"/>
  <c r="T9" i="371"/>
  <c r="V9" i="371" s="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8" i="371" l="1"/>
  <c r="U10" i="371"/>
  <c r="U12" i="371"/>
  <c r="U14" i="371"/>
  <c r="U16" i="371"/>
  <c r="U18" i="371"/>
  <c r="U20" i="371"/>
  <c r="U22" i="371"/>
  <c r="U24" i="371"/>
  <c r="U26" i="371"/>
  <c r="U28" i="371"/>
  <c r="U30" i="371"/>
  <c r="U32" i="371"/>
  <c r="U36" i="371"/>
  <c r="U38" i="371"/>
  <c r="U40" i="371"/>
  <c r="U46" i="371"/>
  <c r="U56" i="371"/>
  <c r="U58" i="371"/>
  <c r="F3" i="344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N18" i="419"/>
  <c r="R18" i="419"/>
  <c r="Z18" i="419"/>
  <c r="AD18" i="419"/>
  <c r="J23" i="419"/>
  <c r="N23" i="419"/>
  <c r="R23" i="419"/>
  <c r="Z23" i="419"/>
  <c r="AD23" i="419"/>
  <c r="J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E23" i="419" s="1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D18" i="419" l="1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I6" i="419"/>
  <c r="AF6" i="419"/>
  <c r="X6" i="419"/>
  <c r="P6" i="419"/>
  <c r="H6" i="419"/>
  <c r="AH6" i="419"/>
  <c r="AA6" i="419"/>
  <c r="O6" i="419"/>
  <c r="AE6" i="419"/>
  <c r="S6" i="419"/>
  <c r="AD6" i="419"/>
  <c r="Z6" i="419"/>
  <c r="V6" i="419"/>
  <c r="R6" i="419"/>
  <c r="N6" i="419"/>
  <c r="J6" i="419"/>
  <c r="M6" i="419"/>
  <c r="AB6" i="419"/>
  <c r="T6" i="419"/>
  <c r="L6" i="419"/>
  <c r="W6" i="419"/>
  <c r="K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N3" i="372" l="1"/>
  <c r="H3" i="390"/>
  <c r="Q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<sst xmlns="http://schemas.openxmlformats.org/spreadsheetml/2006/main" count="28582" uniqueCount="5811">
  <si>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</si>
  <si>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</si>
  <si>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</si>
  <si>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</si>
  <si>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</si>
  <si>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</si>
  <si>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</si>
  <si>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</si>
  <si>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</si>
  <si>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</si>
  <si>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</si>
  <si>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</si>
  <si>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</si>
  <si>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</si>
  <si>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</si>
  <si>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</si>
  <si>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</si>
  <si>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</si>
  <si>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</si>
  <si>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</si>
  <si>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</si>
  <si>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</si>
  <si>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</si>
  <si>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</si>
  <si>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</si>
  <si>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</si>
  <si>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</si>
  <si>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</si>
  <si>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</si>
  <si>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</si>
  <si>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</si>
  <si>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</si>
  <si>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</si>
  <si>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</si>
  <si>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</si>
  <si>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</si>
  <si>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</si>
  <si>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</si>
  <si>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</si>
  <si>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</si>
  <si>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</si>
  <si>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</si>
  <si>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</si>
  <si>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</si>
  <si>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</si>
  <si>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</si>
  <si>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</si>
  <si>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</si>
  <si>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</si>
  <si>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</si>
  <si>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</si>
  <si>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</si>
  <si>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</si>
  <si>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</si>
  <si>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</si>
  <si>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</si>
  <si>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</si>
  <si>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</si>
  <si>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</si>
  <si>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</si>
  <si>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</si>
  <si>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</si>
  <si>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</si>
  <si>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</si>
  <si>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</si>
  <si>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</si>
  <si>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</si>
  <si>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</si>
  <si>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</si>
  <si>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</si>
  <si>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</si>
  <si>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</si>
  <si>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</si>
  <si>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</si>
  <si>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</si>
  <si>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</si>
  <si>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</si>
  <si>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</si>
  <si>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</si>
  <si>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</si>
  <si>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</si>
  <si>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</si>
  <si>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</si>
  <si>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</si>
  <si>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</si>
  <si>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</si>
  <si>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</si>
  <si>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</si>
  <si>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</si>
  <si>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</si>
  <si>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</si>
  <si>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</si>
  <si>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</si>
  <si>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</si>
  <si>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</si>
  <si>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</si>
  <si>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</si>
  <si>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</si>
  <si>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</si>
  <si>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</si>
  <si>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</si>
  <si>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</si>
  <si>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</si>
  <si>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</si>
  <si>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</si>
  <si>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</si>
  <si>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</si>
  <si>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</si>
  <si>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</si>
  <si>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</si>
  <si>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</si>
  <si>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</si>
  <si>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</si>
  <si>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</si>
  <si>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</si>
  <si>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</si>
  <si>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</si>
  <si>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</si>
  <si>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</si>
  <si>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</si>
  <si>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</si>
  <si>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</si>
  <si>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</si>
  <si>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</si>
  <si>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</si>
  <si>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</si>
  <si>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</si>
  <si>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</si>
  <si>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</si>
  <si>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</si>
  <si>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</si>
  <si>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</si>
  <si>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</si>
  <si>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</si>
  <si>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</si>
  <si>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</si>
  <si>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</si>
  <si>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</si>
  <si>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</si>
  <si>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</si>
  <si>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</si>
  <si>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</si>
  <si>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</si>
  <si>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</si>
  <si>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</si>
  <si>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</si>
  <si>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</si>
  <si>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</si>
  <si>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</si>
  <si>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</si>
  <si>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</si>
  <si>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</si>
  <si>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</si>
  <si>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</si>
  <si>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</si>
  <si>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</si>
  <si>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</si>
  <si>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</si>
  <si>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</si>
  <si>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</si>
  <si>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</si>
  <si>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</si>
  <si>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</si>
  <si>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</si>
  <si>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</si>
  <si>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</si>
  <si>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</si>
  <si>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</si>
  <si>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</si>
  <si>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</si>
  <si>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</si>
  <si>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</si>
  <si>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</si>
  <si>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</si>
  <si>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</si>
  <si>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</si>
  <si>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</si>
  <si>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</si>
  <si>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</si>
  <si>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</si>
  <si>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</si>
  <si>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</si>
  <si>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</si>
  <si>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</si>
  <si>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</si>
  <si>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</si>
  <si>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</si>
  <si>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</si>
  <si>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</si>
  <si>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</si>
  <si>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</si>
  <si>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</si>
  <si>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</si>
  <si>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</si>
  <si>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</si>
  <si>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</si>
  <si>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</si>
  <si>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</si>
  <si>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</si>
  <si>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</si>
  <si>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</si>
  <si>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</si>
  <si>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</si>
  <si>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</si>
  <si>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</si>
  <si>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</si>
  <si>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</si>
  <si>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</si>
  <si>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</si>
  <si>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</si>
  <si>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</si>
  <si>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</si>
  <si>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</si>
  <si>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</si>
  <si>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</si>
  <si>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</si>
  <si>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</si>
  <si>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</si>
  <si>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</si>
  <si>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</si>
  <si>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</si>
  <si>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</si>
  <si>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</si>
  <si>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</si>
  <si>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</si>
  <si>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</si>
  <si>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</si>
  <si>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</si>
  <si>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</si>
  <si>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</si>
  <si>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</si>
  <si>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</si>
  <si>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</si>
  <si>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</si>
  <si>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</si>
  <si>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</si>
  <si>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</si>
  <si>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</si>
  <si>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</si>
  <si>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</si>
  <si>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</si>
  <si>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</si>
  <si>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</si>
  <si>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</si>
  <si>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</si>
  <si>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</si>
  <si>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</si>
  <si>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</si>
  <si>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</si>
  <si>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</si>
  <si>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</si>
  <si>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</si>
  <si>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</si>
  <si>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</si>
  <si>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</si>
  <si>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</si>
  <si>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</si>
  <si>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</si>
  <si>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</si>
  <si>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</si>
  <si>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</si>
  <si>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</si>
  <si>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</si>
  <si>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</si>
  <si>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</si>
  <si>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</si>
  <si>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</si>
  <si>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</si>
  <si>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</si>
  <si>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</si>
  <si>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</si>
  <si>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</si>
  <si>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</si>
  <si>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</si>
  <si>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</si>
  <si>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</si>
  <si>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</si>
  <si>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</si>
  <si>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</si>
  <si>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</si>
  <si>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</si>
  <si>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</si>
  <si>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</si>
  <si>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</si>
  <si>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</si>
  <si>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</si>
  <si>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</si>
  <si>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</si>
  <si>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</si>
  <si>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</si>
  <si>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</si>
  <si>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</si>
  <si>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</si>
  <si>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</si>
  <si>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</si>
  <si>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</si>
  <si>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</si>
  <si>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</si>
  <si>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</si>
  <si>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</si>
  <si>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</si>
  <si>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</si>
  <si>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</si>
  <si>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</si>
  <si>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</si>
  <si>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</si>
  <si>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</si>
  <si>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</si>
  <si>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</si>
  <si>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</si>
  <si>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</si>
  <si>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</si>
  <si>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</si>
  <si>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</si>
  <si>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</si>
  <si>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</si>
  <si>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</si>
  <si>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</si>
  <si>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</si>
  <si>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</si>
  <si>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</si>
  <si>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</si>
  <si>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</si>
  <si>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</si>
  <si>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</si>
  <si>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</si>
  <si>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</si>
  <si>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</si>
  <si>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</si>
  <si>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</si>
  <si>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</si>
  <si>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</si>
  <si>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</si>
  <si>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</si>
  <si>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</si>
  <si>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</si>
  <si>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</si>
  <si>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</si>
  <si>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</si>
  <si>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</si>
  <si>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</si>
  <si>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</si>
  <si>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</si>
  <si>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</si>
  <si>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</si>
  <si>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</si>
  <si>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</si>
  <si>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</si>
  <si>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</si>
  <si>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50113012     léky - trombolýza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</si>
  <si>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</si>
  <si>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</si>
  <si>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</si>
  <si>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</si>
  <si>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</si>
  <si>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</si>
  <si>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</si>
  <si>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</si>
  <si>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</si>
  <si>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</si>
  <si>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</si>
  <si>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</si>
  <si>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</si>
  <si>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</si>
  <si>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</si>
  <si>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</si>
  <si>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</si>
  <si>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</si>
  <si>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</si>
  <si>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</si>
  <si>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</si>
  <si>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</si>
  <si>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</si>
  <si>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</si>
  <si>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</si>
  <si>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</si>
  <si>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</si>
  <si>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</si>
  <si>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</si>
  <si>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</si>
  <si>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</si>
  <si>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</si>
  <si>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</si>
  <si>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</si>
  <si>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</si>
  <si>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</si>
  <si>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</si>
  <si>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</si>
  <si>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</si>
  <si>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</si>
  <si>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</si>
  <si>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</si>
  <si>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</si>
  <si>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</si>
  <si>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</si>
  <si>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</si>
  <si>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</si>
  <si>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</si>
  <si>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</si>
  <si>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</si>
  <si>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</si>
  <si>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</si>
  <si>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</si>
  <si>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</si>
  <si>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</si>
  <si>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</si>
  <si>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</si>
  <si>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</si>
  <si>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</si>
  <si>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</si>
  <si>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</si>
  <si>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</si>
  <si>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</si>
  <si>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</si>
  <si>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</si>
  <si>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</si>
  <si>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</si>
  <si>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</si>
  <si>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</si>
  <si>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</si>
  <si>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</si>
  <si>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</si>
  <si>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</si>
  <si>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</si>
  <si>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</si>
  <si>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</si>
  <si>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</si>
  <si>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</si>
  <si>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</si>
  <si>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</si>
  <si>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</si>
  <si>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</si>
  <si>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</si>
  <si>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</si>
  <si>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</si>
  <si>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</si>
  <si>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</si>
  <si>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</si>
  <si>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</si>
  <si>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</si>
  <si>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</si>
  <si>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</si>
  <si>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</si>
  <si>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</si>
  <si>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</si>
  <si>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</si>
  <si>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</si>
  <si>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</si>
  <si>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</si>
  <si>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</si>
  <si>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</si>
  <si>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</si>
  <si>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</si>
  <si>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</si>
  <si>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</si>
  <si>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</si>
  <si>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</si>
  <si>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</si>
  <si>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</si>
  <si>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</si>
  <si>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</si>
  <si>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</si>
  <si>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</si>
  <si>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</si>
  <si>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</si>
  <si>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</si>
  <si>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</si>
  <si>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</si>
  <si>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</si>
  <si>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</si>
  <si>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</si>
  <si>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</si>
  <si>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</si>
  <si>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</si>
  <si>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</si>
  <si>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</si>
  <si>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</si>
  <si>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</si>
  <si>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</si>
  <si>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</si>
  <si>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</si>
  <si>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</si>
  <si>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</si>
  <si>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</si>
  <si>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</si>
  <si>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</si>
  <si>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</si>
  <si>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</si>
  <si>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</si>
  <si>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</si>
  <si>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</si>
  <si>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</si>
  <si>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55802081     DDHM - provozní (finanční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</si>
  <si>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</si>
  <si>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</si>
  <si>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</si>
  <si>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</si>
  <si>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</si>
  <si>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</si>
  <si>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</si>
  <si>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</si>
  <si>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</si>
  <si>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</si>
  <si>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</si>
  <si>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</si>
  <si>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</si>
  <si>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</si>
  <si>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</si>
  <si>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</si>
  <si>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</si>
  <si>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</si>
  <si>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</si>
  <si>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</si>
  <si>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</si>
  <si>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</si>
  <si>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</si>
  <si>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</si>
  <si>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</si>
  <si>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</si>
  <si>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</si>
  <si>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</si>
  <si>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</si>
  <si>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</si>
  <si>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</si>
  <si>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</si>
  <si>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</si>
  <si>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</si>
  <si>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</si>
  <si>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</si>
  <si>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</si>
  <si>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</si>
  <si>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</si>
  <si>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</si>
  <si>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</si>
  <si>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</si>
  <si>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</si>
  <si>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</si>
  <si>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</si>
  <si>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</si>
  <si>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</si>
  <si>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</si>
  <si>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</si>
  <si>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</si>
  <si>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</si>
  <si>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</si>
  <si>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</si>
  <si>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</si>
  <si>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</si>
  <si>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</si>
  <si>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</si>
  <si>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</si>
  <si>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</si>
  <si>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</si>
  <si>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</si>
  <si>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</si>
  <si>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</si>
  <si>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</si>
  <si>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</si>
  <si>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</si>
  <si>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</si>
  <si>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</si>
  <si>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Kardiochirurgická klinika</t>
  </si>
  <si>
    <t/>
  </si>
  <si>
    <t>50113007     léky - krev.deriváty ZUL (LEK)</t>
  </si>
  <si>
    <t>Kardiochirurgická klinika Celkem</t>
  </si>
  <si>
    <t>SumaKL</t>
  </si>
  <si>
    <t>5011</t>
  </si>
  <si>
    <t>lůžkové oddělení 50</t>
  </si>
  <si>
    <t>lůžkové oddělení 50 Celkem</t>
  </si>
  <si>
    <t>SumaNS</t>
  </si>
  <si>
    <t>mezeraNS</t>
  </si>
  <si>
    <t>5021</t>
  </si>
  <si>
    <t>ambulance</t>
  </si>
  <si>
    <t>ambulance Celkem</t>
  </si>
  <si>
    <t>5031</t>
  </si>
  <si>
    <t>JIP 50B</t>
  </si>
  <si>
    <t>JIP 50B Celkem</t>
  </si>
  <si>
    <t>5062</t>
  </si>
  <si>
    <t>operační sál - lokální</t>
  </si>
  <si>
    <t>operační sál - lokální Celkem</t>
  </si>
  <si>
    <t>5001</t>
  </si>
  <si>
    <t>vedení klinického pracoviště</t>
  </si>
  <si>
    <t>vedení klinického pracoviště Celkem</t>
  </si>
  <si>
    <t>50113001</t>
  </si>
  <si>
    <t>113316</t>
  </si>
  <si>
    <t>13316</t>
  </si>
  <si>
    <t>LUSOPRESS</t>
  </si>
  <si>
    <t>TBL 28X20MG</t>
  </si>
  <si>
    <t>130187</t>
  </si>
  <si>
    <t>30187</t>
  </si>
  <si>
    <t>MIDAZOLAM TORREX 5MG/ML</t>
  </si>
  <si>
    <t>INJ 10X1ML/5MG</t>
  </si>
  <si>
    <t>136083</t>
  </si>
  <si>
    <t>AMPICILLIN AND SULBACTAM IBI 1 G + 500 MG PRÁŠEK P</t>
  </si>
  <si>
    <t>INJ PLV SOL 10X1G+500MG/LAH</t>
  </si>
  <si>
    <t>147982</t>
  </si>
  <si>
    <t>TELMISARTAN-RATIOPHARM 80 MG</t>
  </si>
  <si>
    <t>POR TBL NOB 28X80MG</t>
  </si>
  <si>
    <t>159754</t>
  </si>
  <si>
    <t>59754</t>
  </si>
  <si>
    <t>FRONTIN 0.25MG</t>
  </si>
  <si>
    <t>TBL 30X0.25MG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</si>
  <si>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</si>
  <si>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</si>
  <si>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</si>
  <si>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</si>
  <si>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</si>
  <si>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</si>
  <si>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</si>
  <si>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</si>
  <si>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</si>
  <si>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</si>
  <si>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</si>
  <si>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</si>
  <si>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</si>
  <si>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</si>
  <si>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</si>
  <si>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</si>
  <si>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</si>
  <si>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</si>
  <si>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</si>
  <si>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</si>
  <si>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</si>
  <si>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</si>
  <si>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</si>
  <si>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</si>
  <si>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</si>
  <si>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</si>
  <si>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</si>
  <si>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</si>
  <si>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</si>
  <si>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</si>
  <si>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</si>
  <si>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</si>
  <si>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</si>
  <si>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</si>
  <si>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</si>
  <si>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</si>
  <si>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</si>
  <si>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</si>
  <si>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</si>
  <si>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</si>
  <si>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</si>
  <si>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</si>
  <si>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</si>
  <si>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</si>
  <si>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</si>
  <si>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</si>
  <si>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</si>
  <si>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</si>
  <si>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</si>
  <si>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</si>
  <si>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</si>
  <si>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</si>
  <si>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</si>
  <si>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</si>
  <si>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</si>
  <si>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</si>
  <si>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</si>
  <si>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</si>
  <si>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</si>
  <si>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</si>
  <si>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</si>
  <si>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</si>
  <si>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</si>
  <si>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</si>
  <si>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</si>
  <si>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</si>
  <si>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</si>
  <si>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</si>
  <si>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</si>
  <si>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</si>
  <si>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</si>
  <si>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</si>
  <si>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</si>
  <si>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</si>
  <si>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</si>
  <si>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</si>
  <si>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</si>
  <si>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</si>
  <si>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</si>
  <si>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</si>
  <si>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</si>
  <si>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</si>
  <si>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</si>
  <si>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</si>
  <si>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</si>
  <si>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</si>
  <si>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</si>
  <si>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</si>
  <si>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</si>
  <si>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</si>
  <si>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</si>
  <si>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</si>
  <si>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</si>
  <si>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</si>
  <si>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</si>
  <si>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</si>
  <si>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</si>
  <si>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</si>
  <si>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</si>
  <si>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</si>
  <si>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</si>
  <si>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</si>
  <si>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</si>
  <si>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</si>
  <si>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</si>
  <si>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</si>
  <si>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</si>
  <si>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</si>
  <si>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</si>
  <si>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</si>
  <si>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</si>
  <si>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</si>
  <si>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</si>
  <si>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</si>
  <si>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</si>
  <si>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</si>
  <si>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</si>
  <si>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</si>
  <si>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</si>
  <si>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</si>
  <si>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</si>
  <si>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</si>
  <si>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</si>
  <si>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</si>
  <si>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</si>
  <si>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</si>
  <si>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</si>
  <si>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</si>
  <si>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130434</t>
  </si>
  <si>
    <t>30434</t>
  </si>
  <si>
    <t>VEROSPIRON</t>
  </si>
  <si>
    <t>TBL 100X25MG</t>
  </si>
  <si>
    <t>131536</t>
  </si>
  <si>
    <t>31536</t>
  </si>
  <si>
    <t>BETALOC ZOK 25 MG</t>
  </si>
  <si>
    <t>TBL RET 100X25MG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</si>
  <si>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</si>
  <si>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</si>
  <si>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</si>
  <si>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</si>
  <si>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</si>
  <si>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</si>
  <si>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</si>
  <si>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</si>
  <si>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</si>
  <si>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</si>
  <si>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</si>
  <si>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</si>
  <si>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</si>
  <si>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</si>
  <si>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</si>
  <si>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CPS RET 50X200MG</t>
  </si>
  <si>
    <t>144307</t>
  </si>
  <si>
    <t>44307</t>
  </si>
  <si>
    <t>EUPHYLLIN CR N 300</t>
  </si>
  <si>
    <t>CPS RET 50X300MG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</si>
  <si>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</si>
  <si>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</si>
  <si>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</si>
  <si>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</si>
  <si>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</si>
  <si>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</si>
  <si>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</si>
  <si>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</si>
  <si>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</si>
  <si>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</si>
  <si>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149013</t>
  </si>
  <si>
    <t>49013</t>
  </si>
  <si>
    <t>SOTAHEXAL 80</t>
  </si>
  <si>
    <t>POR TBL NOB 50X80MG</t>
  </si>
  <si>
    <t>149317</t>
  </si>
  <si>
    <t>49317</t>
  </si>
  <si>
    <t>CALCIUM GLUCONICUM 10% B.BRAUN</t>
  </si>
  <si>
    <t>INJ SOL 20X10ML</t>
  </si>
  <si>
    <t>154150</t>
  </si>
  <si>
    <t>54150</t>
  </si>
  <si>
    <t>EGILOK 25MG</t>
  </si>
  <si>
    <t>TBL 60X25MG</t>
  </si>
  <si>
    <t>155823</t>
  </si>
  <si>
    <t>55823</t>
  </si>
  <si>
    <t>TBL OBD 20X500MG</t>
  </si>
  <si>
    <t>156811</t>
  </si>
  <si>
    <t>56811</t>
  </si>
  <si>
    <t>FURORESE 250</t>
  </si>
  <si>
    <t>TBL 50X250MG</t>
  </si>
  <si>
    <t>156993</t>
  </si>
  <si>
    <t>56993</t>
  </si>
  <si>
    <t>CODEIN SLOVAKOFARMA 30MG</t>
  </si>
  <si>
    <t>TBL 10X30MG-BLISTR</t>
  </si>
  <si>
    <t>157395</t>
  </si>
  <si>
    <t>57395</t>
  </si>
  <si>
    <t>ACC LONG</t>
  </si>
  <si>
    <t>TBL EFF 10X600MG</t>
  </si>
  <si>
    <t>157396</t>
  </si>
  <si>
    <t>57396</t>
  </si>
  <si>
    <t>TBL EFF 20X600MG</t>
  </si>
  <si>
    <t>158037</t>
  </si>
  <si>
    <t>58037</t>
  </si>
  <si>
    <t>BETALOC ZOK 50MG</t>
  </si>
  <si>
    <t>TBL RET 30X50MG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</si>
  <si>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</si>
  <si>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</si>
  <si>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</si>
  <si>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</si>
  <si>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</si>
  <si>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</si>
  <si>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</si>
  <si>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</si>
  <si>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</si>
  <si>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</si>
  <si>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</si>
  <si>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</si>
  <si>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</si>
  <si>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</si>
  <si>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</si>
  <si>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</si>
  <si>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</si>
  <si>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</si>
  <si>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</si>
  <si>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</si>
  <si>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</si>
  <si>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</si>
  <si>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</si>
  <si>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</si>
  <si>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186990</t>
  </si>
  <si>
    <t>86990</t>
  </si>
  <si>
    <t>ARDEAOSMOSOL MA 15 (Mannitol)</t>
  </si>
  <si>
    <t>INF 1X200ML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</si>
  <si>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</si>
  <si>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</si>
  <si>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</si>
  <si>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</si>
  <si>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</si>
  <si>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</si>
  <si>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</si>
  <si>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</si>
  <si>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</si>
  <si>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</si>
  <si>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</si>
  <si>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</si>
  <si>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</si>
  <si>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</si>
  <si>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</si>
  <si>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</si>
  <si>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</si>
  <si>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</si>
  <si>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</si>
  <si>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</si>
  <si>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</si>
  <si>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</si>
  <si>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</si>
  <si>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</si>
  <si>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</si>
  <si>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</si>
  <si>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</si>
  <si>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197522</t>
  </si>
  <si>
    <t>97522</t>
  </si>
  <si>
    <t>DETRALEX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</si>
  <si>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</si>
  <si>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</si>
  <si>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</si>
  <si>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</si>
  <si>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</si>
  <si>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</si>
  <si>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</si>
  <si>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</si>
  <si>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</si>
  <si>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</si>
  <si>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</si>
  <si>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</si>
  <si>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</si>
  <si>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</si>
  <si>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</si>
  <si>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</si>
  <si>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</si>
  <si>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</si>
  <si>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</si>
  <si>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</si>
  <si>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395997</t>
  </si>
  <si>
    <t>DZ SOFTASEPT N BEZBARVÝ 250 ml</t>
  </si>
  <si>
    <t>840220</t>
  </si>
  <si>
    <t>Lactobacillus acidophil.cps.75 bez laktózy</t>
  </si>
  <si>
    <t>841059</t>
  </si>
  <si>
    <t>Indulona olivová ung.100g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</si>
  <si>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</si>
  <si>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</si>
  <si>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</si>
  <si>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</si>
  <si>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</si>
  <si>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</si>
  <si>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</si>
  <si>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</si>
  <si>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</si>
  <si>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</si>
  <si>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</si>
  <si>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</si>
  <si>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</si>
  <si>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</si>
  <si>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</si>
  <si>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</si>
  <si>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</si>
  <si>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</si>
  <si>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</si>
  <si>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</si>
  <si>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</si>
  <si>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</si>
  <si>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</si>
  <si>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</si>
  <si>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</si>
  <si>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</si>
  <si>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</si>
  <si>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</si>
  <si>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</si>
  <si>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</si>
  <si>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</si>
  <si>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</si>
  <si>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</si>
  <si>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</si>
  <si>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</si>
  <si>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</si>
  <si>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</si>
  <si>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</si>
  <si>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</si>
  <si>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848335</t>
  </si>
  <si>
    <t>155782</t>
  </si>
  <si>
    <t>GODASAL 100</t>
  </si>
  <si>
    <t>POR TBL NOB 100</t>
  </si>
  <si>
    <t>848632</t>
  </si>
  <si>
    <t>125315</t>
  </si>
  <si>
    <t>TIAPRIDAL</t>
  </si>
  <si>
    <t>INJ SOL 12X2ML/100MG</t>
  </si>
  <si>
    <t>848866</t>
  </si>
  <si>
    <t>119654</t>
  </si>
  <si>
    <t>SORBIFER DURULES</t>
  </si>
  <si>
    <t>POR TBL FLM 100X100MG</t>
  </si>
  <si>
    <t>848930</t>
  </si>
  <si>
    <t>155781</t>
  </si>
  <si>
    <t>POR TBL NOB 50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</si>
  <si>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</si>
  <si>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</si>
  <si>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</si>
  <si>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</si>
  <si>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</si>
  <si>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</si>
  <si>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</si>
  <si>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</si>
  <si>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849941</t>
  </si>
  <si>
    <t>162142</t>
  </si>
  <si>
    <t>POR TBL NOB 24X500MG</t>
  </si>
  <si>
    <t>905097</t>
  </si>
  <si>
    <t>158767</t>
  </si>
  <si>
    <t>DZ OCTENISEPT 250 ml</t>
  </si>
  <si>
    <t>sprej</t>
  </si>
  <si>
    <t>930065</t>
  </si>
  <si>
    <t>DZ PRONTOSAN ROZTOK 350ml</t>
  </si>
  <si>
    <t>987464</t>
  </si>
  <si>
    <t>Menalind Professional čistící pěna 400ml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</si>
  <si>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</si>
  <si>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</si>
  <si>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</si>
  <si>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</si>
  <si>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</si>
  <si>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</si>
  <si>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</si>
  <si>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INJ 5X1ML/10MG</t>
  </si>
  <si>
    <t>100536</t>
  </si>
  <si>
    <t>536</t>
  </si>
  <si>
    <t>NORADRENALIN LECIVA</t>
  </si>
  <si>
    <t>102539</t>
  </si>
  <si>
    <t>2539</t>
  </si>
  <si>
    <t>HALOPERIDOL</t>
  </si>
  <si>
    <t>GTT 1X10ML/20MG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</si>
  <si>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</si>
  <si>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</si>
  <si>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</si>
  <si>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</si>
  <si>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</si>
  <si>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</si>
  <si>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</si>
  <si>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</si>
  <si>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</si>
  <si>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</si>
  <si>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</si>
  <si>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</si>
  <si>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118305</t>
  </si>
  <si>
    <t>18305</t>
  </si>
  <si>
    <t>RINGERFUNDIN B.BRAUN</t>
  </si>
  <si>
    <t>INF SOL10X1000ML PE</t>
  </si>
  <si>
    <t>155824</t>
  </si>
  <si>
    <t>55824</t>
  </si>
  <si>
    <t>INJ 5X5ML/2500MG</t>
  </si>
  <si>
    <t>157866</t>
  </si>
  <si>
    <t>57866</t>
  </si>
  <si>
    <t>TOBRADEX</t>
  </si>
  <si>
    <t>GTT OPH 1X5ML</t>
  </si>
  <si>
    <t>159357</t>
  </si>
  <si>
    <t>59357</t>
  </si>
  <si>
    <t>RINGERUV ROZTOK BRAUN</t>
  </si>
  <si>
    <t>INF 10X500ML(LDPE)</t>
  </si>
  <si>
    <t>176501</t>
  </si>
  <si>
    <t>IBALGIN DUO EFFECT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</si>
  <si>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</si>
  <si>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</si>
  <si>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</si>
  <si>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</si>
  <si>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</si>
  <si>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</si>
  <si>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</si>
  <si>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</si>
  <si>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</si>
  <si>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</si>
  <si>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ERDOMED 300MG</t>
  </si>
  <si>
    <t>CPS 10X300MG</t>
  </si>
  <si>
    <t>193724</t>
  </si>
  <si>
    <t>93724</t>
  </si>
  <si>
    <t>INDOMETACIN 100 BERLIN-CHEMIE</t>
  </si>
  <si>
    <t>SUP 10X100MG</t>
  </si>
  <si>
    <t>194584</t>
  </si>
  <si>
    <t>94584</t>
  </si>
  <si>
    <t>AKTIFERRIN</t>
  </si>
  <si>
    <t>CPS 50</t>
  </si>
  <si>
    <t>194919</t>
  </si>
  <si>
    <t>94919</t>
  </si>
  <si>
    <t>AMBROBENE 7.5MG/ML</t>
  </si>
  <si>
    <t>SOL 1X40ML</t>
  </si>
  <si>
    <t>394130</t>
  </si>
  <si>
    <t>B-komplex Zentiva 30drg</t>
  </si>
  <si>
    <t>702549</t>
  </si>
  <si>
    <t>Emspoma O 250g/hřejivá</t>
  </si>
  <si>
    <t>841541</t>
  </si>
  <si>
    <t>MENALIND Mycí emulze 500ml</t>
  </si>
  <si>
    <t>848625</t>
  </si>
  <si>
    <t>138841</t>
  </si>
  <si>
    <t>DORETA 37,5 MG/325 MG</t>
  </si>
  <si>
    <t>POR TBL FLM 30</t>
  </si>
  <si>
    <t>849087</t>
  </si>
  <si>
    <t>138840</t>
  </si>
  <si>
    <t>POR TBL FLM 20</t>
  </si>
  <si>
    <t>849276</t>
  </si>
  <si>
    <t>155875</t>
  </si>
  <si>
    <t>TRENTAL</t>
  </si>
  <si>
    <t>INF SOL 5X5ML/100MG</t>
  </si>
  <si>
    <t>900803</t>
  </si>
  <si>
    <t>1000</t>
  </si>
  <si>
    <t>KL KAL.PERMANGANAS 10G</t>
  </si>
  <si>
    <t>102684</t>
  </si>
  <si>
    <t>2684</t>
  </si>
  <si>
    <t>GEL 1X20GM</t>
  </si>
  <si>
    <t>109210</t>
  </si>
  <si>
    <t>9210</t>
  </si>
  <si>
    <t>LEKOPTIN</t>
  </si>
  <si>
    <t>INJ 50X2ML/5MG</t>
  </si>
  <si>
    <t>145274</t>
  </si>
  <si>
    <t>45274</t>
  </si>
  <si>
    <t>ENAP 10MG</t>
  </si>
  <si>
    <t>TBL 30X10MG</t>
  </si>
  <si>
    <t>58038</t>
  </si>
  <si>
    <t>BETALOC ZOK 50 MG</t>
  </si>
  <si>
    <t>POR TBL PRO 100X50MG</t>
  </si>
  <si>
    <t>100409</t>
  </si>
  <si>
    <t>409</t>
  </si>
  <si>
    <t>CALCIUM CHLORATUM BIOTIKA</t>
  </si>
  <si>
    <t>146980</t>
  </si>
  <si>
    <t>46980</t>
  </si>
  <si>
    <t>BETALOC SR 200MG</t>
  </si>
  <si>
    <t>TBL RET 100X200MG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</si>
  <si>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</si>
  <si>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</si>
  <si>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</si>
  <si>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</si>
  <si>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</si>
  <si>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</si>
  <si>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</si>
  <si>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</si>
  <si>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841550</t>
  </si>
  <si>
    <t>Emspoma Z 300 ml/proti bolesti</t>
  </si>
  <si>
    <t>705608</t>
  </si>
  <si>
    <t>Indulona modrá 100ml</t>
  </si>
  <si>
    <t>841498</t>
  </si>
  <si>
    <t>Carbosorb tbl.20-blistr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</si>
  <si>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</si>
  <si>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</si>
  <si>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</si>
  <si>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</si>
  <si>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</si>
  <si>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</si>
  <si>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</si>
  <si>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</si>
  <si>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114926</t>
  </si>
  <si>
    <t>14926</t>
  </si>
  <si>
    <t>INHIBACE 2.5 MG</t>
  </si>
  <si>
    <t>POR TBL FLM28X2.5MG</t>
  </si>
  <si>
    <t>183730</t>
  </si>
  <si>
    <t>83730</t>
  </si>
  <si>
    <t>GOPTEN 2MG</t>
  </si>
  <si>
    <t>CPS 28X2MG</t>
  </si>
  <si>
    <t>705048</t>
  </si>
  <si>
    <t>Emspoma Z 200ml/proti bolesti tuba</t>
  </si>
  <si>
    <t>777144</t>
  </si>
  <si>
    <t>Emspoma Z 500g/proti bolesti</t>
  </si>
  <si>
    <t>790011</t>
  </si>
  <si>
    <t>Emspoma M 500g/chladivá</t>
  </si>
  <si>
    <t>104178</t>
  </si>
  <si>
    <t>4178</t>
  </si>
  <si>
    <t>TRIAMCINOLON E LECIVA</t>
  </si>
  <si>
    <t>UNG 1X20GM</t>
  </si>
  <si>
    <t>108499</t>
  </si>
  <si>
    <t>8499</t>
  </si>
  <si>
    <t>DIPIDOLOR</t>
  </si>
  <si>
    <t>INJ 5X2ML 7.5MG/ML</t>
  </si>
  <si>
    <t>145241</t>
  </si>
  <si>
    <t>45241</t>
  </si>
  <si>
    <t>ISICOM 100MG</t>
  </si>
  <si>
    <t>TBL 100X125MG</t>
  </si>
  <si>
    <t>169724</t>
  </si>
  <si>
    <t>69724</t>
  </si>
  <si>
    <t>ARDEAELYTOSOL NA.HYDR.CARB.4.2%</t>
  </si>
  <si>
    <t>INF 1X80ML</t>
  </si>
  <si>
    <t>848725</t>
  </si>
  <si>
    <t>107677</t>
  </si>
  <si>
    <t>KALIUMCHLORID 7.45% BRAUN</t>
  </si>
  <si>
    <t>INF CNC SOL 20X100ML</t>
  </si>
  <si>
    <t>849390</t>
  </si>
  <si>
    <t>163314</t>
  </si>
  <si>
    <t>ATROPIN-POS 0,5% gtt.</t>
  </si>
  <si>
    <t>GTT. OPh .1 x 10 ml</t>
  </si>
  <si>
    <t>58880</t>
  </si>
  <si>
    <t>DOLMINA 100 SR</t>
  </si>
  <si>
    <t>POR TBL PRO 20X100MG</t>
  </si>
  <si>
    <t>128786</t>
  </si>
  <si>
    <t>28786</t>
  </si>
  <si>
    <t>TOVIAZ 4 MG</t>
  </si>
  <si>
    <t>POR TBL PRO 28X4MG</t>
  </si>
  <si>
    <t>845813</t>
  </si>
  <si>
    <t>Deca durabolin 50mg amp.1x1ml</t>
  </si>
  <si>
    <t>900071</t>
  </si>
  <si>
    <t>KL TBL MAGN.LACT 0,5G+B6 0,02G, 100TBL</t>
  </si>
  <si>
    <t>844148</t>
  </si>
  <si>
    <t>104694</t>
  </si>
  <si>
    <t>MUCOSOLVAN PRO DOSPĚLÉ</t>
  </si>
  <si>
    <t>POR SIR 1X100ML</t>
  </si>
  <si>
    <t>844350</t>
  </si>
  <si>
    <t>KL ETHANOL.C.BENZINO 160G</t>
  </si>
  <si>
    <t>920200</t>
  </si>
  <si>
    <t>15877</t>
  </si>
  <si>
    <t>DZ BRAUNOL 1 L</t>
  </si>
  <si>
    <t>141824</t>
  </si>
  <si>
    <t>41824</t>
  </si>
  <si>
    <t>DHC CONTINUS 60 MG</t>
  </si>
  <si>
    <t>PORTBLRET60X60MG B</t>
  </si>
  <si>
    <t>168096</t>
  </si>
  <si>
    <t>IFIRMACOMBI 150 MG/12,5 MG</t>
  </si>
  <si>
    <t>POR TBL FLM 28</t>
  </si>
  <si>
    <t>840572</t>
  </si>
  <si>
    <t>Sonografický gel Vita 520ml</t>
  </si>
  <si>
    <t>921284</t>
  </si>
  <si>
    <t>KL ETHER 180G</t>
  </si>
  <si>
    <t>790012</t>
  </si>
  <si>
    <t>Emspoma O 500g/hřejivá</t>
  </si>
  <si>
    <t>100616</t>
  </si>
  <si>
    <t>616</t>
  </si>
  <si>
    <t>THIAMIN LECIVA</t>
  </si>
  <si>
    <t>INJ 10X2ML/100MG</t>
  </si>
  <si>
    <t>501008</t>
  </si>
  <si>
    <t>DZ SANOSIL SUPER</t>
  </si>
  <si>
    <t>1l (250ml)</t>
  </si>
  <si>
    <t>850305</t>
  </si>
  <si>
    <t>Biopron9 tob.120</t>
  </si>
  <si>
    <t>194763</t>
  </si>
  <si>
    <t>94763</t>
  </si>
  <si>
    <t>NALOXONE POLFA</t>
  </si>
  <si>
    <t>INJ 10X1ML/0.4MG</t>
  </si>
  <si>
    <t>395293</t>
  </si>
  <si>
    <t>180305</t>
  </si>
  <si>
    <t>LIQ 1X120ML-PET TR</t>
  </si>
  <si>
    <t>101674</t>
  </si>
  <si>
    <t>1674</t>
  </si>
  <si>
    <t>JOX SPR 30ML</t>
  </si>
  <si>
    <t>168903</t>
  </si>
  <si>
    <t>XARELTO 20 MG</t>
  </si>
  <si>
    <t>POR TBL FLM 28X20MG</t>
  </si>
  <si>
    <t>120159</t>
  </si>
  <si>
    <t>20159</t>
  </si>
  <si>
    <t>MONOTAB 20</t>
  </si>
  <si>
    <t>POR TBL NOB 20X20MG</t>
  </si>
  <si>
    <t>920065</t>
  </si>
  <si>
    <t>KL SOL.METHYLROS.CHL.1% 100G</t>
  </si>
  <si>
    <t>842936</t>
  </si>
  <si>
    <t>MENALIND Ošetřující šampon 500ml</t>
  </si>
  <si>
    <t>176954</t>
  </si>
  <si>
    <t>ALGIFEN NEO</t>
  </si>
  <si>
    <t>POR GTT SOL 1X50ML</t>
  </si>
  <si>
    <t>200863</t>
  </si>
  <si>
    <t>OPHTHALMO-SEPTONEX</t>
  </si>
  <si>
    <t>OPH GTT SOL 1X10ML PLAST</t>
  </si>
  <si>
    <t>395712</t>
  </si>
  <si>
    <t>HBF Calcium panthotenát mast 30g</t>
  </si>
  <si>
    <t>397174</t>
  </si>
  <si>
    <t>IR  PosiFlush  1x 10 ml  Fresenius Kabi</t>
  </si>
  <si>
    <t>10 ml F1/1 v předplněné stříkačce</t>
  </si>
  <si>
    <t>202701</t>
  </si>
  <si>
    <t>POR TBL ENT 90X20MG</t>
  </si>
  <si>
    <t>198058</t>
  </si>
  <si>
    <t>SANVAL 10 MG</t>
  </si>
  <si>
    <t>POR TBL FLM 100X10MG</t>
  </si>
  <si>
    <t>397339</t>
  </si>
  <si>
    <t>Menalind mycí žínky</t>
  </si>
  <si>
    <t>8ks</t>
  </si>
  <si>
    <t>23987</t>
  </si>
  <si>
    <t>DZ OCTENISEPT drm. sol. 250 ml</t>
  </si>
  <si>
    <t>DRM SOL 1X250ML</t>
  </si>
  <si>
    <t>179333</t>
  </si>
  <si>
    <t>DORETA 75 MG/650 MG</t>
  </si>
  <si>
    <t>POR TBL FLM 90</t>
  </si>
  <si>
    <t>150660</t>
  </si>
  <si>
    <t>CEREBROLYSIN</t>
  </si>
  <si>
    <t>INJ SOL 5X10ML</t>
  </si>
  <si>
    <t>203170</t>
  </si>
  <si>
    <t>GOPTEN 0,5 MG</t>
  </si>
  <si>
    <t>POR CPS DUR 28X0.5MG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</si>
  <si>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</si>
  <si>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</si>
  <si>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</si>
  <si>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</si>
  <si>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</si>
  <si>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</si>
  <si>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</si>
  <si>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</si>
  <si>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</si>
  <si>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</si>
  <si>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</si>
  <si>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</si>
  <si>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</si>
  <si>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</si>
  <si>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112892</t>
  </si>
  <si>
    <t>12892</t>
  </si>
  <si>
    <t>AULIN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</si>
  <si>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</si>
  <si>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</si>
  <si>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</si>
  <si>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</si>
  <si>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</si>
  <si>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</si>
  <si>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</si>
  <si>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</si>
  <si>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</si>
  <si>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</si>
  <si>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</si>
  <si>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</si>
  <si>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</si>
  <si>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</si>
  <si>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</si>
  <si>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POR TBL NOB 30X10MG</t>
  </si>
  <si>
    <t>117121</t>
  </si>
  <si>
    <t>17121</t>
  </si>
  <si>
    <t>LANZUL</t>
  </si>
  <si>
    <t>CPS 28X30MG</t>
  </si>
  <si>
    <t>117433</t>
  </si>
  <si>
    <t>17433</t>
  </si>
  <si>
    <t>CITALEC 20 ZENTIVA</t>
  </si>
  <si>
    <t>POR TBL FLM 60X20MG</t>
  </si>
  <si>
    <t>125034</t>
  </si>
  <si>
    <t>25034</t>
  </si>
  <si>
    <t>DORMICUM</t>
  </si>
  <si>
    <t>INJ SOL 10X1ML/5MG</t>
  </si>
  <si>
    <t>126409</t>
  </si>
  <si>
    <t>26409</t>
  </si>
  <si>
    <t>ARIXTRA</t>
  </si>
  <si>
    <t>INJ SOL 10X0.5ML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</si>
  <si>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</si>
  <si>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</si>
  <si>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</si>
  <si>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</si>
  <si>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</si>
  <si>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</si>
  <si>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</si>
  <si>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</si>
  <si>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</si>
  <si>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</si>
  <si>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133343</t>
  </si>
  <si>
    <t>33343</t>
  </si>
  <si>
    <t>CUBITAN S PŘÍCHUTÍ JAHODOVOU (SOL)</t>
  </si>
  <si>
    <t>POR SOL 1X200ML</t>
  </si>
  <si>
    <t>140368</t>
  </si>
  <si>
    <t>40368</t>
  </si>
  <si>
    <t>MEDROL 4 MG</t>
  </si>
  <si>
    <t>POR TBL NOB30X4MG-L</t>
  </si>
  <si>
    <t>147740</t>
  </si>
  <si>
    <t>47740</t>
  </si>
  <si>
    <t>RIVOCOR 5</t>
  </si>
  <si>
    <t>POR TBL FLM 30X5MG</t>
  </si>
  <si>
    <t>147741</t>
  </si>
  <si>
    <t>47741</t>
  </si>
  <si>
    <t>RIVOCOR 10</t>
  </si>
  <si>
    <t>POR TBL FLM 30X10MG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</si>
  <si>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</si>
  <si>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</si>
  <si>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</si>
  <si>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</si>
  <si>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</si>
  <si>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</si>
  <si>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</si>
  <si>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</si>
  <si>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</si>
  <si>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</si>
  <si>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</si>
  <si>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</si>
  <si>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</si>
  <si>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</si>
  <si>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</si>
  <si>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</si>
  <si>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</si>
  <si>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</si>
  <si>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</si>
  <si>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</si>
  <si>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</si>
  <si>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</si>
  <si>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</si>
  <si>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</si>
  <si>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</si>
  <si>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</si>
  <si>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159810</t>
  </si>
  <si>
    <t>59810</t>
  </si>
  <si>
    <t>INJ SOL 10X1.0ML</t>
  </si>
  <si>
    <t>166759</t>
  </si>
  <si>
    <t>KINITO 50 MG, POTAHOVANÉ TABLETY</t>
  </si>
  <si>
    <t>POR TBL FLM 40X50MG</t>
  </si>
  <si>
    <t>190957</t>
  </si>
  <si>
    <t>90957</t>
  </si>
  <si>
    <t>XANAX</t>
  </si>
  <si>
    <t>193016</t>
  </si>
  <si>
    <t>93016</t>
  </si>
  <si>
    <t>SORTIS 20MG</t>
  </si>
  <si>
    <t>TBL OBD 30X20MG</t>
  </si>
  <si>
    <t>194114</t>
  </si>
  <si>
    <t>94114</t>
  </si>
  <si>
    <t>WARFARIN</t>
  </si>
  <si>
    <t>TBL 100X5MG</t>
  </si>
  <si>
    <t>845220</t>
  </si>
  <si>
    <t>101211</t>
  </si>
  <si>
    <t>PRESTARIUM NEO</t>
  </si>
  <si>
    <t>POR TBL FLM 90X5MG</t>
  </si>
  <si>
    <t>848765</t>
  </si>
  <si>
    <t>107938</t>
  </si>
  <si>
    <t>INJ SOL 6X3ML/150MG</t>
  </si>
  <si>
    <t>849430</t>
  </si>
  <si>
    <t>124091</t>
  </si>
  <si>
    <t>PRESTANCE 5 MG/5 MG</t>
  </si>
  <si>
    <t>POR TBL NOB 90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</si>
  <si>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</si>
  <si>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</si>
  <si>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</si>
  <si>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</si>
  <si>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</si>
  <si>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</si>
  <si>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</si>
  <si>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</si>
  <si>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</si>
  <si>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</si>
  <si>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</si>
  <si>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</si>
  <si>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</si>
  <si>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</si>
  <si>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</si>
  <si>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</si>
  <si>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</si>
  <si>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</si>
  <si>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</si>
  <si>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</si>
  <si>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</si>
  <si>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</si>
  <si>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</si>
  <si>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</si>
  <si>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</si>
  <si>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</si>
  <si>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</si>
  <si>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</si>
  <si>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149531</t>
  </si>
  <si>
    <t>49531</t>
  </si>
  <si>
    <t>CONTROLOC I.V.</t>
  </si>
  <si>
    <t>INJ PLV SOL 1X40MG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</si>
  <si>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</si>
  <si>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</si>
  <si>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</si>
  <si>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</si>
  <si>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</si>
  <si>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</si>
  <si>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</si>
  <si>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</si>
  <si>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</si>
  <si>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</si>
  <si>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</si>
  <si>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</si>
  <si>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</si>
  <si>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</si>
  <si>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</si>
  <si>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846340</t>
  </si>
  <si>
    <t>122690</t>
  </si>
  <si>
    <t>PRESTARIUM NEO COMBI 5mg/1,25mg</t>
  </si>
  <si>
    <t>849187</t>
  </si>
  <si>
    <t>111902</t>
  </si>
  <si>
    <t>NITRESAN 20 MG</t>
  </si>
  <si>
    <t>POR TBL NOB 30X20MG</t>
  </si>
  <si>
    <t>118167</t>
  </si>
  <si>
    <t>18167</t>
  </si>
  <si>
    <t>PROPOFOL 1% MCT/LCT FRESENIUS</t>
  </si>
  <si>
    <t>INJ EML 5X20ML</t>
  </si>
  <si>
    <t>848923</t>
  </si>
  <si>
    <t>148076</t>
  </si>
  <si>
    <t>ROSUCARD 40 MG POTAHOVANÉ TABLETY</t>
  </si>
  <si>
    <t>POR TBL FLM 30X40MG</t>
  </si>
  <si>
    <t>132058</t>
  </si>
  <si>
    <t>32058</t>
  </si>
  <si>
    <t>INJ SOL 10X0.3ML</t>
  </si>
  <si>
    <t>132059</t>
  </si>
  <si>
    <t>32059</t>
  </si>
  <si>
    <t>INJ SOL 10X0.4ML</t>
  </si>
  <si>
    <t>194882</t>
  </si>
  <si>
    <t>94882</t>
  </si>
  <si>
    <t>SOLU-MEDROL</t>
  </si>
  <si>
    <t>INJ SIC 1X250MG+4ML</t>
  </si>
  <si>
    <t>850390</t>
  </si>
  <si>
    <t>102600</t>
  </si>
  <si>
    <t>POR TBL NOB 100X6,25MG</t>
  </si>
  <si>
    <t>146692</t>
  </si>
  <si>
    <t>46692</t>
  </si>
  <si>
    <t>EUTHYROX 75</t>
  </si>
  <si>
    <t>TBL 100X75RG</t>
  </si>
  <si>
    <t>845219</t>
  </si>
  <si>
    <t>101233</t>
  </si>
  <si>
    <t>PRESTARIUM NEO FORTE</t>
  </si>
  <si>
    <t>POR TBL FLM 90X10MG</t>
  </si>
  <si>
    <t>849666</t>
  </si>
  <si>
    <t>119688</t>
  </si>
  <si>
    <t>POR TBL ENT 100X40MG</t>
  </si>
  <si>
    <t>849767</t>
  </si>
  <si>
    <t>162012</t>
  </si>
  <si>
    <t>PRESTARIUM NEO COMBI 10 MG/2,5 MG</t>
  </si>
  <si>
    <t>166760</t>
  </si>
  <si>
    <t>POR TBL FLM 100X50MG</t>
  </si>
  <si>
    <t>154032</t>
  </si>
  <si>
    <t>54032</t>
  </si>
  <si>
    <t>VERAPAMIL AL 240 RETARD</t>
  </si>
  <si>
    <t>POR TBL RET50X240MG</t>
  </si>
  <si>
    <t>115010</t>
  </si>
  <si>
    <t>15010</t>
  </si>
  <si>
    <t>DORMICUM 15 MG</t>
  </si>
  <si>
    <t>TBL OBD 10X15MG</t>
  </si>
  <si>
    <t>849578</t>
  </si>
  <si>
    <t>149480</t>
  </si>
  <si>
    <t>ZYLLT 75 MG</t>
  </si>
  <si>
    <t>POR TBL FLM 28X75MG</t>
  </si>
  <si>
    <t>191922</t>
  </si>
  <si>
    <t>SIOFOR 1000</t>
  </si>
  <si>
    <t>POR TBL FLM 60X1000MG</t>
  </si>
  <si>
    <t>846141</t>
  </si>
  <si>
    <t>107794</t>
  </si>
  <si>
    <t>ZOXON 4</t>
  </si>
  <si>
    <t>POR TBL NOB 90X4MG</t>
  </si>
  <si>
    <t>119592</t>
  </si>
  <si>
    <t>19592</t>
  </si>
  <si>
    <t>TORVACARD 20</t>
  </si>
  <si>
    <t>149483</t>
  </si>
  <si>
    <t>POR TBL FLM 56X75MG</t>
  </si>
  <si>
    <t>50113006</t>
  </si>
  <si>
    <t>110996</t>
  </si>
  <si>
    <t>10996</t>
  </si>
  <si>
    <t>NUTRIFLEX PLUS</t>
  </si>
  <si>
    <t>INF SOL 5X2000ML</t>
  </si>
  <si>
    <t>841761</t>
  </si>
  <si>
    <t>PreOp 4x200ml</t>
  </si>
  <si>
    <t>501394</t>
  </si>
  <si>
    <t>152199</t>
  </si>
  <si>
    <t>NUTRIFLEX OMEGA plus 2 500 ml</t>
  </si>
  <si>
    <t>INF EML 5X2500ML</t>
  </si>
  <si>
    <t>133331</t>
  </si>
  <si>
    <t>33331</t>
  </si>
  <si>
    <t>NUTRIDRINK BALÍČEK 5+1</t>
  </si>
  <si>
    <t>POR SOL 6X200ML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</si>
  <si>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</si>
  <si>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</si>
  <si>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</si>
  <si>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</si>
  <si>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</si>
  <si>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</si>
  <si>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33751</t>
  </si>
  <si>
    <t>NUTRIDRINK CREME S PŘÍCHUTÍ ČOKOLÁDOVOU</t>
  </si>
  <si>
    <t>POR SOL 4X125GM</t>
  </si>
  <si>
    <t>848362</t>
  </si>
  <si>
    <t>33488</t>
  </si>
  <si>
    <t>NUTRIDRINK PROTEIN S PŘÍCHUTÍ VANILKOVOU</t>
  </si>
  <si>
    <t>987792</t>
  </si>
  <si>
    <t>33749</t>
  </si>
  <si>
    <t>NUTRIDRINK CREME S PŘÍCHUTÍ BANÁNOVOU</t>
  </si>
  <si>
    <t>33833</t>
  </si>
  <si>
    <t>DIASIP S PŘÍCHUTÍ CAPPUCCINO</t>
  </si>
  <si>
    <t>POR SOL 4X200ML</t>
  </si>
  <si>
    <t>33847</t>
  </si>
  <si>
    <t>NUTRIDRINK S PŘÍCHUTÍ VANILKOVOU</t>
  </si>
  <si>
    <t>50113012</t>
  </si>
  <si>
    <t>193650</t>
  </si>
  <si>
    <t>93650</t>
  </si>
  <si>
    <t>ACTILYSE 50MG</t>
  </si>
  <si>
    <t>INJ SIC 1X50MG+50ML</t>
  </si>
  <si>
    <t>50113013</t>
  </si>
  <si>
    <t>153922</t>
  </si>
  <si>
    <t>53922</t>
  </si>
  <si>
    <t>CIPHIN PRO INFUSION.200MG/100ML</t>
  </si>
  <si>
    <t>INF 1X100ML/200MG</t>
  </si>
  <si>
    <t>194453</t>
  </si>
  <si>
    <t>94453</t>
  </si>
  <si>
    <t>CIPRINOL 250</t>
  </si>
  <si>
    <t>TBL OBD 10X250MG</t>
  </si>
  <si>
    <t>53283</t>
  </si>
  <si>
    <t>FROMILID 500</t>
  </si>
  <si>
    <t>POR TBL FLM 14X500MG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</si>
  <si>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</si>
  <si>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</si>
  <si>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</si>
  <si>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</si>
  <si>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</si>
  <si>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</si>
  <si>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</si>
  <si>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</si>
  <si>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</si>
  <si>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</si>
  <si>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</si>
  <si>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</si>
  <si>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</si>
  <si>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</si>
  <si>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</si>
  <si>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</si>
  <si>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153202</t>
  </si>
  <si>
    <t>53202</t>
  </si>
  <si>
    <t>CIPHIN 500</t>
  </si>
  <si>
    <t>TBL OBD 10X500MG</t>
  </si>
  <si>
    <t>162052</t>
  </si>
  <si>
    <t>62052</t>
  </si>
  <si>
    <t>DUOMOX 1000</t>
  </si>
  <si>
    <t>POR TBL SUS 20X1000MG</t>
  </si>
  <si>
    <t>111706</t>
  </si>
  <si>
    <t>11706</t>
  </si>
  <si>
    <t>BISEPTOL 480</t>
  </si>
  <si>
    <t>INJ 10X5ML</t>
  </si>
  <si>
    <t>119751</t>
  </si>
  <si>
    <t>19751</t>
  </si>
  <si>
    <t>POR TBLNOB14X1000MG</t>
  </si>
  <si>
    <t>162187</t>
  </si>
  <si>
    <t>CIPROFLOXACIN KABI 400 MG/200 ML INFUZNÍ ROZTOK</t>
  </si>
  <si>
    <t>INF SOL 10X400MG/200ML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</si>
  <si>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</si>
  <si>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</si>
  <si>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</si>
  <si>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</si>
  <si>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</si>
  <si>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</si>
  <si>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</si>
  <si>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</si>
  <si>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</si>
  <si>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</si>
  <si>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158092</t>
  </si>
  <si>
    <t>58092</t>
  </si>
  <si>
    <t>CEFAZOLIN SANDOZ 1 G</t>
  </si>
  <si>
    <t>INJ SIC 10X1GM</t>
  </si>
  <si>
    <t>168998</t>
  </si>
  <si>
    <t>68998</t>
  </si>
  <si>
    <t>AMPICILIN BIOTIKA</t>
  </si>
  <si>
    <t>INJ 10X1000MG</t>
  </si>
  <si>
    <t>172972</t>
  </si>
  <si>
    <t>72972</t>
  </si>
  <si>
    <t>AMOKSIKLAV 1.2GM</t>
  </si>
  <si>
    <t>INJ SIC 5X1.2GM</t>
  </si>
  <si>
    <t>103902</t>
  </si>
  <si>
    <t>3902</t>
  </si>
  <si>
    <t>ZYVOXID</t>
  </si>
  <si>
    <t>POR TBL FLM10X600MG</t>
  </si>
  <si>
    <t>131656</t>
  </si>
  <si>
    <t>CEFTAZIDIM KABI 2 GM</t>
  </si>
  <si>
    <t>INJ+INF PLV SOL 10X2GM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</si>
  <si>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</si>
  <si>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</si>
  <si>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</si>
  <si>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</si>
  <si>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</si>
  <si>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</si>
  <si>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</si>
  <si>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162180</t>
  </si>
  <si>
    <t>CIPROFLOXACIN KABI 200 MG/100 ML INFUZNÍ ROZTOK</t>
  </si>
  <si>
    <t>INF SOL 10X200MG/100ML</t>
  </si>
  <si>
    <t>166265</t>
  </si>
  <si>
    <t>VANCOMYCIN MYLAN 500 MG</t>
  </si>
  <si>
    <t>INF PLV SOL 1X500MG</t>
  </si>
  <si>
    <t>166269</t>
  </si>
  <si>
    <t>VANCOMYCIN MYLAN 1000 MG</t>
  </si>
  <si>
    <t>INF PLV SOL 1X1GM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</si>
  <si>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</si>
  <si>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</si>
  <si>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</si>
  <si>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</si>
  <si>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</si>
  <si>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</si>
  <si>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</si>
  <si>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</si>
  <si>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116896</t>
  </si>
  <si>
    <t>16896</t>
  </si>
  <si>
    <t>IMAZOL PLUS</t>
  </si>
  <si>
    <t>DRM CRM 1X30GM</t>
  </si>
  <si>
    <t>920235</t>
  </si>
  <si>
    <t>15880</t>
  </si>
  <si>
    <t>DZ BRAUNOL 500 ML</t>
  </si>
  <si>
    <t>185526</t>
  </si>
  <si>
    <t>85526</t>
  </si>
  <si>
    <t>SUFENTA FORTE I.V.</t>
  </si>
  <si>
    <t>INJ 5X1ML/0.05MG</t>
  </si>
  <si>
    <t>129027</t>
  </si>
  <si>
    <t>PROPOFOL-LIPURO 1 % (10MG/ML)</t>
  </si>
  <si>
    <t>INJ+INF EML 10X100ML/1000MG</t>
  </si>
  <si>
    <t>24550</t>
  </si>
  <si>
    <t>ONDANSETRON KABI 2 MG/ML</t>
  </si>
  <si>
    <t>INJ SOL 5X4ML</t>
  </si>
  <si>
    <t>47249</t>
  </si>
  <si>
    <t>INF SOL 10X250ML-PE</t>
  </si>
  <si>
    <t>114773</t>
  </si>
  <si>
    <t>1055525</t>
  </si>
  <si>
    <t>ISUPREL inj.</t>
  </si>
  <si>
    <t>5x1 ml</t>
  </si>
  <si>
    <t>118304</t>
  </si>
  <si>
    <t>18304</t>
  </si>
  <si>
    <t>INF SOL 10X500ML PE</t>
  </si>
  <si>
    <t>158249</t>
  </si>
  <si>
    <t>58249</t>
  </si>
  <si>
    <t>GUAJACURAN « 5 % INJ</t>
  </si>
  <si>
    <t>158746</t>
  </si>
  <si>
    <t>58746</t>
  </si>
  <si>
    <t>KARDEGIC 0.5 G</t>
  </si>
  <si>
    <t>INJ PSO LQF 6+SOL</t>
  </si>
  <si>
    <t>159941</t>
  </si>
  <si>
    <t>59941</t>
  </si>
  <si>
    <t>SMECTA</t>
  </si>
  <si>
    <t>PLV POR 1X30SACKU</t>
  </si>
  <si>
    <t>184284</t>
  </si>
  <si>
    <t>CONCOR COMBI 5 MG/5 MG</t>
  </si>
  <si>
    <t>POR TBL NOB 30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</si>
  <si>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</si>
  <si>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</si>
  <si>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</si>
  <si>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</si>
  <si>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</si>
  <si>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</si>
  <si>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</si>
  <si>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</si>
  <si>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188217</t>
  </si>
  <si>
    <t>88217</t>
  </si>
  <si>
    <t>TBL 30X1.5MG</t>
  </si>
  <si>
    <t>192853</t>
  </si>
  <si>
    <t>POR CPS DUR 20X2MG</t>
  </si>
  <si>
    <t>194804</t>
  </si>
  <si>
    <t>94804</t>
  </si>
  <si>
    <t>MODURETIC</t>
  </si>
  <si>
    <t>843905</t>
  </si>
  <si>
    <t>103391</t>
  </si>
  <si>
    <t>MUCOSOLVAN</t>
  </si>
  <si>
    <t>POR GTT SOL+INH SOL 60ML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</si>
  <si>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</si>
  <si>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</si>
  <si>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</si>
  <si>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</si>
  <si>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</si>
  <si>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</si>
  <si>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</si>
  <si>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850552</t>
  </si>
  <si>
    <t>167852</t>
  </si>
  <si>
    <t>TWYNSTA 80 MG/5 MG</t>
  </si>
  <si>
    <t>850602</t>
  </si>
  <si>
    <t>Sonogel na ultrazvuk 500ml</t>
  </si>
  <si>
    <t>900441</t>
  </si>
  <si>
    <t>KL ETHER  LÉKOPISNÝ 1000 ml Fagron, Kulich</t>
  </si>
  <si>
    <t>jednotka 1 ks   UN 1155</t>
  </si>
  <si>
    <t>987465</t>
  </si>
  <si>
    <t>Menalind vlhké ošetř.ubrousky 50ks náhradní náplň</t>
  </si>
  <si>
    <t>988179</t>
  </si>
  <si>
    <t>SUPP.GLYCERINI SANOVA Glycerín.čípky Extra 3g 10ks</t>
  </si>
  <si>
    <t>100394</t>
  </si>
  <si>
    <t>394</t>
  </si>
  <si>
    <t>ATROPIN BIOTIKA 1MG</t>
  </si>
  <si>
    <t>INJ 10X1ML/1MG</t>
  </si>
  <si>
    <t>100612</t>
  </si>
  <si>
    <t>612</t>
  </si>
  <si>
    <t>SYNTOSTIGMIN</t>
  </si>
  <si>
    <t>INJ 10X1ML/0.5MG</t>
  </si>
  <si>
    <t>145981</t>
  </si>
  <si>
    <t>45981</t>
  </si>
  <si>
    <t>CERNEVIT</t>
  </si>
  <si>
    <t>INJ PLV SOL10X750MG</t>
  </si>
  <si>
    <t>846023</t>
  </si>
  <si>
    <t>125266</t>
  </si>
  <si>
    <t>DOLGIT KRÉM</t>
  </si>
  <si>
    <t>DRM CRM 1X150GM</t>
  </si>
  <si>
    <t>848172</t>
  </si>
  <si>
    <t>Biopron9  Premium tob.60</t>
  </si>
  <si>
    <t>849034</t>
  </si>
  <si>
    <t>Emspoma M 200ml/chladivá tuba</t>
  </si>
  <si>
    <t>900240</t>
  </si>
  <si>
    <t>DZ TRIXO LIND 500ML</t>
  </si>
  <si>
    <t>843056</t>
  </si>
  <si>
    <t>Sanimed indiferentní gel 500ml</t>
  </si>
  <si>
    <t>100874</t>
  </si>
  <si>
    <t>874</t>
  </si>
  <si>
    <t>OPHTHALMO-AZULEN</t>
  </si>
  <si>
    <t>UNG OPH 1X5GM</t>
  </si>
  <si>
    <t>112319</t>
  </si>
  <si>
    <t>12319</t>
  </si>
  <si>
    <t>TRANSMETIL 500MG INJEKCE</t>
  </si>
  <si>
    <t>INJ SIC 5X500MG+5ML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</si>
  <si>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</si>
  <si>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</si>
  <si>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</si>
  <si>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</si>
  <si>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</si>
  <si>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</si>
  <si>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</si>
  <si>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</si>
  <si>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169725</t>
  </si>
  <si>
    <t>69725</t>
  </si>
  <si>
    <t>ARDEAELYTOSOL NA.HYDR.CARB.8.4%</t>
  </si>
  <si>
    <t>169789</t>
  </si>
  <si>
    <t>69789</t>
  </si>
  <si>
    <t>INF 1X500ML</t>
  </si>
  <si>
    <t>187822</t>
  </si>
  <si>
    <t>87822</t>
  </si>
  <si>
    <t>ARDUAN</t>
  </si>
  <si>
    <t>INJ SIC 25X4MG+2ML</t>
  </si>
  <si>
    <t>847940</t>
  </si>
  <si>
    <t>155338</t>
  </si>
  <si>
    <t>SIMDAX 2,5 MG/ML</t>
  </si>
  <si>
    <t>INF CNC SOL 1X5ML</t>
  </si>
  <si>
    <t>902087</t>
  </si>
  <si>
    <t>IR  CITRALYSAT K2 5000 ml</t>
  </si>
  <si>
    <t>dialys.rozt.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</si>
  <si>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</si>
  <si>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</si>
  <si>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</si>
  <si>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</si>
  <si>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</si>
  <si>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</si>
  <si>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</si>
  <si>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850095</t>
  </si>
  <si>
    <t>120406</t>
  </si>
  <si>
    <t>THIOPENTAL VUAB INJ. PLV. SOL. 0,5 G</t>
  </si>
  <si>
    <t>INJ PLV SOL 1X0.5GM</t>
  </si>
  <si>
    <t>100512</t>
  </si>
  <si>
    <t>512</t>
  </si>
  <si>
    <t>NATRIUM CHLORATUM BIOTIKA 10%</t>
  </si>
  <si>
    <t>INJ 10X5ML 10%</t>
  </si>
  <si>
    <t>117011</t>
  </si>
  <si>
    <t>17011</t>
  </si>
  <si>
    <t>DICYNONE 250</t>
  </si>
  <si>
    <t>INJ SOL 4X2ML/250MG</t>
  </si>
  <si>
    <t>152334</t>
  </si>
  <si>
    <t>52334</t>
  </si>
  <si>
    <t>FORTECORTIN 4</t>
  </si>
  <si>
    <t>POR TBL NOB 20X4MG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</si>
  <si>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</si>
  <si>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</si>
  <si>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</si>
  <si>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</si>
  <si>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</si>
  <si>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</si>
  <si>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</si>
  <si>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</si>
  <si>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394712</t>
  </si>
  <si>
    <t>IR  AQUA STERILE OPLACH.1x1000 ml ECOTAINER</t>
  </si>
  <si>
    <t>IR OPLACH</t>
  </si>
  <si>
    <t>799062</t>
  </si>
  <si>
    <t>MENALIND Ošetřující olej 500ml</t>
  </si>
  <si>
    <t>841577</t>
  </si>
  <si>
    <t>MENALIND Professional olej.přís. 500ml</t>
  </si>
  <si>
    <t>169755</t>
  </si>
  <si>
    <t>69755</t>
  </si>
  <si>
    <t>ARDEANUTRISOL G 40</t>
  </si>
  <si>
    <t>180988</t>
  </si>
  <si>
    <t>GENTADEX 5 MG/ML + 1 MG/ML</t>
  </si>
  <si>
    <t>OPH GTT SOL 1X5ML</t>
  </si>
  <si>
    <t>840987</t>
  </si>
  <si>
    <t>IR  AQUA STERILE OPLACH.6x1000 ml</t>
  </si>
  <si>
    <t>IR OPLACH-FR</t>
  </si>
  <si>
    <t>843217</t>
  </si>
  <si>
    <t>CATAPRES 0,15MG INJ</t>
  </si>
  <si>
    <t>INJ 5X1ML/0.15MG</t>
  </si>
  <si>
    <t>394106</t>
  </si>
  <si>
    <t>Isolda regenerační krém oliva a čajovník</t>
  </si>
  <si>
    <t>100ml</t>
  </si>
  <si>
    <t>102132</t>
  </si>
  <si>
    <t>2132</t>
  </si>
  <si>
    <t>INJ 10X10ML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</si>
  <si>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</si>
  <si>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</si>
  <si>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</si>
  <si>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</si>
  <si>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</si>
  <si>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</si>
  <si>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</si>
  <si>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</si>
  <si>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</si>
  <si>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</si>
  <si>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</si>
  <si>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155911</t>
  </si>
  <si>
    <t>55911</t>
  </si>
  <si>
    <t>PEROXID VODÍKU 3% COO</t>
  </si>
  <si>
    <t>DRM SOL 1X100ML 3%</t>
  </si>
  <si>
    <t>850675</t>
  </si>
  <si>
    <t>Menalind professional tělové mléko 500ml</t>
  </si>
  <si>
    <t>844242</t>
  </si>
  <si>
    <t>105937</t>
  </si>
  <si>
    <t>TETRASPAN 6%</t>
  </si>
  <si>
    <t>INF SOL 20X500ML</t>
  </si>
  <si>
    <t>930535</t>
  </si>
  <si>
    <t>DZ OCTENIDOL 250ml</t>
  </si>
  <si>
    <t>447</t>
  </si>
  <si>
    <t>EPHEDRIN BIOTIKA</t>
  </si>
  <si>
    <t>INJ SOL 10X1ML/50MG</t>
  </si>
  <si>
    <t>187000</t>
  </si>
  <si>
    <t>87000</t>
  </si>
  <si>
    <t>ARDEAOSMOSOL MA 20 (Mannitol)</t>
  </si>
  <si>
    <t>902074</t>
  </si>
  <si>
    <t>85278</t>
  </si>
  <si>
    <t>VOLULYTE 6%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</si>
  <si>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</si>
  <si>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</si>
  <si>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</si>
  <si>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</si>
  <si>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</si>
  <si>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</si>
  <si>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</si>
  <si>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</si>
  <si>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</si>
  <si>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192414</t>
  </si>
  <si>
    <t>92414</t>
  </si>
  <si>
    <t>SEPTONEX</t>
  </si>
  <si>
    <t>SPR 1X45ML</t>
  </si>
  <si>
    <t>395211</t>
  </si>
  <si>
    <t>Aqua Touch Jelly 25x11ml</t>
  </si>
  <si>
    <t>850680</t>
  </si>
  <si>
    <t>120407</t>
  </si>
  <si>
    <t>THIOPENTAL VUAB INJ. PLV. SOL. 1,0 G</t>
  </si>
  <si>
    <t>INJ PLV SOL 1X1GM</t>
  </si>
  <si>
    <t>149990</t>
  </si>
  <si>
    <t>49990</t>
  </si>
  <si>
    <t>EXACYL</t>
  </si>
  <si>
    <t>INJ 5X5ML/500MG</t>
  </si>
  <si>
    <t>187825</t>
  </si>
  <si>
    <t>87825</t>
  </si>
  <si>
    <t>191217</t>
  </si>
  <si>
    <t>91217</t>
  </si>
  <si>
    <t>VENTER</t>
  </si>
  <si>
    <t>TBL 50X1GM</t>
  </si>
  <si>
    <t>395850</t>
  </si>
  <si>
    <t>OptiLube lubrikační gel</t>
  </si>
  <si>
    <t>tuba 113g</t>
  </si>
  <si>
    <t>846826</t>
  </si>
  <si>
    <t>125002</t>
  </si>
  <si>
    <t>ESMERON INJ.SOL.10X5ML</t>
  </si>
  <si>
    <t>902082</t>
  </si>
  <si>
    <t>IR  NATRIUM CITRICUM 4%1x2000ml</t>
  </si>
  <si>
    <t>IR dial. rozt. Phoenix 1 kart.= 6ks po 2000ml</t>
  </si>
  <si>
    <t>187721</t>
  </si>
  <si>
    <t>87721</t>
  </si>
  <si>
    <t>RAPIFEN</t>
  </si>
  <si>
    <t>INJ 5X2ML</t>
  </si>
  <si>
    <t>847482</t>
  </si>
  <si>
    <t>Sofnolime - absorpční vápno</t>
  </si>
  <si>
    <t>112895</t>
  </si>
  <si>
    <t>12895</t>
  </si>
  <si>
    <t>POR GRA SOL30SÁČKŮ</t>
  </si>
  <si>
    <t>184256</t>
  </si>
  <si>
    <t>84256</t>
  </si>
  <si>
    <t>ACYLPYRIN</t>
  </si>
  <si>
    <t>TBL 10X500MG</t>
  </si>
  <si>
    <t>850027</t>
  </si>
  <si>
    <t>125122</t>
  </si>
  <si>
    <t>APO-DICLO SR 100</t>
  </si>
  <si>
    <t>POR TBL RET 100X100MG</t>
  </si>
  <si>
    <t>132221</t>
  </si>
  <si>
    <t>32221</t>
  </si>
  <si>
    <t>MEDISOL BI0</t>
  </si>
  <si>
    <t>DLPHFLSOL1X4.8LT+SO</t>
  </si>
  <si>
    <t>154113</t>
  </si>
  <si>
    <t>54113</t>
  </si>
  <si>
    <t>MEDISOL K2</t>
  </si>
  <si>
    <t>SOL 1X5LT(VAK)</t>
  </si>
  <si>
    <t>168653</t>
  </si>
  <si>
    <t>DEXDOR</t>
  </si>
  <si>
    <t>INF CNC SOL 4X4ML</t>
  </si>
  <si>
    <t>137493</t>
  </si>
  <si>
    <t>ESMOCARD HCL ORPHA 2500 MG/10 ML KONCENTRÁT PRO PŘ</t>
  </si>
  <si>
    <t>INF CNC SOL 1X2500MG/10ML</t>
  </si>
  <si>
    <t>394153</t>
  </si>
  <si>
    <t>Calcium pantotenicum mast 30g Generica</t>
  </si>
  <si>
    <t>186762</t>
  </si>
  <si>
    <t>86762</t>
  </si>
  <si>
    <t>DOBUJECT</t>
  </si>
  <si>
    <t>INF 5X5ML/250MG</t>
  </si>
  <si>
    <t>198054</t>
  </si>
  <si>
    <t>POR TBL FLM 20X10MG</t>
  </si>
  <si>
    <t>193874</t>
  </si>
  <si>
    <t>TOLUCOMBI 40 MG/12,5 MG</t>
  </si>
  <si>
    <t>989970</t>
  </si>
  <si>
    <t>168651</t>
  </si>
  <si>
    <t>INF CNC SOL 25X2ML</t>
  </si>
  <si>
    <t>203092</t>
  </si>
  <si>
    <t>LIDOCAIN EGIS 10 %</t>
  </si>
  <si>
    <t>DRM SPR SOL 1X38GM</t>
  </si>
  <si>
    <t>179078</t>
  </si>
  <si>
    <t>ASICORD 1MG/ML KONCENTRÁT PRO INFUZNÍ ROZTOK</t>
  </si>
  <si>
    <t>INF CNC SOL 10X10ML/10MG</t>
  </si>
  <si>
    <t>201384</t>
  </si>
  <si>
    <t>ALDACTONE-AMPULE</t>
  </si>
  <si>
    <t>INJ 10X10ML/200MG</t>
  </si>
  <si>
    <t>109709</t>
  </si>
  <si>
    <t>9709</t>
  </si>
  <si>
    <t>INJ SIC 1X40MG+1ML</t>
  </si>
  <si>
    <t>142547</t>
  </si>
  <si>
    <t>42547</t>
  </si>
  <si>
    <t>POR SIR 1X500ML</t>
  </si>
  <si>
    <t>147144</t>
  </si>
  <si>
    <t>47144</t>
  </si>
  <si>
    <t>LETROX 100</t>
  </si>
  <si>
    <t>TBL 100X100RG</t>
  </si>
  <si>
    <t>153639</t>
  </si>
  <si>
    <t>53639</t>
  </si>
  <si>
    <t>FLONIDAN</t>
  </si>
  <si>
    <t>118175</t>
  </si>
  <si>
    <t>18175</t>
  </si>
  <si>
    <t>INJ EML 10X100ML</t>
  </si>
  <si>
    <t>185325</t>
  </si>
  <si>
    <t>85325</t>
  </si>
  <si>
    <t>INJ SOL 5X3ML/15MG</t>
  </si>
  <si>
    <t>110820</t>
  </si>
  <si>
    <t>10820</t>
  </si>
  <si>
    <t>ZOFRAN</t>
  </si>
  <si>
    <t>INJ SOL 5X4ML/8MG</t>
  </si>
  <si>
    <t>850229</t>
  </si>
  <si>
    <t>101171</t>
  </si>
  <si>
    <t>CADUET 10 MG/10 MG</t>
  </si>
  <si>
    <t>130779</t>
  </si>
  <si>
    <t>30779</t>
  </si>
  <si>
    <t>SUFENTANIL TORREX 5 MCG/ML</t>
  </si>
  <si>
    <t>INJ SOL 5X10ML/50RG</t>
  </si>
  <si>
    <t>142392</t>
  </si>
  <si>
    <t>42392</t>
  </si>
  <si>
    <t>TRACRIUM 50</t>
  </si>
  <si>
    <t>INJ 5X5ML/50MG</t>
  </si>
  <si>
    <t>160319</t>
  </si>
  <si>
    <t>SEVOFLURANE BAXTER 100 %</t>
  </si>
  <si>
    <t>INH LIQ VAP 1X250ML</t>
  </si>
  <si>
    <t>184245</t>
  </si>
  <si>
    <t>LETROX 75</t>
  </si>
  <si>
    <t>POR TBL NOB 100X75MCG II</t>
  </si>
  <si>
    <t>133381</t>
  </si>
  <si>
    <t>33381</t>
  </si>
  <si>
    <t>INTESTAMIN</t>
  </si>
  <si>
    <t>POR SOL 1X500ML</t>
  </si>
  <si>
    <t>158628</t>
  </si>
  <si>
    <t>58628</t>
  </si>
  <si>
    <t>NUTRAMIN VLI</t>
  </si>
  <si>
    <t>111453</t>
  </si>
  <si>
    <t>11453</t>
  </si>
  <si>
    <t>OLICLINOMEL N8-800</t>
  </si>
  <si>
    <t>INF EML4X2000ML</t>
  </si>
  <si>
    <t>846016</t>
  </si>
  <si>
    <t>Nutrison Advanced Protison 500ml</t>
  </si>
  <si>
    <t>1X500ML</t>
  </si>
  <si>
    <t>142003</t>
  </si>
  <si>
    <t>NEPHROTECT</t>
  </si>
  <si>
    <t>INF SOL 10X500ML</t>
  </si>
  <si>
    <t>149409</t>
  </si>
  <si>
    <t>49409</t>
  </si>
  <si>
    <t>AMINOPLASMAL B.BRAUN 5% E</t>
  </si>
  <si>
    <t>152194</t>
  </si>
  <si>
    <t>NUTRIFLEX OMEGA SPECIAL</t>
  </si>
  <si>
    <t>INF EML 5X1250ML</t>
  </si>
  <si>
    <t>396914</t>
  </si>
  <si>
    <t>52301</t>
  </si>
  <si>
    <t>AMINOPLASMAL HEPA-10%</t>
  </si>
  <si>
    <t>INF 10X500ML</t>
  </si>
  <si>
    <t>133474</t>
  </si>
  <si>
    <t>33474</t>
  </si>
  <si>
    <t>NUTRIDRINK JUICE STYLE S PŘÍCHUTÍ JABLEČNOU</t>
  </si>
  <si>
    <t>133473</t>
  </si>
  <si>
    <t>33473</t>
  </si>
  <si>
    <t>NUTRIDRINK JUICE STYLE S PŘÍCHUTÍ JAHODOVOU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</si>
  <si>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</si>
  <si>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</si>
  <si>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</si>
  <si>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</si>
  <si>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</si>
  <si>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</si>
  <si>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</si>
  <si>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395579</t>
  </si>
  <si>
    <t>33752</t>
  </si>
  <si>
    <t>NUTRIDRINK CREME S PŘÍCHUTÍ LES.OVOCE</t>
  </si>
  <si>
    <t>4x125ml</t>
  </si>
  <si>
    <t>111592</t>
  </si>
  <si>
    <t>11592</t>
  </si>
  <si>
    <t>METRONIDAZOL 500MG BRAUN</t>
  </si>
  <si>
    <t>INJ 10X100ML(LDPE)</t>
  </si>
  <si>
    <t>183417</t>
  </si>
  <si>
    <t>83417</t>
  </si>
  <si>
    <t>MERONEM</t>
  </si>
  <si>
    <t>183487</t>
  </si>
  <si>
    <t>83487</t>
  </si>
  <si>
    <t>MERONEM 500MG I.V.</t>
  </si>
  <si>
    <t>INJ SIC 10X500MG</t>
  </si>
  <si>
    <t>162496</t>
  </si>
  <si>
    <t>TAZIP 4 G/0,5 G</t>
  </si>
  <si>
    <t>INJ+INF PLV SOL 10X4,5GM</t>
  </si>
  <si>
    <t>103377</t>
  </si>
  <si>
    <t>3377</t>
  </si>
  <si>
    <t>153853</t>
  </si>
  <si>
    <t>53853</t>
  </si>
  <si>
    <t>KLACID 500</t>
  </si>
  <si>
    <t>TBL OBD 14X500MG</t>
  </si>
  <si>
    <t>849567</t>
  </si>
  <si>
    <t>125249</t>
  </si>
  <si>
    <t>126127</t>
  </si>
  <si>
    <t>26127</t>
  </si>
  <si>
    <t>TYGACIL 50 MG</t>
  </si>
  <si>
    <t>INF PLV SOL 10X50MG/5ML</t>
  </si>
  <si>
    <t>120605</t>
  </si>
  <si>
    <t>20605</t>
  </si>
  <si>
    <t>COLOMYCIN INJEKCE 1000000 IU</t>
  </si>
  <si>
    <t>INJ PLV SOL 10X1MU</t>
  </si>
  <si>
    <t>166137</t>
  </si>
  <si>
    <t>66137</t>
  </si>
  <si>
    <t>OFLOXIN INF</t>
  </si>
  <si>
    <t>145010</t>
  </si>
  <si>
    <t>45010</t>
  </si>
  <si>
    <t>AZITROMYCIN SANDOZ 500 MG</t>
  </si>
  <si>
    <t>POR TBL FLM 3X500MG</t>
  </si>
  <si>
    <t>103952</t>
  </si>
  <si>
    <t>3952</t>
  </si>
  <si>
    <t>AMIKIN</t>
  </si>
  <si>
    <t>INJ 1X2ML/500MG</t>
  </si>
  <si>
    <t>147977</t>
  </si>
  <si>
    <t>MEROPENEM HOSPIRA 1 G</t>
  </si>
  <si>
    <t>INJ+INF PLV SOL 10X1GM</t>
  </si>
  <si>
    <t>94176</t>
  </si>
  <si>
    <t>CEFOTAXIME LEK 1 G PRÁŠEK PRO INJEKČNÍ ROZTOK</t>
  </si>
  <si>
    <t>202911</t>
  </si>
  <si>
    <t>DILIZOLEN 2 MG/ML</t>
  </si>
  <si>
    <t>INF SOL 10X300ML/600MG</t>
  </si>
  <si>
    <t>137499</t>
  </si>
  <si>
    <t>KLACID I.V.</t>
  </si>
  <si>
    <t>147976</t>
  </si>
  <si>
    <t>MEROPENEM HOSPIRA 500 MG</t>
  </si>
  <si>
    <t>INJ+INF PLV SOL 10X500MG</t>
  </si>
  <si>
    <t>165989</t>
  </si>
  <si>
    <t>65989</t>
  </si>
  <si>
    <t>MYCOMAX « INF. INFUZ</t>
  </si>
  <si>
    <t>113798</t>
  </si>
  <si>
    <t>13798</t>
  </si>
  <si>
    <t>CANESTEN KRÉM</t>
  </si>
  <si>
    <t>CRM 1X20GM/200MG</t>
  </si>
  <si>
    <t>166036</t>
  </si>
  <si>
    <t>66036</t>
  </si>
  <si>
    <t>MYCOMAX 100</t>
  </si>
  <si>
    <t>CPS 28X100MG</t>
  </si>
  <si>
    <t>115892</t>
  </si>
  <si>
    <t>15892</t>
  </si>
  <si>
    <t>LAMISIL</t>
  </si>
  <si>
    <t>DRM CRM 1X15GM</t>
  </si>
  <si>
    <t>164401</t>
  </si>
  <si>
    <t>FLUCONAZOL KABI 2 MG/ML</t>
  </si>
  <si>
    <t>INF SOL 10X100ML/200MG</t>
  </si>
  <si>
    <t>50113008</t>
  </si>
  <si>
    <t>97910</t>
  </si>
  <si>
    <t>Human Albumin 20% 100 ml GRIFOLS</t>
  </si>
  <si>
    <t>137484</t>
  </si>
  <si>
    <t>ANBINEX 500 I.U. Grifols</t>
  </si>
  <si>
    <t>0062464</t>
  </si>
  <si>
    <t>Haemocomplettan P 1000mg</t>
  </si>
  <si>
    <t>137483</t>
  </si>
  <si>
    <t>ANBINEX 1000 I.U. Grifols</t>
  </si>
  <si>
    <t>75634</t>
  </si>
  <si>
    <t>Prothromplex Total 600 I.U.BAXTER</t>
  </si>
  <si>
    <t>0138455</t>
  </si>
  <si>
    <t>ALBUNORM 20%</t>
  </si>
  <si>
    <t>INF SOL 1X100ML</t>
  </si>
  <si>
    <t>0192353</t>
  </si>
  <si>
    <t>FLEXBUMIN 200 G/L</t>
  </si>
  <si>
    <t>102486</t>
  </si>
  <si>
    <t>2486</t>
  </si>
  <si>
    <t>KALIUM CHLORATUM LECIVA 7.5%</t>
  </si>
  <si>
    <t>INJ 5X10ML 7.5%</t>
  </si>
  <si>
    <t>905098</t>
  </si>
  <si>
    <t>23989</t>
  </si>
  <si>
    <t>DZ OCTENISEPT 1 l</t>
  </si>
  <si>
    <t>162317</t>
  </si>
  <si>
    <t>62317</t>
  </si>
  <si>
    <t>BETADINE - zelená</t>
  </si>
  <si>
    <t>LIQ 1X1000ML</t>
  </si>
  <si>
    <t>900814</t>
  </si>
  <si>
    <t>KL SOL.FORMAL.K FIXACI TKANI,1000G</t>
  </si>
  <si>
    <t>900321</t>
  </si>
  <si>
    <t>KL PRIPRAVEK</t>
  </si>
  <si>
    <t>159358</t>
  </si>
  <si>
    <t>59358</t>
  </si>
  <si>
    <t>INF 10X1000ML(LDPE)</t>
  </si>
  <si>
    <t>920117</t>
  </si>
  <si>
    <t>KL SOL.FORMALDEHYDI 10% 1000 g</t>
  </si>
  <si>
    <t>UN 2209</t>
  </si>
  <si>
    <t>192730</t>
  </si>
  <si>
    <t>92730</t>
  </si>
  <si>
    <t>ACIDUM ASCORBICUM</t>
  </si>
  <si>
    <t>INJ 50X5ML</t>
  </si>
  <si>
    <t>198880</t>
  </si>
  <si>
    <t>98880</t>
  </si>
  <si>
    <t>FYZIOLOGICKÝ ROZTOK VIAFLO</t>
  </si>
  <si>
    <t>921209</t>
  </si>
  <si>
    <t>KL BALS.VISNEVSKI 50G</t>
  </si>
  <si>
    <t>930043</t>
  </si>
  <si>
    <t>DZ TRIXO LIND 100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</si>
  <si>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</si>
  <si>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</si>
  <si>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</si>
  <si>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</si>
  <si>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</si>
  <si>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</si>
  <si>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</si>
  <si>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500989</t>
  </si>
  <si>
    <t>KL MS HYDROG.PEROX. 3% 1000g</t>
  </si>
  <si>
    <t>158233</t>
  </si>
  <si>
    <t>58233</t>
  </si>
  <si>
    <t>IR  SOL.THOMAS</t>
  </si>
  <si>
    <t>INF CNC SOL 1X50ML</t>
  </si>
  <si>
    <t>107678</t>
  </si>
  <si>
    <t>INF CNC SOL 20X20ML</t>
  </si>
  <si>
    <t>83538</t>
  </si>
  <si>
    <t>NITRO POHL</t>
  </si>
  <si>
    <t>INF SOL 1X50ML/50MG</t>
  </si>
  <si>
    <t>990125</t>
  </si>
  <si>
    <t>Lubrikační gel Nature 100ml</t>
  </si>
  <si>
    <t>109711</t>
  </si>
  <si>
    <t>9711</t>
  </si>
  <si>
    <t>INJ SIC 1X500MG+8ML</t>
  </si>
  <si>
    <t>121088</t>
  </si>
  <si>
    <t>21088</t>
  </si>
  <si>
    <t>SUFENTANIL TORREX 50 MCG/ML</t>
  </si>
  <si>
    <t>INJ SOL 5X5ML/250RG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</si>
  <si>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</si>
  <si>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</si>
  <si>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</si>
  <si>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</si>
  <si>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Lékárna - léčiva</t>
  </si>
  <si>
    <t>Lékárna - enterární výživa</t>
  </si>
  <si>
    <t>Lékárna - trombolýza</t>
  </si>
  <si>
    <t>Lékárna - antibiotika</t>
  </si>
  <si>
    <t>Lékárna - antimykotika</t>
  </si>
  <si>
    <t>393 TO krevní deriváty IVLP (112 01 003)</t>
  </si>
  <si>
    <t>5031 - Kardiochirurgická klinika, JIP 50B</t>
  </si>
  <si>
    <t>5062 - Kardiochirurgická klinika, operační sál - lokální</t>
  </si>
  <si>
    <t>5011 - Kardiochirurgická klinika, lůžkové oddělení 50</t>
  </si>
  <si>
    <t>5021 - Kardiochirurgická klinika, ambulance</t>
  </si>
  <si>
    <t>N01AH03 - Sufentanyl</t>
  </si>
  <si>
    <t>V06XX - Potraviny pro zvláštní lékařské účely (PZLÚ)</t>
  </si>
  <si>
    <t>J01DH02 - Meropenem</t>
  </si>
  <si>
    <t>J01MA02 - Ciprofloxacin</t>
  </si>
  <si>
    <t>J01CR01 - Ampicilin a enzymový inhibitor</t>
  </si>
  <si>
    <t>N01AX10 - Propofol</t>
  </si>
  <si>
    <t>N05CD08 - Midazolam</t>
  </si>
  <si>
    <t>A04AA01 - Ondansetron</t>
  </si>
  <si>
    <t>J01XD01 - Metronidazol</t>
  </si>
  <si>
    <t>J02AC01 - Flukonazol</t>
  </si>
  <si>
    <t>C09CA07 - Telmisartan</t>
  </si>
  <si>
    <t>J01FA09 - Klarithromycin</t>
  </si>
  <si>
    <t>C08CA08 - Nitrendipin</t>
  </si>
  <si>
    <t>N05BA12 - Alprazolam</t>
  </si>
  <si>
    <t>J01XA01 - Vankomycin</t>
  </si>
  <si>
    <t>J01DH51 - Imipenem a enzymový inhibitor</t>
  </si>
  <si>
    <t>A06AD11 - Laktulóza</t>
  </si>
  <si>
    <t>C07AG02 - Karvedilol</t>
  </si>
  <si>
    <t>J01GB03 - Gentamicin</t>
  </si>
  <si>
    <t>A10BB12 - Glimepirid</t>
  </si>
  <si>
    <t>C07AB05 - Betaxolol</t>
  </si>
  <si>
    <t>C08DA01 - Verapamil</t>
  </si>
  <si>
    <t>J01DD02 - Ceftazidim</t>
  </si>
  <si>
    <t>C09AA04 - Perindopril</t>
  </si>
  <si>
    <t>J01FA10 - Azithromycin</t>
  </si>
  <si>
    <t>C09AA05 - Ramipril</t>
  </si>
  <si>
    <t>J01MA01 - Ofloxacin</t>
  </si>
  <si>
    <t>C09BA04 - Perindopril a diuretika</t>
  </si>
  <si>
    <t>C02CA04 - Doxazosin</t>
  </si>
  <si>
    <t>C09BB04 - Perindopril a amlodipin</t>
  </si>
  <si>
    <t>M03AC04 - Atrakurium</t>
  </si>
  <si>
    <t>B01AA03 - Warfarin</t>
  </si>
  <si>
    <t>J01DD01 - Cefotaxim</t>
  </si>
  <si>
    <t>C10AA05 - Atorvastatin</t>
  </si>
  <si>
    <t>A02BC03 - Lansoprazol</t>
  </si>
  <si>
    <t>C10AA07 - Rosuvastatin</t>
  </si>
  <si>
    <t>B01AX05 - Fondaparinux</t>
  </si>
  <si>
    <t>C10BX03 - Atorvastatin a amlodipin</t>
  </si>
  <si>
    <t>J01FF01 - Klindamycin</t>
  </si>
  <si>
    <t>G04CA02 - Tamsulosin</t>
  </si>
  <si>
    <t>J01GB06 - Amikacin</t>
  </si>
  <si>
    <t>H02AB04 - Methylprednisolon</t>
  </si>
  <si>
    <t>C01BD01 - Amiodaron</t>
  </si>
  <si>
    <t>H03AA01 - Levothyroxin, sodná sůl</t>
  </si>
  <si>
    <t>J01XB01 - Kolistin</t>
  </si>
  <si>
    <t>B01AB06 - Nadroparin</t>
  </si>
  <si>
    <t>J01XX08 - Linezolid</t>
  </si>
  <si>
    <t>B01AC04 - Klopidogrel</t>
  </si>
  <si>
    <t>M01AX17 - Nimesulid</t>
  </si>
  <si>
    <t>R03AC02 - Salbutamol</t>
  </si>
  <si>
    <t>N01AB08 - Sevofluran</t>
  </si>
  <si>
    <t>R06AX13 - Loratadin</t>
  </si>
  <si>
    <t>C07AB07 - Bisoprolol</t>
  </si>
  <si>
    <t>A10BA02 - Metformin</t>
  </si>
  <si>
    <t>J01CA01 - Ampicilin</t>
  </si>
  <si>
    <t>N06AB04 - Citalopram</t>
  </si>
  <si>
    <t>A03FA07 - Itopridum</t>
  </si>
  <si>
    <t>R06AE07 - Cetirizin</t>
  </si>
  <si>
    <t>A02BC02 - Pantoprazol</t>
  </si>
  <si>
    <t>A10AB05 - Inzulin aspart</t>
  </si>
  <si>
    <t>J01CR05 - Piperacilin a enzymový inhibitor</t>
  </si>
  <si>
    <t>J01DB04 - Cefazolin</t>
  </si>
  <si>
    <t>J01CR02 - Amoxicilin a enzymový inhibitor</t>
  </si>
  <si>
    <t>A02BC02</t>
  </si>
  <si>
    <t>POR TBL ENT 100X40MG I</t>
  </si>
  <si>
    <t>POR TBL ENT 28X40MG I</t>
  </si>
  <si>
    <t>A02BC03</t>
  </si>
  <si>
    <t>LANZUL 30 MG</t>
  </si>
  <si>
    <t>POR CPS DUR 28X30MG</t>
  </si>
  <si>
    <t>A03FA07</t>
  </si>
  <si>
    <t>A06AD11</t>
  </si>
  <si>
    <t>A10AB05</t>
  </si>
  <si>
    <t>SDR+IVN INJ SOL 1X10ML</t>
  </si>
  <si>
    <t>A10BA02</t>
  </si>
  <si>
    <t>POR TBL FLM 60X850MG</t>
  </si>
  <si>
    <t>A10BB12</t>
  </si>
  <si>
    <t>B01AA03</t>
  </si>
  <si>
    <t>WARFARIN ORION 5 MG</t>
  </si>
  <si>
    <t>POR TBL NOB 100X5MG</t>
  </si>
  <si>
    <t>B01AB06</t>
  </si>
  <si>
    <t>B01AC04</t>
  </si>
  <si>
    <t>B01AX05</t>
  </si>
  <si>
    <t>ARIXTRA 2,5 MG/0,5 ML</t>
  </si>
  <si>
    <t>C01BD01</t>
  </si>
  <si>
    <t>POR TBL NOB 30X200MG</t>
  </si>
  <si>
    <t>POR TBL NOB 60X200MG</t>
  </si>
  <si>
    <t>C02CA04</t>
  </si>
  <si>
    <t>C07AB05</t>
  </si>
  <si>
    <t>C07AB07</t>
  </si>
  <si>
    <t>C07AG02</t>
  </si>
  <si>
    <t>C08CA08</t>
  </si>
  <si>
    <t>POR TBL NOB 28X20MG</t>
  </si>
  <si>
    <t>C08DA01</t>
  </si>
  <si>
    <t>POR TBL RET 50X240MG</t>
  </si>
  <si>
    <t>C09AA04</t>
  </si>
  <si>
    <t>POR TBL FLM 90X10 MG</t>
  </si>
  <si>
    <t>C09AA05</t>
  </si>
  <si>
    <t>TRITACE 10 MG</t>
  </si>
  <si>
    <t>TRITACE 5 MG</t>
  </si>
  <si>
    <t>C09BA04</t>
  </si>
  <si>
    <t>PRESTARIUM NEO COMBI 5 MG/1,25 MG</t>
  </si>
  <si>
    <t>C09BB04</t>
  </si>
  <si>
    <t>C09CA07</t>
  </si>
  <si>
    <t>C10AA05</t>
  </si>
  <si>
    <t>SORTIS 20 MG</t>
  </si>
  <si>
    <t>POR TBL FLM 100X40MG</t>
  </si>
  <si>
    <t>C10AA07</t>
  </si>
  <si>
    <t>G04CA02</t>
  </si>
  <si>
    <t>POR CPS RDR 30X0.4MG</t>
  </si>
  <si>
    <t>H02AB04</t>
  </si>
  <si>
    <t>POR TBL NOB 30X4MG</t>
  </si>
  <si>
    <t>SOLU-MEDROL 62,5 MG/ML</t>
  </si>
  <si>
    <t>INJ PSO LQF 250MG+4ML</t>
  </si>
  <si>
    <t>H03AA01</t>
  </si>
  <si>
    <t>EUTHYROX 75 MIKROGRAMŮ</t>
  </si>
  <si>
    <t>POR TBL NOB 100X75RG</t>
  </si>
  <si>
    <t>EUTHYROX 50 MIKROGRAMŮ</t>
  </si>
  <si>
    <t>POR TBL NOB 100X50RG</t>
  </si>
  <si>
    <t>J01CA01</t>
  </si>
  <si>
    <t>AMPICILIN 1,0 BIOTIKA</t>
  </si>
  <si>
    <t>INJ PLV SOL 10X1000MG</t>
  </si>
  <si>
    <t>J01CR01</t>
  </si>
  <si>
    <t>AMPICILLIN AND SULBACTAM IBI 1 G + 500 MG PRÁŠEK PRO INJEKČNÍ ROZTOK</t>
  </si>
  <si>
    <t>J01CR02</t>
  </si>
  <si>
    <t>AMOKSIKLAV 1 G</t>
  </si>
  <si>
    <t>POR TBL FLM 14</t>
  </si>
  <si>
    <t>AMOKSIKLAV 1,2 G</t>
  </si>
  <si>
    <t>INJ+INF PLV SOL 5</t>
  </si>
  <si>
    <t>J01CR05</t>
  </si>
  <si>
    <t>J01DB04</t>
  </si>
  <si>
    <t>INJ PLV SOL 10X1GM</t>
  </si>
  <si>
    <t>J01DD02</t>
  </si>
  <si>
    <t>CEFTAZIDIM KABI 2 G</t>
  </si>
  <si>
    <t>J01DH51</t>
  </si>
  <si>
    <t>INF PLV SOL 1X10</t>
  </si>
  <si>
    <t>J01FA09</t>
  </si>
  <si>
    <t>J01FF01</t>
  </si>
  <si>
    <t>CLINDAMYCIN KABI 150 MG/ML</t>
  </si>
  <si>
    <t>INJ SOL 10X2ML/300MG</t>
  </si>
  <si>
    <t>INJ SOL 10X4ML/600MG</t>
  </si>
  <si>
    <t>J01GB03</t>
  </si>
  <si>
    <t>INJ+INF SOL 10X2ML/80MG</t>
  </si>
  <si>
    <t>J01MA02</t>
  </si>
  <si>
    <t>POR TBL FLM 10X500MG</t>
  </si>
  <si>
    <t>CIPHIN PRO INFUSIONE 200 MG/100 ML</t>
  </si>
  <si>
    <t>INF SOL 1X100ML/200MG</t>
  </si>
  <si>
    <t>POR TBL FLM 10X250MG</t>
  </si>
  <si>
    <t>J01XA01</t>
  </si>
  <si>
    <t>M01AX17</t>
  </si>
  <si>
    <t>POR TBL NOB 30X100MG</t>
  </si>
  <si>
    <t>N01AX10</t>
  </si>
  <si>
    <t>N05BA12</t>
  </si>
  <si>
    <t>FRONTIN 0,25 MG</t>
  </si>
  <si>
    <t>POR TBL NOB 30X0.25MG</t>
  </si>
  <si>
    <t>XANAX 0,25 MG</t>
  </si>
  <si>
    <t>N05CD08</t>
  </si>
  <si>
    <t>POR TBL FLM 10X15MG</t>
  </si>
  <si>
    <t>MIDAZOLAM TORREX 5 MG/ML</t>
  </si>
  <si>
    <t>N06AB04</t>
  </si>
  <si>
    <t>POR TBL FLM 30X10 MG</t>
  </si>
  <si>
    <t>POR TBL FLM 60X20 MG</t>
  </si>
  <si>
    <t>R03AC02</t>
  </si>
  <si>
    <t>INH SUS PSS 200X100RG</t>
  </si>
  <si>
    <t>R06AE07</t>
  </si>
  <si>
    <t>POR TBL FLM 60X10MG</t>
  </si>
  <si>
    <t>V06XX</t>
  </si>
  <si>
    <t>CUBITAN S PŘÍCHUTÍ VANILKOVOU</t>
  </si>
  <si>
    <t>CUBITAN S PŘÍCHUTÍ ČOKOLÁDOVOU</t>
  </si>
  <si>
    <t>CUBITAN S PŘÍCHUTÍ JAHODOVOU</t>
  </si>
  <si>
    <t>A04AA01</t>
  </si>
  <si>
    <t>C10BX03</t>
  </si>
  <si>
    <t>SOLU-MEDROL 40 MG/ML</t>
  </si>
  <si>
    <t>INJ PSO LQF 40MG+1ML</t>
  </si>
  <si>
    <t>POR TBL NOB 100X100RG I</t>
  </si>
  <si>
    <t>J01DD01</t>
  </si>
  <si>
    <t>J01DH02</t>
  </si>
  <si>
    <t>MERONEM 1 G</t>
  </si>
  <si>
    <t>J01FA10</t>
  </si>
  <si>
    <t>J01GB06</t>
  </si>
  <si>
    <t>AMIKIN 500 MG</t>
  </si>
  <si>
    <t>INJ SOL 1X2ML/500MG</t>
  </si>
  <si>
    <t>J01MA01</t>
  </si>
  <si>
    <t>J01XB01</t>
  </si>
  <si>
    <t>INJ PLV SOL+INH SOL 10X1MU</t>
  </si>
  <si>
    <t>J01XD01</t>
  </si>
  <si>
    <t>METRONIDAZOL B. BRAUN 5 MG/ML</t>
  </si>
  <si>
    <t>INF SOL 10X100ML</t>
  </si>
  <si>
    <t>J01XX08</t>
  </si>
  <si>
    <t>J02AC01</t>
  </si>
  <si>
    <t>MYCOMAX INF</t>
  </si>
  <si>
    <t>POR CPS DUR 28X100MG</t>
  </si>
  <si>
    <t>M03AC04</t>
  </si>
  <si>
    <t>INJ SOL 5X5ML/50MG</t>
  </si>
  <si>
    <t>N01AB08</t>
  </si>
  <si>
    <t>N01AH03</t>
  </si>
  <si>
    <t>SUFENTA FORTE</t>
  </si>
  <si>
    <t>INJ SOL 5X1ML/50RG</t>
  </si>
  <si>
    <t>R06AX13</t>
  </si>
  <si>
    <t>FLONIDAN 10 MG TABLETY</t>
  </si>
  <si>
    <t>NUTRISON ADVANCED DIASON LOW ENERGY</t>
  </si>
  <si>
    <t>NUTRIDRINK CREME S PŘÍCHUTÍ LESNÍHO OVOCE</t>
  </si>
  <si>
    <t>INJ PSO LQF 500MG+8ML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</si>
  <si>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</si>
  <si>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</si>
  <si>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</si>
  <si>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</si>
  <si>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</si>
  <si>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</si>
  <si>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</si>
  <si>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</si>
  <si>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</si>
  <si>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</si>
  <si>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</si>
  <si>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</si>
  <si>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</si>
  <si>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 xml:space="preserve"> </t>
  </si>
  <si>
    <t>* Legenda</t>
  </si>
  <si>
    <t>DIAPZT = Pomůcky pro diabetiky, jejichž název začíná slovem "Pumpa"</t>
  </si>
  <si>
    <t>Gwozdziewicz Marek</t>
  </si>
  <si>
    <t>Hanák Václav</t>
  </si>
  <si>
    <t>Kaláb Martin</t>
  </si>
  <si>
    <t>Klváček Aleš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</si>
  <si>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</si>
  <si>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</si>
  <si>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</si>
  <si>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</si>
  <si>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</si>
  <si>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</si>
  <si>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</si>
  <si>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</si>
  <si>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Amiodaron</t>
  </si>
  <si>
    <t>Atorvastatin</t>
  </si>
  <si>
    <t>Bisoprolol</t>
  </si>
  <si>
    <t>Furosemid</t>
  </si>
  <si>
    <t>98218</t>
  </si>
  <si>
    <t>FURON 40 MG</t>
  </si>
  <si>
    <t>POR TBL NOB 20X40MG</t>
  </si>
  <si>
    <t>Hydrochlorothiazid a kalium šetřící diuretika</t>
  </si>
  <si>
    <t>47475</t>
  </si>
  <si>
    <t>LORADUR</t>
  </si>
  <si>
    <t>POR TBL NOB 20</t>
  </si>
  <si>
    <t>Klopidogrel</t>
  </si>
  <si>
    <t>149478</t>
  </si>
  <si>
    <t>POR TBL FLM 7X75MG</t>
  </si>
  <si>
    <t>Metoprolol</t>
  </si>
  <si>
    <t>49937</t>
  </si>
  <si>
    <t>POR TBL PRO 28X50MG</t>
  </si>
  <si>
    <t>Nadroparin</t>
  </si>
  <si>
    <t>Perindopril</t>
  </si>
  <si>
    <t>101205</t>
  </si>
  <si>
    <t>Ramipril</t>
  </si>
  <si>
    <t>Různé jiné kombinace železa</t>
  </si>
  <si>
    <t>97402</t>
  </si>
  <si>
    <t>POR TBL FLM 50X100MG</t>
  </si>
  <si>
    <t>Spironolakton</t>
  </si>
  <si>
    <t>3550</t>
  </si>
  <si>
    <t>POR TBL NOB 20X25MG</t>
  </si>
  <si>
    <t>Warfarin</t>
  </si>
  <si>
    <t>122632</t>
  </si>
  <si>
    <t>SORTIS 80 MG</t>
  </si>
  <si>
    <t>POR TBL FLM 30X80MG</t>
  </si>
  <si>
    <t>Betaxolol</t>
  </si>
  <si>
    <t>Ciprofloxacin</t>
  </si>
  <si>
    <t>Dabigatran-etexilát</t>
  </si>
  <si>
    <t>29328</t>
  </si>
  <si>
    <t>PRADAXA 110 MG</t>
  </si>
  <si>
    <t>POR CPS DUR 60X1X110MG</t>
  </si>
  <si>
    <t>Flukonazol</t>
  </si>
  <si>
    <t>66037</t>
  </si>
  <si>
    <t>POR CPS DUR 7X100MG</t>
  </si>
  <si>
    <t>56807</t>
  </si>
  <si>
    <t>FURORESE 125</t>
  </si>
  <si>
    <t>POR TBL NOB 30X125MG</t>
  </si>
  <si>
    <t>POR TBL NOB 50X40MG</t>
  </si>
  <si>
    <t>47476</t>
  </si>
  <si>
    <t>47478</t>
  </si>
  <si>
    <t>LORADUR MITE</t>
  </si>
  <si>
    <t>Chlorid draselný</t>
  </si>
  <si>
    <t>Indobufen</t>
  </si>
  <si>
    <t>47845</t>
  </si>
  <si>
    <t>IBUSTRIN</t>
  </si>
  <si>
    <t>Karvedilol</t>
  </si>
  <si>
    <t>21856</t>
  </si>
  <si>
    <t>CORYOL 3,125 MG</t>
  </si>
  <si>
    <t>POR TBL NOB 30X3.125MG</t>
  </si>
  <si>
    <t>Kyselina acetylsalicylová</t>
  </si>
  <si>
    <t>151142</t>
  </si>
  <si>
    <t>ANOPYRIN 100 MG</t>
  </si>
  <si>
    <t>32225</t>
  </si>
  <si>
    <t>POR TBL PRO 28X25MG</t>
  </si>
  <si>
    <t>46981</t>
  </si>
  <si>
    <t>BETALOC SR 200 MG</t>
  </si>
  <si>
    <t>POR TBL PRO 30X200MG</t>
  </si>
  <si>
    <t>Nitrendipin</t>
  </si>
  <si>
    <t>Pantoprazol</t>
  </si>
  <si>
    <t>49122</t>
  </si>
  <si>
    <t>49120</t>
  </si>
  <si>
    <t>POR TBL ENT 14X40MG</t>
  </si>
  <si>
    <t>101227</t>
  </si>
  <si>
    <t>Perindopril a diuretika</t>
  </si>
  <si>
    <t>162008</t>
  </si>
  <si>
    <t>56977</t>
  </si>
  <si>
    <t>POR TBL NOB 30X2.5MG</t>
  </si>
  <si>
    <t>Rosuvastatin</t>
  </si>
  <si>
    <t>148072</t>
  </si>
  <si>
    <t>ROSUCARD 20 MG POTAHOVANÉ TABLETY</t>
  </si>
  <si>
    <t>119653</t>
  </si>
  <si>
    <t>POR TBL FLM 60X100MG</t>
  </si>
  <si>
    <t>Sulfamethoxazol a trimethoprim</t>
  </si>
  <si>
    <t>POR TBL NOB 20X480MG</t>
  </si>
  <si>
    <t>Tiaprid</t>
  </si>
  <si>
    <t>48578</t>
  </si>
  <si>
    <t>POR TBL NOB 50X100MG</t>
  </si>
  <si>
    <t>Tikagrelor</t>
  </si>
  <si>
    <t>167936</t>
  </si>
  <si>
    <t>BRILIQUE 90 MG</t>
  </si>
  <si>
    <t>POR TBL FLM 60X90MG</t>
  </si>
  <si>
    <t>Urapidil</t>
  </si>
  <si>
    <t>94113</t>
  </si>
  <si>
    <t>WARFARIN ORION 3 MG</t>
  </si>
  <si>
    <t>POR TBL NOB 100X3MG</t>
  </si>
  <si>
    <t>Zolpidem</t>
  </si>
  <si>
    <t>16286</t>
  </si>
  <si>
    <t>STILNOX</t>
  </si>
  <si>
    <t>Perindopril, amlodipin a indapamid</t>
  </si>
  <si>
    <t>190973</t>
  </si>
  <si>
    <t>TRIPLIXAM 10 MG/2,5 MG/10 MG</t>
  </si>
  <si>
    <t>93018</t>
  </si>
  <si>
    <t>POR TBL FLM 100X20MG</t>
  </si>
  <si>
    <t>47477</t>
  </si>
  <si>
    <t>71960</t>
  </si>
  <si>
    <t>POR TBL NOB 5X10X100MG</t>
  </si>
  <si>
    <t>200214</t>
  </si>
  <si>
    <t>POR TBL NOB 56X100MG</t>
  </si>
  <si>
    <t>Metformin</t>
  </si>
  <si>
    <t>18630</t>
  </si>
  <si>
    <t>45499</t>
  </si>
  <si>
    <t>BETALOC ZOK 100 MG</t>
  </si>
  <si>
    <t>POR TBL PRO 30X100MG</t>
  </si>
  <si>
    <t>49941</t>
  </si>
  <si>
    <t>POR TBL PRO 100X100MG</t>
  </si>
  <si>
    <t>Perindopril a amlodipin</t>
  </si>
  <si>
    <t>124129</t>
  </si>
  <si>
    <t>PRESTANCE 10 MG/10 MG</t>
  </si>
  <si>
    <t>126031</t>
  </si>
  <si>
    <t>PRENEWEL 4 MG/1,25 MG</t>
  </si>
  <si>
    <t>56978</t>
  </si>
  <si>
    <t>POR TBL NOB 50X2.5MG</t>
  </si>
  <si>
    <t>56982</t>
  </si>
  <si>
    <t>POR TBL NOB 50X5MG</t>
  </si>
  <si>
    <t>POR TBL NOB 100X25MG</t>
  </si>
  <si>
    <t>Sultamicilin</t>
  </si>
  <si>
    <t>POR TBL FLM 12X375MG</t>
  </si>
  <si>
    <t>Telmisartan</t>
  </si>
  <si>
    <t>Telmisartan a diuretika</t>
  </si>
  <si>
    <t>26575</t>
  </si>
  <si>
    <t>MICARDISPLUS 80/12,5 MG</t>
  </si>
  <si>
    <t>POR TBL NOB 98</t>
  </si>
  <si>
    <t>83252</t>
  </si>
  <si>
    <t>POR CPS PRO 20X30MG</t>
  </si>
  <si>
    <t>192340</t>
  </si>
  <si>
    <t>WARFARIN PMCS 2 MG</t>
  </si>
  <si>
    <t>POR TBL NOB 100X2MG</t>
  </si>
  <si>
    <t>192342</t>
  </si>
  <si>
    <t>WARFARIN PMCS 5 MG</t>
  </si>
  <si>
    <t>Aceklofenak</t>
  </si>
  <si>
    <t>160838</t>
  </si>
  <si>
    <t>BIOFENAC 100 MG POTAHOVANÉ TABLETY</t>
  </si>
  <si>
    <t>POR TBL FLM 20X100MG</t>
  </si>
  <si>
    <t>Alopurinol</t>
  </si>
  <si>
    <t>107868</t>
  </si>
  <si>
    <t>MILURIT 100</t>
  </si>
  <si>
    <t>98932</t>
  </si>
  <si>
    <t>SEDACORON</t>
  </si>
  <si>
    <t>Amlodipin</t>
  </si>
  <si>
    <t>125045</t>
  </si>
  <si>
    <t>APO-AMLO 10</t>
  </si>
  <si>
    <t>2954</t>
  </si>
  <si>
    <t>AGEN 10</t>
  </si>
  <si>
    <t>Amoxicilin a enzymový inhibitor</t>
  </si>
  <si>
    <t>5950</t>
  </si>
  <si>
    <t>POR TBL FLM 10</t>
  </si>
  <si>
    <t>132555</t>
  </si>
  <si>
    <t>ATORIS 20</t>
  </si>
  <si>
    <t>87018</t>
  </si>
  <si>
    <t>ATORIS 40</t>
  </si>
  <si>
    <t>94163</t>
  </si>
  <si>
    <t>CONCOR 10</t>
  </si>
  <si>
    <t>94164</t>
  </si>
  <si>
    <t>CONCOR 5</t>
  </si>
  <si>
    <t>Digoxin</t>
  </si>
  <si>
    <t>DIGOXIN 0,250 LÉČIVA</t>
  </si>
  <si>
    <t>Diosmin, kombinace</t>
  </si>
  <si>
    <t>14075</t>
  </si>
  <si>
    <t>POR TBL FLM 60X500MG</t>
  </si>
  <si>
    <t>Doxycyklin</t>
  </si>
  <si>
    <t>32953</t>
  </si>
  <si>
    <t>DOXYHEXAL TABS</t>
  </si>
  <si>
    <t>POR TBL NOB 10X100MG</t>
  </si>
  <si>
    <t>Gliklazid</t>
  </si>
  <si>
    <t>1244</t>
  </si>
  <si>
    <t>POR TBL RET 30X30MG</t>
  </si>
  <si>
    <t>POR TBL RET 60X30MG</t>
  </si>
  <si>
    <t>112664</t>
  </si>
  <si>
    <t>GLYCLADA 30 MG</t>
  </si>
  <si>
    <t>188462</t>
  </si>
  <si>
    <t>GLYCLADA 60 MG</t>
  </si>
  <si>
    <t>POR TBL RET 30X60MG I</t>
  </si>
  <si>
    <t>Glimepirid</t>
  </si>
  <si>
    <t>154049</t>
  </si>
  <si>
    <t>GLIMEPIRID MYLAN 2 MG</t>
  </si>
  <si>
    <t>154056</t>
  </si>
  <si>
    <t>GLIMEPIRID MYLAN 3 MG</t>
  </si>
  <si>
    <t>Hořčík (různé sole v kombinaci)</t>
  </si>
  <si>
    <t>POR GRA SOL SCC 30X365MG</t>
  </si>
  <si>
    <t>94803</t>
  </si>
  <si>
    <t>Indapamid</t>
  </si>
  <si>
    <t>151949</t>
  </si>
  <si>
    <t>INDAP</t>
  </si>
  <si>
    <t>POR CPS DUR 100X2.5MG</t>
  </si>
  <si>
    <t>158288</t>
  </si>
  <si>
    <t>INDAP 2,5 MG</t>
  </si>
  <si>
    <t>98924</t>
  </si>
  <si>
    <t>ATRAM 12,5</t>
  </si>
  <si>
    <t>POR TBL NOB 30X12.5MG</t>
  </si>
  <si>
    <t>98921</t>
  </si>
  <si>
    <t>ATRAM 6,25</t>
  </si>
  <si>
    <t>POR TBL NOB 15X6.25MG</t>
  </si>
  <si>
    <t>141034</t>
  </si>
  <si>
    <t>TROMBEX 75 MG POTAHOVANÉ TABLETY</t>
  </si>
  <si>
    <t>POR TBL FLM 30X75MG</t>
  </si>
  <si>
    <t>132727</t>
  </si>
  <si>
    <t>150619</t>
  </si>
  <si>
    <t>162858</t>
  </si>
  <si>
    <t>ASPIRIN PROTECT 100</t>
  </si>
  <si>
    <t>POR TBL ENT 28X100MG</t>
  </si>
  <si>
    <t>Lansoprazol</t>
  </si>
  <si>
    <t>Levothyroxin, sodná sůl</t>
  </si>
  <si>
    <t>30018</t>
  </si>
  <si>
    <t>POR TBL NOB 100X75MCG I</t>
  </si>
  <si>
    <t>47141</t>
  </si>
  <si>
    <t>LETROX 50</t>
  </si>
  <si>
    <t>POR TBL NOB 100X50RG I</t>
  </si>
  <si>
    <t>47142</t>
  </si>
  <si>
    <t>POR TBL NOB 50X100RG I</t>
  </si>
  <si>
    <t>69190</t>
  </si>
  <si>
    <t>POR TBL NOB 50X50RG</t>
  </si>
  <si>
    <t>Linagliptin</t>
  </si>
  <si>
    <t>168447</t>
  </si>
  <si>
    <t>TRAJENTA 5 MG</t>
  </si>
  <si>
    <t>Mesalazin</t>
  </si>
  <si>
    <t>46615</t>
  </si>
  <si>
    <t>SALOFALK 500</t>
  </si>
  <si>
    <t>POR TBL ENT 30X500MG</t>
  </si>
  <si>
    <t>144459</t>
  </si>
  <si>
    <t>METFORMIN 1000 MG ZENTIVA</t>
  </si>
  <si>
    <t>POR TBL FLM 30X1000 MG</t>
  </si>
  <si>
    <t>23797</t>
  </si>
  <si>
    <t>GLUCOPHAGE 1000 MG</t>
  </si>
  <si>
    <t>Methylprednisolon</t>
  </si>
  <si>
    <t>40373</t>
  </si>
  <si>
    <t>MEDROL 16 MG</t>
  </si>
  <si>
    <t>POR TBL NOB 50X16MG</t>
  </si>
  <si>
    <t>13778</t>
  </si>
  <si>
    <t>POR TBL PRO 28X100MG</t>
  </si>
  <si>
    <t>49934</t>
  </si>
  <si>
    <t>POR TBL PRO 30X25MG</t>
  </si>
  <si>
    <t>32060</t>
  </si>
  <si>
    <t>INJ SOL 2X0.6ML</t>
  </si>
  <si>
    <t>59805</t>
  </si>
  <si>
    <t>111904</t>
  </si>
  <si>
    <t>POR TBL NOB 100X20MG</t>
  </si>
  <si>
    <t>Omeprazol</t>
  </si>
  <si>
    <t>132530</t>
  </si>
  <si>
    <t>HELICID 20</t>
  </si>
  <si>
    <t>POR CPS ETD 28X20MG</t>
  </si>
  <si>
    <t>49113</t>
  </si>
  <si>
    <t>POR TBL ENT 28X20MG I</t>
  </si>
  <si>
    <t>180640</t>
  </si>
  <si>
    <t>POR TBL ENT 30X40MG II</t>
  </si>
  <si>
    <t>120791</t>
  </si>
  <si>
    <t>APO-PERINDO 4 MG</t>
  </si>
  <si>
    <t>124115</t>
  </si>
  <si>
    <t>PRESTANCE 10 MG/5 MG</t>
  </si>
  <si>
    <t>Prednison</t>
  </si>
  <si>
    <t>PREDNISON 20 LÉČIVA</t>
  </si>
  <si>
    <t>56973</t>
  </si>
  <si>
    <t>POR TBL NOB 30X1.25MG</t>
  </si>
  <si>
    <t>Rivaroxaban</t>
  </si>
  <si>
    <t>Saxagliptin</t>
  </si>
  <si>
    <t>149493</t>
  </si>
  <si>
    <t>ONGLYZA 5 MG</t>
  </si>
  <si>
    <t>POR TBL FLM 28X5MG</t>
  </si>
  <si>
    <t>Sertralin</t>
  </si>
  <si>
    <t>53950</t>
  </si>
  <si>
    <t>ZOLOFT 50 MG</t>
  </si>
  <si>
    <t>POR TBL FLM 28X50MG</t>
  </si>
  <si>
    <t>Tamsulosin</t>
  </si>
  <si>
    <t>14499</t>
  </si>
  <si>
    <t>OMNIC TOCAS 0,4</t>
  </si>
  <si>
    <t>POR TBL PRO 30X0.4MG</t>
  </si>
  <si>
    <t>167666</t>
  </si>
  <si>
    <t>TOLURA 40 MG</t>
  </si>
  <si>
    <t>POR TBL NOB 28X40MG</t>
  </si>
  <si>
    <t>26576</t>
  </si>
  <si>
    <t>POR TBL NOB 56</t>
  </si>
  <si>
    <t>Thiamazol</t>
  </si>
  <si>
    <t>87148</t>
  </si>
  <si>
    <t>THYROZOL 10</t>
  </si>
  <si>
    <t>164411</t>
  </si>
  <si>
    <t>83271</t>
  </si>
  <si>
    <t>POR CPS PRO 100X30MG</t>
  </si>
  <si>
    <t>Valsartan</t>
  </si>
  <si>
    <t>176448</t>
  </si>
  <si>
    <t>VALSACOR 80 MG</t>
  </si>
  <si>
    <t>POR TBL FLM 60X80MG</t>
  </si>
  <si>
    <t>192341</t>
  </si>
  <si>
    <t>Pioglitazon</t>
  </si>
  <si>
    <t>193032</t>
  </si>
  <si>
    <t>PIOGLITAZON ACTAVIS 30 MG</t>
  </si>
  <si>
    <t>POR TBL NOB 28X30MG</t>
  </si>
  <si>
    <t>Alogliptin</t>
  </si>
  <si>
    <t>VIPIDIA 25 MG</t>
  </si>
  <si>
    <t>POR TBL FLM 28X25MG</t>
  </si>
  <si>
    <t>125059</t>
  </si>
  <si>
    <t>Atenolol</t>
  </si>
  <si>
    <t>151127</t>
  </si>
  <si>
    <t>ATEHEXAL 25</t>
  </si>
  <si>
    <t>POR TBL FLM 30X25MG BLI II</t>
  </si>
  <si>
    <t>93013</t>
  </si>
  <si>
    <t>SORTIS 10 MG</t>
  </si>
  <si>
    <t>187511</t>
  </si>
  <si>
    <t>POR TBL FLM 20X40MG</t>
  </si>
  <si>
    <t>187494</t>
  </si>
  <si>
    <t>POR TBL FLM 10X20MG</t>
  </si>
  <si>
    <t>187512</t>
  </si>
  <si>
    <t>POR TBL FLM 28X40MG</t>
  </si>
  <si>
    <t>Atorvastatin a amlodipin</t>
  </si>
  <si>
    <t>30543</t>
  </si>
  <si>
    <t>CADUET 5 MG/10 MG</t>
  </si>
  <si>
    <t>139477</t>
  </si>
  <si>
    <t>BETAMED 20 MG</t>
  </si>
  <si>
    <t>3801</t>
  </si>
  <si>
    <t>CONCOR COR 2,5 MG</t>
  </si>
  <si>
    <t>POR TBL FLM 28X2.5MG</t>
  </si>
  <si>
    <t>Brinzolamid</t>
  </si>
  <si>
    <t>26248</t>
  </si>
  <si>
    <t>AZOPT 10 MG/ML</t>
  </si>
  <si>
    <t>OPH GTT SUS 1X10ML</t>
  </si>
  <si>
    <t>Bromazepam</t>
  </si>
  <si>
    <t>LEXAURIN 1,5</t>
  </si>
  <si>
    <t>POR TBL NOB 30X1.5MG</t>
  </si>
  <si>
    <t>Cilazapril</t>
  </si>
  <si>
    <t>14929</t>
  </si>
  <si>
    <t>INHIBACE 5 MG</t>
  </si>
  <si>
    <t>Citalopram</t>
  </si>
  <si>
    <t>15155</t>
  </si>
  <si>
    <t>CITALON 10 MG</t>
  </si>
  <si>
    <t>POR TBL FLM 10X10MG</t>
  </si>
  <si>
    <t>Esomeprazol</t>
  </si>
  <si>
    <t>147926</t>
  </si>
  <si>
    <t>EMANERA 40 MG</t>
  </si>
  <si>
    <t>POR CPS ETD 14X40MG I</t>
  </si>
  <si>
    <t>Finasterid</t>
  </si>
  <si>
    <t>31054</t>
  </si>
  <si>
    <t>FINEX</t>
  </si>
  <si>
    <t>Formoterol</t>
  </si>
  <si>
    <t>15899</t>
  </si>
  <si>
    <t>FORADIL</t>
  </si>
  <si>
    <t>INH PLV CPS 30X12RG</t>
  </si>
  <si>
    <t>163084</t>
  </si>
  <si>
    <t>POR TBL NOB 28X3MG</t>
  </si>
  <si>
    <t>96696</t>
  </si>
  <si>
    <t>POR CPS DUR 30X2.5MG</t>
  </si>
  <si>
    <t>122086</t>
  </si>
  <si>
    <t>CORYOL 6,25 MG</t>
  </si>
  <si>
    <t>POR TBL NOB 20X6.25 MG</t>
  </si>
  <si>
    <t>149479</t>
  </si>
  <si>
    <t>POR TBL FLM 14X75MG</t>
  </si>
  <si>
    <t>149481</t>
  </si>
  <si>
    <t>155780</t>
  </si>
  <si>
    <t>188845</t>
  </si>
  <si>
    <t>STACYL 100 MG ENTEROSOLVENTNÍ TABLETY</t>
  </si>
  <si>
    <t>POR TBL ENT 30X100MG I</t>
  </si>
  <si>
    <t>97186</t>
  </si>
  <si>
    <t>EUTHYROX 100 MIKROGRAMŮ</t>
  </si>
  <si>
    <t>POR TBL NOB 100X100RG</t>
  </si>
  <si>
    <t>47139</t>
  </si>
  <si>
    <t>POR TBL NOB 50X50RG I</t>
  </si>
  <si>
    <t>23796</t>
  </si>
  <si>
    <t>POR TBL FLM 30X1000MG</t>
  </si>
  <si>
    <t>12355</t>
  </si>
  <si>
    <t>POR TBL FLM 30X850MG</t>
  </si>
  <si>
    <t>POR TBL PRO 30X50MG</t>
  </si>
  <si>
    <t>Nebivolol</t>
  </si>
  <si>
    <t>53760</t>
  </si>
  <si>
    <t>POR TBL NOB 14X5MG</t>
  </si>
  <si>
    <t>111901</t>
  </si>
  <si>
    <t>14449</t>
  </si>
  <si>
    <t>OMEPRAZOL 20 GALMED</t>
  </si>
  <si>
    <t>POR CPS DUR 56X20MG</t>
  </si>
  <si>
    <t>180639</t>
  </si>
  <si>
    <t>POR TBL ENT 15X40MG II</t>
  </si>
  <si>
    <t>101203</t>
  </si>
  <si>
    <t>POR TBL FLM 20X5MG</t>
  </si>
  <si>
    <t>101199</t>
  </si>
  <si>
    <t>POR TBL FLM 10X5MG</t>
  </si>
  <si>
    <t>101225</t>
  </si>
  <si>
    <t>POR TBL FLM 20X10 MG</t>
  </si>
  <si>
    <t>124126</t>
  </si>
  <si>
    <t>POR TBL NOB 14</t>
  </si>
  <si>
    <t>PREDNISON 5 LÉČIVA</t>
  </si>
  <si>
    <t>POR TBL NOB 20X5MG</t>
  </si>
  <si>
    <t>191025</t>
  </si>
  <si>
    <t>POR TBL NOB 21X5MG</t>
  </si>
  <si>
    <t>148071</t>
  </si>
  <si>
    <t>177529</t>
  </si>
  <si>
    <t>TINTAROS 10 MG</t>
  </si>
  <si>
    <t>POR TBL FLM 28X10MG</t>
  </si>
  <si>
    <t>Tafluprost</t>
  </si>
  <si>
    <t>136003</t>
  </si>
  <si>
    <t>TAFLOTAN 15 MIKROGRAMŮ/ML OČNÍ KAPKY, ROZTOK, JEDNODÁVKOVÝ OBAL</t>
  </si>
  <si>
    <t>OPH GTT SOL 90X0.3ML</t>
  </si>
  <si>
    <t>26554</t>
  </si>
  <si>
    <t>MICARDIS 80 MG</t>
  </si>
  <si>
    <t>167658</t>
  </si>
  <si>
    <t>TOLURA 20 MG</t>
  </si>
  <si>
    <t>POR TBL NOB 14X20MG</t>
  </si>
  <si>
    <t>29678</t>
  </si>
  <si>
    <t>POR TBL NOB 30X1</t>
  </si>
  <si>
    <t>Theofylin</t>
  </si>
  <si>
    <t>203184</t>
  </si>
  <si>
    <t>AFONILUM SR 250 MG</t>
  </si>
  <si>
    <t>POR CPS PRO 50X250MG</t>
  </si>
  <si>
    <t>Tiotropium-bromid</t>
  </si>
  <si>
    <t>32393</t>
  </si>
  <si>
    <t>SPIRIVA</t>
  </si>
  <si>
    <t>INH PLV CPS 30X18RG</t>
  </si>
  <si>
    <t>Tramadol, kombinace</t>
  </si>
  <si>
    <t>POR TBL FLM 3X10</t>
  </si>
  <si>
    <t>Trospium</t>
  </si>
  <si>
    <t>17162</t>
  </si>
  <si>
    <t>SPASMED 15</t>
  </si>
  <si>
    <t>POR TBL FLM 30X15MG</t>
  </si>
  <si>
    <t>Valsartan a diuretika</t>
  </si>
  <si>
    <t>161954</t>
  </si>
  <si>
    <t>VALSACOMBI 320 MG/12,5 MG</t>
  </si>
  <si>
    <t>Vápník, kombinace s vitaminem D a/nebo jinými léčivy</t>
  </si>
  <si>
    <t>164886</t>
  </si>
  <si>
    <t>CALTRATE 600 MG/400 IU D3 POTAHOVANÁ TABLETA</t>
  </si>
  <si>
    <t>Vinpocetin</t>
  </si>
  <si>
    <t>10252</t>
  </si>
  <si>
    <t>CAVINTON FORTE</t>
  </si>
  <si>
    <t>192339</t>
  </si>
  <si>
    <t>POR TBL NOB 50X2MG</t>
  </si>
  <si>
    <t>POR TBL NOB 3X20X100MG</t>
  </si>
  <si>
    <t>Aciklovir</t>
  </si>
  <si>
    <t>155938</t>
  </si>
  <si>
    <t>HERPESIN 200</t>
  </si>
  <si>
    <t>POR TBL NOB 25X200MG</t>
  </si>
  <si>
    <t>Antiagregancia kromě heparinu, kombinace</t>
  </si>
  <si>
    <t>167509</t>
  </si>
  <si>
    <t>DUOPLAVIN 75 MG/100 MG</t>
  </si>
  <si>
    <t>POR TBL FLM 30X1</t>
  </si>
  <si>
    <t>17431</t>
  </si>
  <si>
    <t>POR TBL FLM 30X20 MG</t>
  </si>
  <si>
    <t>158287</t>
  </si>
  <si>
    <t>POR TBL NOB 2X10X100MG</t>
  </si>
  <si>
    <t>49112</t>
  </si>
  <si>
    <t>POR TBL ENT 14X20MG I</t>
  </si>
  <si>
    <t>Telmisartan a amlodipin</t>
  </si>
  <si>
    <t>167860</t>
  </si>
  <si>
    <t>TWYNSTA 80 MG/10 MG</t>
  </si>
  <si>
    <t>Prasugrel</t>
  </si>
  <si>
    <t>167934</t>
  </si>
  <si>
    <t>EFIENT 10 MG</t>
  </si>
  <si>
    <t>111898</t>
  </si>
  <si>
    <t>NITRESAN 10 MG</t>
  </si>
  <si>
    <t>Pentoxifylin</t>
  </si>
  <si>
    <t>53480</t>
  </si>
  <si>
    <t>TRENTAL 400</t>
  </si>
  <si>
    <t>POR TBL RET 100X400MG</t>
  </si>
  <si>
    <t>POR TBL FLM 2X10</t>
  </si>
  <si>
    <t>84127</t>
  </si>
  <si>
    <t>119773</t>
  </si>
  <si>
    <t>Alprazolam</t>
  </si>
  <si>
    <t>12494</t>
  </si>
  <si>
    <t>AUGMENTIN 1 G</t>
  </si>
  <si>
    <t>POR TBL FLM 14 I</t>
  </si>
  <si>
    <t>Celiprolol</t>
  </si>
  <si>
    <t>163143</t>
  </si>
  <si>
    <t>TENOLOC 200</t>
  </si>
  <si>
    <t>POR TBL FLM 30X200MG</t>
  </si>
  <si>
    <t>168373</t>
  </si>
  <si>
    <t>PRADAXA 150 MG</t>
  </si>
  <si>
    <t>POR CPS DUR 60X1X150MG</t>
  </si>
  <si>
    <t>Desloratadin</t>
  </si>
  <si>
    <t>26331</t>
  </si>
  <si>
    <t>AERIUS 5 MG</t>
  </si>
  <si>
    <t>POR TBL FLM 100X5MG</t>
  </si>
  <si>
    <t>83318</t>
  </si>
  <si>
    <t>DIGOXIN 0,125 LÉČIVA</t>
  </si>
  <si>
    <t>POR TBL NOB 30X0.125MG</t>
  </si>
  <si>
    <t>Draslík</t>
  </si>
  <si>
    <t>Enoxaparin</t>
  </si>
  <si>
    <t>115404</t>
  </si>
  <si>
    <t>CLEXANE</t>
  </si>
  <si>
    <t>INJ SOL ISP 10X1ML/10KU</t>
  </si>
  <si>
    <t>115400</t>
  </si>
  <si>
    <t>INJ SOL ISP 10X0.2ML/2KU</t>
  </si>
  <si>
    <t>115403</t>
  </si>
  <si>
    <t>INJ SOL ISP 10X0.8ML/8KU</t>
  </si>
  <si>
    <t>Fenoxymethylpenicilin</t>
  </si>
  <si>
    <t>45996</t>
  </si>
  <si>
    <t>OSPEN 500</t>
  </si>
  <si>
    <t>POR TBL FLM 30X500KU</t>
  </si>
  <si>
    <t>56804</t>
  </si>
  <si>
    <t>FURORESE 40</t>
  </si>
  <si>
    <t>Indometacin</t>
  </si>
  <si>
    <t>RCT SUP 10X100MG</t>
  </si>
  <si>
    <t>Irbesartan</t>
  </si>
  <si>
    <t>194145</t>
  </si>
  <si>
    <t>IFIRMASTA 300 MG</t>
  </si>
  <si>
    <t>POR TBL FLM 30X300MG</t>
  </si>
  <si>
    <t>Isosorbid-mononitrát</t>
  </si>
  <si>
    <t>59467</t>
  </si>
  <si>
    <t>MONO MACK DEPOT</t>
  </si>
  <si>
    <t>76402</t>
  </si>
  <si>
    <t>SORBIMON 20 MG</t>
  </si>
  <si>
    <t>Kandesartan</t>
  </si>
  <si>
    <t>175281</t>
  </si>
  <si>
    <t>CANOCORD 16 MG</t>
  </si>
  <si>
    <t>POR TBL NOB 30X16MG</t>
  </si>
  <si>
    <t>Klarithromycin</t>
  </si>
  <si>
    <t>Losartan</t>
  </si>
  <si>
    <t>114065</t>
  </si>
  <si>
    <t>LOZAP 50 ZENTIVA</t>
  </si>
  <si>
    <t>POR TBL FLM 30X50MG</t>
  </si>
  <si>
    <t>Losartan a diuretika</t>
  </si>
  <si>
    <t>15317</t>
  </si>
  <si>
    <t>LOZAP H</t>
  </si>
  <si>
    <t>POR TBL PRO 100X25MG</t>
  </si>
  <si>
    <t>Nimesulid</t>
  </si>
  <si>
    <t>17187</t>
  </si>
  <si>
    <t>NIMESIL</t>
  </si>
  <si>
    <t>POR GRA SUS 30X100MG</t>
  </si>
  <si>
    <t>Propafenon</t>
  </si>
  <si>
    <t>58838</t>
  </si>
  <si>
    <t>PROPANORM 300 MG</t>
  </si>
  <si>
    <t>POR TBL FLM 50X300MG</t>
  </si>
  <si>
    <t>Rilmenidin</t>
  </si>
  <si>
    <t>125641</t>
  </si>
  <si>
    <t>TENAXUM</t>
  </si>
  <si>
    <t>POR TBL NOB 90X1MG</t>
  </si>
  <si>
    <t>Simvastatin</t>
  </si>
  <si>
    <t>125077</t>
  </si>
  <si>
    <t>APO-SIMVA 10</t>
  </si>
  <si>
    <t>158198</t>
  </si>
  <si>
    <t>POR TBL NOB 100X80MG</t>
  </si>
  <si>
    <t>Thiethylperazin</t>
  </si>
  <si>
    <t>9847</t>
  </si>
  <si>
    <t>TORECAN</t>
  </si>
  <si>
    <t>RCT SUP 6X6.5MG</t>
  </si>
  <si>
    <t>17926</t>
  </si>
  <si>
    <t>ZALDIAR</t>
  </si>
  <si>
    <t>Trimetazidin</t>
  </si>
  <si>
    <t>Verapamil</t>
  </si>
  <si>
    <t>43879</t>
  </si>
  <si>
    <t>VEROGALID ER 240 MG</t>
  </si>
  <si>
    <t>POR TBL PRO 100X240MG</t>
  </si>
  <si>
    <t>9205</t>
  </si>
  <si>
    <t>ISOPTIN 80 MG</t>
  </si>
  <si>
    <t>POR TBL FLM 50X80MG</t>
  </si>
  <si>
    <t>Obvazový materiál, náplasti</t>
  </si>
  <si>
    <t>19580</t>
  </si>
  <si>
    <t>OBINADLO ELASTICKÉ UNIVERSÁLNÍ LENKELAST</t>
  </si>
  <si>
    <t>12X5M V NATAŽENÉM STAVU,STŘEDNÍ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</si>
  <si>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</si>
  <si>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</si>
  <si>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</si>
  <si>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</si>
  <si>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</si>
  <si>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</si>
  <si>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</si>
  <si>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Enalapril</t>
  </si>
  <si>
    <t>59642</t>
  </si>
  <si>
    <t>ENAP 10 MG</t>
  </si>
  <si>
    <t>POR TBL NOB 100X10MG</t>
  </si>
  <si>
    <t>Fenobarbital</t>
  </si>
  <si>
    <t>68578</t>
  </si>
  <si>
    <t>PHENAEMALETTEN</t>
  </si>
  <si>
    <t>POR TBL NOB 50X15MG SKLO</t>
  </si>
  <si>
    <t>Ciklesonid</t>
  </si>
  <si>
    <t>137280</t>
  </si>
  <si>
    <t>ALVESCO 160 INHALER</t>
  </si>
  <si>
    <t>INH SOL PSS 120X160RG</t>
  </si>
  <si>
    <t>Itrakonazol</t>
  </si>
  <si>
    <t>50353</t>
  </si>
  <si>
    <t>PROKANAZOL</t>
  </si>
  <si>
    <t>POR CPS DUR 30X100MG</t>
  </si>
  <si>
    <t>Mometason</t>
  </si>
  <si>
    <t>47302</t>
  </si>
  <si>
    <t>ELOCOM</t>
  </si>
  <si>
    <t>DRM CRM 1X100GM 0.1%</t>
  </si>
  <si>
    <t>Azithromycin</t>
  </si>
  <si>
    <t>Cetirizin</t>
  </si>
  <si>
    <t>99600</t>
  </si>
  <si>
    <t>Mefenoxalon</t>
  </si>
  <si>
    <t>DORSIFLEX 200 MG</t>
  </si>
  <si>
    <t>Sodná sůl metamizolu</t>
  </si>
  <si>
    <t>NOVALGIN TABLETY</t>
  </si>
  <si>
    <t>POR TBL FLM 20X500MG</t>
  </si>
  <si>
    <t>132803</t>
  </si>
  <si>
    <t>Fluvastatin</t>
  </si>
  <si>
    <t>200992</t>
  </si>
  <si>
    <t>LESCOL XL</t>
  </si>
  <si>
    <t>POR TBL PRO 28X80MG</t>
  </si>
  <si>
    <t>Kaptopril</t>
  </si>
  <si>
    <t>31385</t>
  </si>
  <si>
    <t>TENSIOMIN 12,5 MG</t>
  </si>
  <si>
    <t>75490</t>
  </si>
  <si>
    <t>KLACID 250</t>
  </si>
  <si>
    <t>POR TBL FLM 14X250MG</t>
  </si>
  <si>
    <t>Midazolam</t>
  </si>
  <si>
    <t>15013</t>
  </si>
  <si>
    <t>DORMICUM 7,5 MG</t>
  </si>
  <si>
    <t>POR TBL FLM 10X7.5MG</t>
  </si>
  <si>
    <t>49195</t>
  </si>
  <si>
    <t>POR CPS RDR 90X0.4MG</t>
  </si>
  <si>
    <t>Acebutolol</t>
  </si>
  <si>
    <t>80058</t>
  </si>
  <si>
    <t>SECTRAL 400 MG</t>
  </si>
  <si>
    <t>POR TBL FLM 30X400MG</t>
  </si>
  <si>
    <t>13703</t>
  </si>
  <si>
    <t>ZOVIRAX 200 MG</t>
  </si>
  <si>
    <t>Akamprosat</t>
  </si>
  <si>
    <t>40364</t>
  </si>
  <si>
    <t>CAMPRAL</t>
  </si>
  <si>
    <t>POR TBL ENT 84X300MG</t>
  </si>
  <si>
    <t>90959</t>
  </si>
  <si>
    <t>XANAX 0,5 MG</t>
  </si>
  <si>
    <t>POR TBL NOB 30X0.5MG</t>
  </si>
  <si>
    <t>91788</t>
  </si>
  <si>
    <t>NEUROL 0,25</t>
  </si>
  <si>
    <t>96977</t>
  </si>
  <si>
    <t>XANAX 1 MG</t>
  </si>
  <si>
    <t>POR TBL NOB 30X1MG</t>
  </si>
  <si>
    <t>Ambroxol</t>
  </si>
  <si>
    <t>58374</t>
  </si>
  <si>
    <t>AMBROXOL AL KAPKY</t>
  </si>
  <si>
    <t>POR GTT SOL 1X100ML/750MG</t>
  </si>
  <si>
    <t>125052</t>
  </si>
  <si>
    <t>163111</t>
  </si>
  <si>
    <t>ZOREM 10 MG</t>
  </si>
  <si>
    <t>163114</t>
  </si>
  <si>
    <t>ZOREM 5 MG</t>
  </si>
  <si>
    <t>192240</t>
  </si>
  <si>
    <t>POR TBL NOB 98X10MG</t>
  </si>
  <si>
    <t>Amoxicilin</t>
  </si>
  <si>
    <t>POR TBL SUS 14X1000MG</t>
  </si>
  <si>
    <t>167508</t>
  </si>
  <si>
    <t>93015</t>
  </si>
  <si>
    <t>101172</t>
  </si>
  <si>
    <t>30530</t>
  </si>
  <si>
    <t>30550</t>
  </si>
  <si>
    <t>49910</t>
  </si>
  <si>
    <t>POR TBL FLM 98X20MG</t>
  </si>
  <si>
    <t>176913</t>
  </si>
  <si>
    <t>3822</t>
  </si>
  <si>
    <t>CONCOR COR 5 MG</t>
  </si>
  <si>
    <t>Cefuroxim</t>
  </si>
  <si>
    <t>47725</t>
  </si>
  <si>
    <t>ZINNAT 250 MG</t>
  </si>
  <si>
    <t>125441</t>
  </si>
  <si>
    <t>Ciprofibrát</t>
  </si>
  <si>
    <t>47684</t>
  </si>
  <si>
    <t>LIPANOR</t>
  </si>
  <si>
    <t>POR CPS DUR 60X100MG</t>
  </si>
  <si>
    <t>Diklofenak</t>
  </si>
  <si>
    <t>125121</t>
  </si>
  <si>
    <t>POR TBL RET 30X100MG</t>
  </si>
  <si>
    <t>75632</t>
  </si>
  <si>
    <t>DICLOFENAC AL RETARD</t>
  </si>
  <si>
    <t>POR TBL RET 50X100MG</t>
  </si>
  <si>
    <t>Dimetinden</t>
  </si>
  <si>
    <t>15520</t>
  </si>
  <si>
    <t>FENISTIL</t>
  </si>
  <si>
    <t>POR GTT SOL 1X20ML</t>
  </si>
  <si>
    <t>185435</t>
  </si>
  <si>
    <t>POR TBL FLM 120X500MG</t>
  </si>
  <si>
    <t>Escitalopram</t>
  </si>
  <si>
    <t>134520</t>
  </si>
  <si>
    <t>ELICEA 20 MG</t>
  </si>
  <si>
    <t>Fenofibrát</t>
  </si>
  <si>
    <t>11014</t>
  </si>
  <si>
    <t>LIPANTHYL 267 M</t>
  </si>
  <si>
    <t>POR CPS DUR 90X267MG</t>
  </si>
  <si>
    <t>120957</t>
  </si>
  <si>
    <t>FLUVASTATIN ACTAVIS 80 MG</t>
  </si>
  <si>
    <t>12121</t>
  </si>
  <si>
    <t>GLIMEPIRID SANDOZ 3 MG TABLETY</t>
  </si>
  <si>
    <t>Chinapril a diuretika</t>
  </si>
  <si>
    <t>64790</t>
  </si>
  <si>
    <t>ACCUZIDE 20</t>
  </si>
  <si>
    <t>POR TBL FLM 100</t>
  </si>
  <si>
    <t>76710</t>
  </si>
  <si>
    <t>ACCUZIDE 10</t>
  </si>
  <si>
    <t>Isosorbid-dinitrát</t>
  </si>
  <si>
    <t>85719</t>
  </si>
  <si>
    <t>ISOKET SPRAY</t>
  </si>
  <si>
    <t>ORM SPR SLG 1X12.7GM</t>
  </si>
  <si>
    <t>Jiná antibiotika pro lokální aplikaci</t>
  </si>
  <si>
    <t>55759</t>
  </si>
  <si>
    <t>PAMYCON NA PŘÍPRAVU KAPEK</t>
  </si>
  <si>
    <t>DRM PLV SOL 1X1LAH</t>
  </si>
  <si>
    <t>Jiná antihistaminika pro systémovou aplikaci</t>
  </si>
  <si>
    <t>POR TBL NOB 20X2MG</t>
  </si>
  <si>
    <t>Jinanový list (Ginkgo biloba)</t>
  </si>
  <si>
    <t>13491</t>
  </si>
  <si>
    <t>TEBOKAN 40 MG</t>
  </si>
  <si>
    <t>144246</t>
  </si>
  <si>
    <t>KLARITROMYCIN MYLAN 500 MG</t>
  </si>
  <si>
    <t>132644</t>
  </si>
  <si>
    <t>POR TBL NOB 14X500MG</t>
  </si>
  <si>
    <t>203854</t>
  </si>
  <si>
    <t>Kodein</t>
  </si>
  <si>
    <t>90</t>
  </si>
  <si>
    <t>CODEIN SLOVAKOFARMA 30 MG</t>
  </si>
  <si>
    <t>POR TBL NOB 10X30MG</t>
  </si>
  <si>
    <t>201121</t>
  </si>
  <si>
    <t>POR TBL ENT 100X100MG II</t>
  </si>
  <si>
    <t>Lacidipin</t>
  </si>
  <si>
    <t>47670</t>
  </si>
  <si>
    <t>LACIPIL 4 MG</t>
  </si>
  <si>
    <t>POR TBL FLM 28X4MG</t>
  </si>
  <si>
    <t>Léčiva k terapii onemocnění jater</t>
  </si>
  <si>
    <t>125753</t>
  </si>
  <si>
    <t>ESSENTIALE FORTE N</t>
  </si>
  <si>
    <t>POR CPS DUR 100</t>
  </si>
  <si>
    <t>Levocetirizin</t>
  </si>
  <si>
    <t>85142</t>
  </si>
  <si>
    <t>XYZAL</t>
  </si>
  <si>
    <t>187425</t>
  </si>
  <si>
    <t>POR TBL NOB 100X50RG II</t>
  </si>
  <si>
    <t>146219</t>
  </si>
  <si>
    <t>LOSARTAN TEVA 50 MG</t>
  </si>
  <si>
    <t>POR TBL FLM 98X50MG OPA</t>
  </si>
  <si>
    <t>Mebendazol</t>
  </si>
  <si>
    <t>122198</t>
  </si>
  <si>
    <t>VERMOX</t>
  </si>
  <si>
    <t>POR TBL NOB 6X100MG</t>
  </si>
  <si>
    <t>12356</t>
  </si>
  <si>
    <t>POR TBL FLM 120X850MG</t>
  </si>
  <si>
    <t>164639</t>
  </si>
  <si>
    <t>GLUCOPHAGE 500 MG</t>
  </si>
  <si>
    <t>POR TBL FLM 50X500MG</t>
  </si>
  <si>
    <t>Methyldopa (levotočivá)</t>
  </si>
  <si>
    <t>1328</t>
  </si>
  <si>
    <t>DOPEGYT</t>
  </si>
  <si>
    <t>POR TBL NOB 50X250MG</t>
  </si>
  <si>
    <t>32673</t>
  </si>
  <si>
    <t>METOPROLOL AL 200 RETARD</t>
  </si>
  <si>
    <t>POR TBL PRO 50X200MG</t>
  </si>
  <si>
    <t>POR TBL PRO 100X200MG</t>
  </si>
  <si>
    <t>Moxonidin</t>
  </si>
  <si>
    <t>125391</t>
  </si>
  <si>
    <t>CYNT 0,4</t>
  </si>
  <si>
    <t>POR TBL FLM 98X0.4MG</t>
  </si>
  <si>
    <t>POR GRA SUS 30X100MG I</t>
  </si>
  <si>
    <t>Nitrofurantoin</t>
  </si>
  <si>
    <t>154748</t>
  </si>
  <si>
    <t>NITROFURANTOIN - RATIOPHARM 100 MG</t>
  </si>
  <si>
    <t>POR CPS PRO 50X100MG</t>
  </si>
  <si>
    <t>Ofloxacin</t>
  </si>
  <si>
    <t>55636</t>
  </si>
  <si>
    <t>OFLOXIN 200</t>
  </si>
  <si>
    <t>POR TBL FLM 10X200MG</t>
  </si>
  <si>
    <t>122114</t>
  </si>
  <si>
    <t>APO-OME 20</t>
  </si>
  <si>
    <t>POR CPS ETD 100X20MG</t>
  </si>
  <si>
    <t>132531</t>
  </si>
  <si>
    <t>180666</t>
  </si>
  <si>
    <t>POR TBL ENT 28X40MG II</t>
  </si>
  <si>
    <t>120810</t>
  </si>
  <si>
    <t>APO-PERINDO 8 MG</t>
  </si>
  <si>
    <t>POR TBL NOB 100X8MG</t>
  </si>
  <si>
    <t>124133</t>
  </si>
  <si>
    <t>Přípravky pro léčbu bradavic a kuřích ok</t>
  </si>
  <si>
    <t>164543</t>
  </si>
  <si>
    <t>DUOFILM</t>
  </si>
  <si>
    <t>DRM SOL 1X15ML</t>
  </si>
  <si>
    <t>Rabeprazol</t>
  </si>
  <si>
    <t>157141</t>
  </si>
  <si>
    <t>ZULBEX 20 MG</t>
  </si>
  <si>
    <t>POR TBL ENT 56X20MG</t>
  </si>
  <si>
    <t>Ramipril a diuretika</t>
  </si>
  <si>
    <t>115594</t>
  </si>
  <si>
    <t>MEDORAM PLUS H 5/25 MG</t>
  </si>
  <si>
    <t>168904</t>
  </si>
  <si>
    <t>148070</t>
  </si>
  <si>
    <t>ROSUCARD 10 MG POTAHOVANÉ TABLETY</t>
  </si>
  <si>
    <t>148074</t>
  </si>
  <si>
    <t>POR TBL FLM 90X20MG</t>
  </si>
  <si>
    <t>Sildenafil</t>
  </si>
  <si>
    <t>143428</t>
  </si>
  <si>
    <t>SILDENAFIL SANDOZ 100 MG</t>
  </si>
  <si>
    <t>POR TBL NOB 8X100MG</t>
  </si>
  <si>
    <t>Silymarin</t>
  </si>
  <si>
    <t>1147</t>
  </si>
  <si>
    <t>SILYMARIN AL 50</t>
  </si>
  <si>
    <t>POR TBL OBD 100X50MG</t>
  </si>
  <si>
    <t>54498</t>
  </si>
  <si>
    <t>ZOCOR 20 MG</t>
  </si>
  <si>
    <t>Sodná sůl dokusátu, včetně kombinací</t>
  </si>
  <si>
    <t>RCT SOL 2X67.5ML</t>
  </si>
  <si>
    <t>Sotalol</t>
  </si>
  <si>
    <t>14498</t>
  </si>
  <si>
    <t>POR TBL PRO 100X0.4MG</t>
  </si>
  <si>
    <t>26577</t>
  </si>
  <si>
    <t>POR TBL NOB 28X1</t>
  </si>
  <si>
    <t>193884</t>
  </si>
  <si>
    <t>TOLUCOMBI 80 MG/12,5 MG</t>
  </si>
  <si>
    <t>Tobramycin</t>
  </si>
  <si>
    <t>86264</t>
  </si>
  <si>
    <t>TOBREX</t>
  </si>
  <si>
    <t>OPH GTT SOL 1X5ML/15MG</t>
  </si>
  <si>
    <t>93207</t>
  </si>
  <si>
    <t>OPH UNG 1X3.5GM</t>
  </si>
  <si>
    <t>Tolperison</t>
  </si>
  <si>
    <t>57525</t>
  </si>
  <si>
    <t>MYDOCALM 150 MG</t>
  </si>
  <si>
    <t>POR TBL FLM 30X150MG</t>
  </si>
  <si>
    <t>Tramadol</t>
  </si>
  <si>
    <t>32086</t>
  </si>
  <si>
    <t>TRALGIT</t>
  </si>
  <si>
    <t>POR CPS DUR 20X50MG</t>
  </si>
  <si>
    <t>Vaginální kroužek s progestinem a estrogenem</t>
  </si>
  <si>
    <t>132656</t>
  </si>
  <si>
    <t>NUVARING 0,120 MG/0,015 MG ZA 24 HODIN</t>
  </si>
  <si>
    <t>VAG INS 1X3INS</t>
  </si>
  <si>
    <t>91995</t>
  </si>
  <si>
    <t>ISOPTIN SR 240 MG</t>
  </si>
  <si>
    <t>Břečťanový list</t>
  </si>
  <si>
    <t>23739</t>
  </si>
  <si>
    <t>PROSPAN</t>
  </si>
  <si>
    <t>POR SIR 1X100ML/700MG</t>
  </si>
  <si>
    <t>Apixaban</t>
  </si>
  <si>
    <t>193747</t>
  </si>
  <si>
    <t>ELIQUIS 5 MG</t>
  </si>
  <si>
    <t>POR TBL FLM 168X5MG</t>
  </si>
  <si>
    <t>193745</t>
  </si>
  <si>
    <t>POR TBL FLM 60X5MG</t>
  </si>
  <si>
    <t>Salmeterol a flutikason</t>
  </si>
  <si>
    <t>45964</t>
  </si>
  <si>
    <t>SERETIDE DISKUS 50/250</t>
  </si>
  <si>
    <t>INH PLV 1X60X50/250RG</t>
  </si>
  <si>
    <t>Itopridum</t>
  </si>
  <si>
    <t>Jiná</t>
  </si>
  <si>
    <t>*1004</t>
  </si>
  <si>
    <t>Jiný</t>
  </si>
  <si>
    <t>*7999</t>
  </si>
  <si>
    <t>Kompresní punčochy a návleky</t>
  </si>
  <si>
    <t>45389</t>
  </si>
  <si>
    <t>PUNČOCHY KOMPRESNÍ STEHENNÍ II.K.T.</t>
  </si>
  <si>
    <t>MAXIS COMFORT A-G</t>
  </si>
  <si>
    <t>55760</t>
  </si>
  <si>
    <t>DRM PLV SOL 1X10LAH</t>
  </si>
  <si>
    <t>148078</t>
  </si>
  <si>
    <t>POR TBL FLM 90X40MG</t>
  </si>
  <si>
    <t>Sitagliptin</t>
  </si>
  <si>
    <t>28740</t>
  </si>
  <si>
    <t>JANUVIA 100 MG</t>
  </si>
  <si>
    <t>POR TBL FLM 28X100MG</t>
  </si>
  <si>
    <t>Sumatriptan</t>
  </si>
  <si>
    <t>14786</t>
  </si>
  <si>
    <t>ROSEMIG 100 MG</t>
  </si>
  <si>
    <t>POR TBL FLM 2X100MG I</t>
  </si>
  <si>
    <t>45387</t>
  </si>
  <si>
    <t>PUNČOCHY KOMPRESNÍ LÝTKOVÉ II.K.T.</t>
  </si>
  <si>
    <t>MAXIS COMFORT A-D</t>
  </si>
  <si>
    <t>Kyselina askorbová (vitamin C)</t>
  </si>
  <si>
    <t>40522</t>
  </si>
  <si>
    <t>VITAMIN C-INJEKTOPAS 7.5 G</t>
  </si>
  <si>
    <t>INF CNC SOL 7.5G/50ML</t>
  </si>
  <si>
    <t>75023</t>
  </si>
  <si>
    <t>COTRIMOXAZOL AL FORTE</t>
  </si>
  <si>
    <t>POR TBL NOB 20X960MG</t>
  </si>
  <si>
    <t>Flutikason</t>
  </si>
  <si>
    <t>95604</t>
  </si>
  <si>
    <t>FLIXOTIDE 50 INHALER N</t>
  </si>
  <si>
    <t>INH SUS PSS 120X50RG</t>
  </si>
  <si>
    <t>125053</t>
  </si>
  <si>
    <t>125051</t>
  </si>
  <si>
    <t>POR TBL NOB 90X10MG</t>
  </si>
  <si>
    <t>49009</t>
  </si>
  <si>
    <t>Benzathin-fenoxymethylpenicilin</t>
  </si>
  <si>
    <t>49549</t>
  </si>
  <si>
    <t>OSPEN 400</t>
  </si>
  <si>
    <t>POR SIR 1X150ML</t>
  </si>
  <si>
    <t>Betamethason a antibiotika</t>
  </si>
  <si>
    <t>17171</t>
  </si>
  <si>
    <t>BELOGENT MAST</t>
  </si>
  <si>
    <t>DRM UNG 30GM</t>
  </si>
  <si>
    <t>176914</t>
  </si>
  <si>
    <t>195986</t>
  </si>
  <si>
    <t>SOBYCOR 2,5 MG</t>
  </si>
  <si>
    <t>POR TBL FLM 30X2.5MG</t>
  </si>
  <si>
    <t>Bisoprolol a thiazidy</t>
  </si>
  <si>
    <t>13603</t>
  </si>
  <si>
    <t>LODOZ 5 MG</t>
  </si>
  <si>
    <t>LEXAURIN 3</t>
  </si>
  <si>
    <t>47728</t>
  </si>
  <si>
    <t>ZINNAT 500 MG</t>
  </si>
  <si>
    <t>193502</t>
  </si>
  <si>
    <t>POR CPS DUR 100X110MG</t>
  </si>
  <si>
    <t>28831</t>
  </si>
  <si>
    <t>AERIUS 2,5 MG</t>
  </si>
  <si>
    <t>POR TBL DIS 30X2.5MG</t>
  </si>
  <si>
    <t>58142</t>
  </si>
  <si>
    <t>DICLOFENAC AL 50</t>
  </si>
  <si>
    <t>Drospirenon a ethinylestradiol</t>
  </si>
  <si>
    <t>66196</t>
  </si>
  <si>
    <t>YADINE</t>
  </si>
  <si>
    <t>POR TBL FLM 3X21</t>
  </si>
  <si>
    <t>Eplerenon</t>
  </si>
  <si>
    <t>174338</t>
  </si>
  <si>
    <t>EPLERENON ACTAVIS 50 MG</t>
  </si>
  <si>
    <t>203060</t>
  </si>
  <si>
    <t>EPLERENON SANDOZ 50 MG</t>
  </si>
  <si>
    <t>POR TBL FLM 90X50MG</t>
  </si>
  <si>
    <t>Erdostein</t>
  </si>
  <si>
    <t>87073</t>
  </si>
  <si>
    <t>POR PLV SOL 20</t>
  </si>
  <si>
    <t>135928</t>
  </si>
  <si>
    <t>ESOPREX 10 MG</t>
  </si>
  <si>
    <t>42466</t>
  </si>
  <si>
    <t>FLIXOTIDE 125 INHALER N</t>
  </si>
  <si>
    <t>INH SUS PSS 120X125RG</t>
  </si>
  <si>
    <t>200995</t>
  </si>
  <si>
    <t>POR TBL PRO 98X80MG</t>
  </si>
  <si>
    <t>12046</t>
  </si>
  <si>
    <t>GLIMEPIRID SANDOZ 2 MG TABLETY</t>
  </si>
  <si>
    <t>Glycerol-trinitrát</t>
  </si>
  <si>
    <t>85071</t>
  </si>
  <si>
    <t>NITROMINT</t>
  </si>
  <si>
    <t>ORM SPR SLG 1X10GM</t>
  </si>
  <si>
    <t>76380</t>
  </si>
  <si>
    <t>RHEFLUIN</t>
  </si>
  <si>
    <t>Imidazolové a triazolové deriváty, kombinace</t>
  </si>
  <si>
    <t>Ivabradin</t>
  </si>
  <si>
    <t>25976</t>
  </si>
  <si>
    <t>PROCORALAN 7,5 MG</t>
  </si>
  <si>
    <t>POR TBL FLM 98X7,5MG</t>
  </si>
  <si>
    <t>Klotrimazol</t>
  </si>
  <si>
    <t>DRM CRM 1X20GM/200MG</t>
  </si>
  <si>
    <t>Kyselina listová</t>
  </si>
  <si>
    <t>76064</t>
  </si>
  <si>
    <t>ACIDUM FOLICUM LÉČIVA</t>
  </si>
  <si>
    <t>POR TBL OBD 30X10MG</t>
  </si>
  <si>
    <t>Metformin a vildagliptin</t>
  </si>
  <si>
    <t>29734</t>
  </si>
  <si>
    <t>EUCREAS 50 MG/850 MG</t>
  </si>
  <si>
    <t>POR TBL FLM 60 I</t>
  </si>
  <si>
    <t>192520</t>
  </si>
  <si>
    <t>NASONEX</t>
  </si>
  <si>
    <t>NAS SPR SUS 60X50RG</t>
  </si>
  <si>
    <t>59807</t>
  </si>
  <si>
    <t>INJ SOL 2X0.8ML</t>
  </si>
  <si>
    <t>Oxybutynin</t>
  </si>
  <si>
    <t>59104</t>
  </si>
  <si>
    <t>UROXAL 5 MG</t>
  </si>
  <si>
    <t>POR TBL NOB 60X5MG</t>
  </si>
  <si>
    <t>42591</t>
  </si>
  <si>
    <t>RECTODELT 100 MG</t>
  </si>
  <si>
    <t>RCT SUP 4X100MG</t>
  </si>
  <si>
    <t>53535</t>
  </si>
  <si>
    <t>PROPAFENON AL 150</t>
  </si>
  <si>
    <t>POR TBL FLM 50X150MG</t>
  </si>
  <si>
    <t>Salbutamol</t>
  </si>
  <si>
    <t>157898</t>
  </si>
  <si>
    <t>SILDENAFIL MYLAN 100 MG</t>
  </si>
  <si>
    <t>POR TBL FLM 4X100MG</t>
  </si>
  <si>
    <t>125086</t>
  </si>
  <si>
    <t>APO-SIMVA 20</t>
  </si>
  <si>
    <t>49014</t>
  </si>
  <si>
    <t>167674</t>
  </si>
  <si>
    <t>TOLURA 80 MG</t>
  </si>
  <si>
    <t>167678</t>
  </si>
  <si>
    <t>POR TBL NOB 98X80MG</t>
  </si>
  <si>
    <t>167862</t>
  </si>
  <si>
    <t>POR TBL NOB 90X1</t>
  </si>
  <si>
    <t>167855</t>
  </si>
  <si>
    <t>29676</t>
  </si>
  <si>
    <t>MICARDISPLUS 40/12,5 MG</t>
  </si>
  <si>
    <t>54034</t>
  </si>
  <si>
    <t>POR TBL RET 100X240MG</t>
  </si>
  <si>
    <t>163149</t>
  </si>
  <si>
    <t>HYPNOGEN</t>
  </si>
  <si>
    <t>45363</t>
  </si>
  <si>
    <t>PUNČOCHY KOMPRESNÍ POLOSTEHENNÍ II.K.T.</t>
  </si>
  <si>
    <t>MEMORY MEDICAL STOCKINGS A-F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</si>
  <si>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</si>
  <si>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</si>
  <si>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</si>
  <si>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</si>
  <si>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C02AC05 - Moxonidin</t>
  </si>
  <si>
    <t>R06AE09 - Levocetirizin</t>
  </si>
  <si>
    <t>C10AA01 - Simvastatin</t>
  </si>
  <si>
    <t>J01AA02 - Doxycyklin</t>
  </si>
  <si>
    <t>N06AB06 - Sertralin</t>
  </si>
  <si>
    <t>R03AK06 - Salmeterol a flutikason</t>
  </si>
  <si>
    <t>N02AX02 - Tramadol</t>
  </si>
  <si>
    <t>R03AC13 - Formoterol</t>
  </si>
  <si>
    <t>C09BA05 - Ramipril a diuretika</t>
  </si>
  <si>
    <t>C09BA06 - Chinapril a diuretika</t>
  </si>
  <si>
    <t>N06BX18 - Vinpocetin</t>
  </si>
  <si>
    <t>C09CA01 - Losartan</t>
  </si>
  <si>
    <t>C09DA01 - Losartan a diuretika</t>
  </si>
  <si>
    <t>A02BC05 - Esomeprazol</t>
  </si>
  <si>
    <t>B01AE07 - Dabigatran-etexilát</t>
  </si>
  <si>
    <t>N02CC01 - Sumatriptan</t>
  </si>
  <si>
    <t>C10AB05 - Fenofibrát</t>
  </si>
  <si>
    <t>N06AB10 - Escitalopram</t>
  </si>
  <si>
    <t>C01BC03 - Propafenon</t>
  </si>
  <si>
    <t>G04CB01 - Finasterid</t>
  </si>
  <si>
    <t>R03BA05 - Flutikason</t>
  </si>
  <si>
    <t>C07BB07 - Bisoprolol a thiazidy</t>
  </si>
  <si>
    <t>B01AE07</t>
  </si>
  <si>
    <t>C09CA01</t>
  </si>
  <si>
    <t>C09DA01</t>
  </si>
  <si>
    <t>C10AA01</t>
  </si>
  <si>
    <t>J01AA02</t>
  </si>
  <si>
    <t>N06AB06</t>
  </si>
  <si>
    <t>A02BC05</t>
  </si>
  <si>
    <t>G04CB01</t>
  </si>
  <si>
    <t>N06BX18</t>
  </si>
  <si>
    <t>R03AC13</t>
  </si>
  <si>
    <t>C02AC05</t>
  </si>
  <si>
    <t>C09BA05</t>
  </si>
  <si>
    <t>C09BA06</t>
  </si>
  <si>
    <t>C10AB05</t>
  </si>
  <si>
    <t>N02AX02</t>
  </si>
  <si>
    <t>N06AB10</t>
  </si>
  <si>
    <t>R03AK06</t>
  </si>
  <si>
    <t>R06AE09</t>
  </si>
  <si>
    <t>N02CC01</t>
  </si>
  <si>
    <t>R03BA05</t>
  </si>
  <si>
    <t>C01BC03</t>
  </si>
  <si>
    <t>C07BB07</t>
  </si>
  <si>
    <t>Přehled plnění PL - Preskripce léčivých přípravků - orientační přehled</t>
  </si>
  <si>
    <t>50115001     implant.umělé těl.náhr.-kardiostim. (sk.Z_517)</t>
  </si>
  <si>
    <t>5015</t>
  </si>
  <si>
    <t>lůžkové oddělení ECMO</t>
  </si>
  <si>
    <t>lůžkové oddělení ECMO Celkem</t>
  </si>
  <si>
    <t>ZA315</t>
  </si>
  <si>
    <t>Kompresa NT 5 x 5 cm / 2 ks sterilní 26501</t>
  </si>
  <si>
    <t>ZA329</t>
  </si>
  <si>
    <t>Obinadlo fixa crep   6 cm x 4 m 1323100102</t>
  </si>
  <si>
    <t>ZA331</t>
  </si>
  <si>
    <t>Obinadlo fixa crep 10 cm x 4 m 1323100104</t>
  </si>
  <si>
    <t>ZA333</t>
  </si>
  <si>
    <t>Krytí aquacel Ag hydrofibre 10 x 10 cm á 10 ks 403708</t>
  </si>
  <si>
    <t>ZA429</t>
  </si>
  <si>
    <t>Obinadlo elastické idealtex   8 cm x 5 m 931061</t>
  </si>
  <si>
    <t>ZA446</t>
  </si>
  <si>
    <t>Vata buničitá přířezy 20 x 30 cm 1230200129</t>
  </si>
  <si>
    <t>ZA454</t>
  </si>
  <si>
    <t>Kompresa AB 10 x 10 cm / 1 ks sterilní NT savá 1230114011</t>
  </si>
  <si>
    <t>ZA459</t>
  </si>
  <si>
    <t>Kompresa AB 10 x 20 cm / 1 ks sterilní NT savá 1230114021</t>
  </si>
  <si>
    <t>ZA464</t>
  </si>
  <si>
    <t>Kompresa NT 10 x 10 cm / 2 ks sterilní 26520</t>
  </si>
  <si>
    <t>ZA466</t>
  </si>
  <si>
    <t>Tyčinka vatová sterilní 14 cm bal. á 200 ks 9679501</t>
  </si>
  <si>
    <t>ZA467</t>
  </si>
  <si>
    <t>Tyčinka vatová nesterilní 15 cm bal. á 100 ks 9679369</t>
  </si>
  <si>
    <t>ZA476</t>
  </si>
  <si>
    <t>Krytí mepilex border lite 10 x 10 cm bal. á 5 ks 281300-00</t>
  </si>
  <si>
    <t>ZA507</t>
  </si>
  <si>
    <t>Náplast tegaderm 8,5 cm x 10,5 cm bal. á 50 ks s výřezem 1635</t>
  </si>
  <si>
    <t>ZA537</t>
  </si>
  <si>
    <t>Krytí mepilex heel 13 x 20 cm bal. á 5 ks 288100-01</t>
  </si>
  <si>
    <t>ZA540</t>
  </si>
  <si>
    <t>Náplast omnifix E 15 cm x 10 m 9006513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</si>
  <si>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</si>
  <si>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</si>
  <si>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</si>
  <si>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</si>
  <si>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</si>
  <si>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9008054</t>
  </si>
  <si>
    <t>ZA563</t>
  </si>
  <si>
    <t>Kompresa AB 20 x 20 cm / 1 ks sterilní NT savá 1230114041</t>
  </si>
  <si>
    <t>ZA593</t>
  </si>
  <si>
    <t>Tampon stáčený sterilní 20 x 20 cm / 5 ks 28003</t>
  </si>
  <si>
    <t>ZA595</t>
  </si>
  <si>
    <t>Náplast tegaderm 6,0 cm x 7,0 cm bal. á 100 ks s výřezem 1623W</t>
  </si>
  <si>
    <t>ZA643</t>
  </si>
  <si>
    <t>Kompresa vliwasoft 10 x 20 nesterilní á 100 ks 12070</t>
  </si>
  <si>
    <t>ZA656</t>
  </si>
  <si>
    <t>Tampon nesterilní NT 20 x 20 cm 05500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</si>
  <si>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</si>
  <si>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</si>
  <si>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</si>
  <si>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</si>
  <si>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</si>
  <si>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</si>
  <si>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</si>
  <si>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>Kompresa NT 7,5 x 7,5 cm / 2 ks sterilní 26510</t>
  </si>
  <si>
    <t>ZC885</t>
  </si>
  <si>
    <t>Náplast omnifix E 10 cm x 10 m 900650</t>
  </si>
  <si>
    <t>ZD104</t>
  </si>
  <si>
    <t>Náplast omniplast 10,0 cm x 10,0 m 9004472 (900535)</t>
  </si>
  <si>
    <t>ZD111</t>
  </si>
  <si>
    <t>Náplast omnifix E 5 cm x 10 m 9006493</t>
  </si>
  <si>
    <t>ZF352</t>
  </si>
  <si>
    <t>Náplast transpore bílá 2,50 cm x 9,14 m bal. á 12 ks 1534-1</t>
  </si>
  <si>
    <t>ZF746</t>
  </si>
  <si>
    <t>Hydrosorb 5 x 7,5 cm sterilní bal. á 5 ks 900853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</si>
  <si>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</si>
  <si>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</si>
  <si>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</si>
  <si>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</si>
  <si>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</si>
  <si>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</si>
  <si>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</si>
  <si>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</si>
  <si>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</si>
  <si>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</si>
  <si>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ZI974</t>
  </si>
  <si>
    <t>Pěna střední V.A.C M8275052</t>
  </si>
  <si>
    <t>ZI977</t>
  </si>
  <si>
    <t>Kanystr s gelem V.A.C. 500 ml M6275063</t>
  </si>
  <si>
    <t>ZK352</t>
  </si>
  <si>
    <t>Hyiodine rotok na chronické rány bal. á 50 ml HYIODINE</t>
  </si>
  <si>
    <t>ZK759</t>
  </si>
  <si>
    <t>Náplast water resistant cosmos bal. á 20 ks (10+10) 5351233</t>
  </si>
  <si>
    <t>ZG612</t>
  </si>
  <si>
    <t>Krytí mepilex 10 x 10 cm bal. á 5 ks 294100</t>
  </si>
  <si>
    <t>ZK646</t>
  </si>
  <si>
    <t>Náplast tegaderm CHG 8,5 cm x 11,5 cm na CŽK-antibakt. bal. á 25 ks 1657R</t>
  </si>
  <si>
    <t>ZK920</t>
  </si>
  <si>
    <t>Kanystr Info V.A.C. M8275063</t>
  </si>
  <si>
    <t>ZL410</t>
  </si>
  <si>
    <t>Hemagel 100 g A2681147</t>
  </si>
  <si>
    <t>ZL667</t>
  </si>
  <si>
    <t>Náplast tegaderm i.v. advanced 6,5 cm x 7,0 cm bal. á 100 ks 1683</t>
  </si>
  <si>
    <t>ZL668</t>
  </si>
  <si>
    <t>Náplast silikon tape 2,5 cm x 5 m bal. á 12 ks 2770-1</t>
  </si>
  <si>
    <t>ZL684</t>
  </si>
  <si>
    <t>Náplast santiband standard poinjekční jednotl. baleno 19 mm x 72 mm 652</t>
  </si>
  <si>
    <t>ZL854</t>
  </si>
  <si>
    <t>Krytí mastný tyl jelonet 10 x 10 cm á 36 ks 66007478</t>
  </si>
  <si>
    <t>ZK087</t>
  </si>
  <si>
    <t>Krém cavilon ochranný bariérový á 28 g bal. á 12 ks 3391E</t>
  </si>
  <si>
    <t>ZA472</t>
  </si>
  <si>
    <t>Krytí melgisorb alginátové 10 x 10 cm bal. á 10 ks 251100  - již se nevyrábí</t>
  </si>
  <si>
    <t>ZL977</t>
  </si>
  <si>
    <t>Kanystr renasys GO 750 ml 66800916</t>
  </si>
  <si>
    <t>ZL996</t>
  </si>
  <si>
    <t>Obinadlo hyrofilní sterilní  8 cm x 5 m  004310182</t>
  </si>
  <si>
    <t>ZL976</t>
  </si>
  <si>
    <t>Kanystr renasys EZ 800 ml 66800912</t>
  </si>
  <si>
    <t>ZL973</t>
  </si>
  <si>
    <t>Pěna renasys-F střední set (M) 66800795</t>
  </si>
  <si>
    <t>ZL997</t>
  </si>
  <si>
    <t>Obinadlo hyrofilní sterilní 10 cm x 5 m  004310174</t>
  </si>
  <si>
    <t>ZL995</t>
  </si>
  <si>
    <t>Obinadlo hyrofilní sterilní  6 cm x 5 m  004310190</t>
  </si>
  <si>
    <t>ZA615</t>
  </si>
  <si>
    <t>Tampón cavilon 1 ml bal. á 25 ks 3343E</t>
  </si>
  <si>
    <t>ZA638</t>
  </si>
  <si>
    <t>Set kardio 1 bal. á 35 ks 41026</t>
  </si>
  <si>
    <t>ZA492</t>
  </si>
  <si>
    <t>Krytí suprasorb H 10 x 10 cm hydrokoloidní standard bal. á 10 ks 20403</t>
  </si>
  <si>
    <t>ZF748</t>
  </si>
  <si>
    <t>Krytí suprasorb H 14x14 cm bal. á 5 ks 20430</t>
  </si>
  <si>
    <t>ZF423</t>
  </si>
  <si>
    <t>Krytí suprasorb F 10 cm x 10 m role nesterilní foliový obvaz 20468</t>
  </si>
  <si>
    <t>ZM336</t>
  </si>
  <si>
    <t>Krytí pooperační a fixační s absorpční pěnou OPSITE Post-Op Visible omyvatelné průhledné vel. 30 x 10 cm bal. á 20 ks 66800140</t>
  </si>
  <si>
    <t>ZC103</t>
  </si>
  <si>
    <t>Krytí hydrocoll sacrum 12 x 18 cm bal. á 5 ks 900755</t>
  </si>
  <si>
    <t>ZM952</t>
  </si>
  <si>
    <t>Krytí mepilex border post-op sterilní 9 x 15 cm bal. á 10 ks 495300</t>
  </si>
  <si>
    <t>ZL982</t>
  </si>
  <si>
    <t>Gáza renasys-G střední set 66800934</t>
  </si>
  <si>
    <t>ZA597</t>
  </si>
  <si>
    <t>Krytí aquacel  hydrofibre 5 x  5 cm á 10 ks 177901 (1161262)</t>
  </si>
  <si>
    <t>ZI975</t>
  </si>
  <si>
    <t>Pěna velká V.A.C M8275053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</si>
  <si>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</si>
  <si>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</si>
  <si>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</si>
  <si>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</si>
  <si>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ZA119</t>
  </si>
  <si>
    <t>Trokar hrudní 18F 30 cm 636,18</t>
  </si>
  <si>
    <t>ZA691</t>
  </si>
  <si>
    <t>Rampa 3 kohouty discofix 16600C/4085434/</t>
  </si>
  <si>
    <t>ZA727</t>
  </si>
  <si>
    <t>Kontejner 30 ml sterilní 331690251750</t>
  </si>
  <si>
    <t>ZA728</t>
  </si>
  <si>
    <t>Lopatka lékařská nesterilní dřevěná ústní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</si>
  <si>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</si>
  <si>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</si>
  <si>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</si>
  <si>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</si>
  <si>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</si>
  <si>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</si>
  <si>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</si>
  <si>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</si>
  <si>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ZA812</t>
  </si>
  <si>
    <t>Uzávěr do katetrů 4435001</t>
  </si>
  <si>
    <t>ZA883</t>
  </si>
  <si>
    <t>Rourka rektální CH18 délka 40 cm 19-18.100</t>
  </si>
  <si>
    <t>ZB006</t>
  </si>
  <si>
    <t>Teploměr digitální thermoval basic 9250391</t>
  </si>
  <si>
    <t>ZB078</t>
  </si>
  <si>
    <t>Láhev redon drenofast 600 ml-kompletní á 30 ks 28 600</t>
  </si>
  <si>
    <t>ZB097</t>
  </si>
  <si>
    <t>Trokar hrudní Argyle Ch24/41 cm bal. á 10 ks 8888561050</t>
  </si>
  <si>
    <t>ZB231</t>
  </si>
  <si>
    <t>Pinzeta anatomická 14 cm P00894</t>
  </si>
  <si>
    <t>ZB249</t>
  </si>
  <si>
    <t>Sáček močový s křížovou výpustí sterilní 2000 ml ZAR-TNU201601</t>
  </si>
  <si>
    <t>ZB307</t>
  </si>
  <si>
    <t>Sáček náhradní 3,5 l Ureofix s posuvnou svorkou 4417543</t>
  </si>
  <si>
    <t>ZB338</t>
  </si>
  <si>
    <t>Hadička spojovací tlaková unicath pr. 1,0 mm x 200 cm PB 3120 M</t>
  </si>
  <si>
    <t>ZB668</t>
  </si>
  <si>
    <t>Hadička tlaková spojovací unicath pr. 1,0 mm x   50 cm PB 3105 M</t>
  </si>
  <si>
    <t>ZB670</t>
  </si>
  <si>
    <t>Hadička spojovací tlaková unicath pr. 3,0 mm x 200 cm PB 3320 M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</si>
  <si>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</si>
  <si>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</si>
  <si>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</si>
  <si>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</si>
  <si>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</si>
  <si>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</si>
  <si>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</si>
  <si>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</si>
  <si>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</si>
  <si>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</si>
  <si>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</si>
  <si>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</si>
  <si>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</si>
  <si>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</si>
  <si>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ZB796</t>
  </si>
  <si>
    <t>Stříkačka injekční 3-dílná 30 ml LL Omnifix Solo 4617304F</t>
  </si>
  <si>
    <t>ZB798</t>
  </si>
  <si>
    <t>Stříkačka injekční 2-dílná 20 ml LL Inject Solo 4606736V</t>
  </si>
  <si>
    <t>ZB890</t>
  </si>
  <si>
    <t>Souprava pro měření CVP délka hadičky 150 cm MP 100</t>
  </si>
  <si>
    <t>ZB893</t>
  </si>
  <si>
    <t>Stříkačka inzulinová omnican 0,5 ml 100j s jehlou 30 G 9151125S</t>
  </si>
  <si>
    <t>ZB949</t>
  </si>
  <si>
    <t>Pinzeta UH sterilní HAR999565</t>
  </si>
  <si>
    <t>ZC648</t>
  </si>
  <si>
    <t>Elektroda EKG s gelem ovál 33 x 51 mm pro dospělé H-108006</t>
  </si>
  <si>
    <t>ZC751</t>
  </si>
  <si>
    <t>Čepelka skalpelová 11 BB511</t>
  </si>
  <si>
    <t>ZC766</t>
  </si>
  <si>
    <t>Nůžky chirurgické rovné hrotnaté P00768</t>
  </si>
  <si>
    <t>ZC798</t>
  </si>
  <si>
    <t>Fonendoskop oboustranný 47 mm pro dospělé KVS-30L</t>
  </si>
  <si>
    <t>ZD650</t>
  </si>
  <si>
    <t>Aquapak - sterilní voda 340 ml s adaptérem bal. á 20 ks 400340</t>
  </si>
  <si>
    <t>ZD837</t>
  </si>
  <si>
    <t>Elektroda EKG-TAB pěnová 25 x 25 mm bal. á 5000 ks 19.000.00.715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</si>
  <si>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</si>
  <si>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</si>
  <si>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</si>
  <si>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</si>
  <si>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</si>
  <si>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</si>
  <si>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</si>
  <si>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</si>
  <si>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</si>
  <si>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</si>
  <si>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</si>
  <si>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</si>
  <si>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</si>
  <si>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</si>
  <si>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</si>
  <si>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</si>
  <si>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</si>
  <si>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</si>
  <si>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ZJ310</t>
  </si>
  <si>
    <t>Katetr močový foley CH12 180605-000120</t>
  </si>
  <si>
    <t>ZK798</t>
  </si>
  <si>
    <t>Zátka combi modrá 4495152</t>
  </si>
  <si>
    <t>ZK884</t>
  </si>
  <si>
    <t>Kohout trojcestný discofix modrý 4095111</t>
  </si>
  <si>
    <t>ZB077</t>
  </si>
  <si>
    <t>Láhev redon drenofast 600 ml-samostatná 28 650</t>
  </si>
  <si>
    <t>ZB298</t>
  </si>
  <si>
    <t>Trokar hrudní Argyle Ch16/25 cm bal. á 10 ks 8888561035</t>
  </si>
  <si>
    <t>ZB340</t>
  </si>
  <si>
    <t>Hadička kyslíková bal. á 50 ks 41113</t>
  </si>
  <si>
    <t>ZB596</t>
  </si>
  <si>
    <t>Mikronebulizér MicroMist 22F 41892</t>
  </si>
  <si>
    <t>ZC748</t>
  </si>
  <si>
    <t>Brýle kyslíkové 210 cm, á 50 ks, 1104</t>
  </si>
  <si>
    <t>ZK735</t>
  </si>
  <si>
    <t>Konektor bezjehlový caresite bal. á 200 ks dohodnutá cena 7,93 Kč bez DPH 415122</t>
  </si>
  <si>
    <t>ZL717</t>
  </si>
  <si>
    <t>Kanyla introcan safety 3 modrá 22G bal. á 50 ks 4251128-01</t>
  </si>
  <si>
    <t>ZL718</t>
  </si>
  <si>
    <t>Kanyla introcan safety 3 růžová 20G bal. á 50 ks 4251130-01</t>
  </si>
  <si>
    <t>ZL688</t>
  </si>
  <si>
    <t>Proužky Accu-Check Inform IIStrip 50 EU1 á 50 ks 05942861</t>
  </si>
  <si>
    <t>ZL689</t>
  </si>
  <si>
    <t>Roztok Accu-Check Performa Int´l Controls 1+2 level 04861736</t>
  </si>
  <si>
    <t>ZL881</t>
  </si>
  <si>
    <t>Manžeta TK k tonometru omron CW dospělá prodloužená délka 22 - 42 cm CW 101 00049</t>
  </si>
  <si>
    <t>ZB743</t>
  </si>
  <si>
    <t>Manžeta TK k tonometru dospělá dvouhadičková na suchý zip P00171</t>
  </si>
  <si>
    <t>ZC735</t>
  </si>
  <si>
    <t>Vzduchovod ústní guedell 100 mm 24107</t>
  </si>
  <si>
    <t>ZD030</t>
  </si>
  <si>
    <t>Skalpel jednorázový cutfix sterilní bal. á 10 ks 5518040</t>
  </si>
  <si>
    <t>ZB542</t>
  </si>
  <si>
    <t>Adaptér m/m 5206642</t>
  </si>
  <si>
    <t>ZJ672</t>
  </si>
  <si>
    <t>Pohár na moč 250 ml UH GAMA204809</t>
  </si>
  <si>
    <t>ZC894</t>
  </si>
  <si>
    <t>Kryt průtokoměru plastový 100 162-087-902</t>
  </si>
  <si>
    <t>ZA904</t>
  </si>
  <si>
    <t>Mikronebulizér s maskou 41893</t>
  </si>
  <si>
    <t>ZK571</t>
  </si>
  <si>
    <t>Stojan na zkumavky kolíkový 190 x 100 x 70 mm 331021430302</t>
  </si>
  <si>
    <t>ZN092</t>
  </si>
  <si>
    <t>Stojan na zkumavky stupňovitý průměr 17 mm 60 otvorů IBSA331039239000</t>
  </si>
  <si>
    <t>ZA715</t>
  </si>
  <si>
    <t>Set infuzní intrafix primeline classic 150 cm 4062957</t>
  </si>
  <si>
    <t>ZA804</t>
  </si>
  <si>
    <t>Sáček močový ureofix s hod.diurézou 500 ml klasik s výpustí a antiref. ventilem hadička 120 cm 4417930</t>
  </si>
  <si>
    <t>ZB209</t>
  </si>
  <si>
    <t>Set transfúzní BLLP pro přetlakovou transfuzi bez vzdušného filtru hemomed 05123</t>
  </si>
  <si>
    <t>ZA834</t>
  </si>
  <si>
    <t>Jehla injekční 0,7 x 40 mm černá 4660021</t>
  </si>
  <si>
    <t>ZA835</t>
  </si>
  <si>
    <t>Jehla injekční 0,6 x 25 mm modrá 4657667</t>
  </si>
  <si>
    <t>ZA999</t>
  </si>
  <si>
    <t>Jehla injekční 0,5 x 16 mm oranžová 4657853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</si>
  <si>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</si>
  <si>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</si>
  <si>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</si>
  <si>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</si>
  <si>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</si>
  <si>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</si>
  <si>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ZK475</t>
  </si>
  <si>
    <t>Rukavice operační latexové s pudrem ansell medigrip plus vel. 7,0 303504 (303364)</t>
  </si>
  <si>
    <t>ZK477</t>
  </si>
  <si>
    <t>Rukavice operační latexové s pudrem ansell medigrip plus vel. 8,0 303506(303366)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</si>
  <si>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</si>
  <si>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</si>
  <si>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</si>
  <si>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</si>
  <si>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</si>
  <si>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</si>
  <si>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</si>
  <si>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</si>
  <si>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</si>
  <si>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</si>
  <si>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DG388</t>
  </si>
  <si>
    <t>Játrový bujon (10ml)</t>
  </si>
  <si>
    <t>DG395</t>
  </si>
  <si>
    <t>Diagnostická souprava ABO set monoklonální na 30</t>
  </si>
  <si>
    <t>ZB751</t>
  </si>
  <si>
    <t>Hadice PVC 8/12 á 30 m P00468</t>
  </si>
  <si>
    <t>ZC366</t>
  </si>
  <si>
    <t>Převodník tlakový PX260 150 cm 1 linka bal. á 20 ks T100209A</t>
  </si>
  <si>
    <t>ZD671</t>
  </si>
  <si>
    <t>Převodník tlakový PX2X2 dvojitý bal. á 8 ks T005074A</t>
  </si>
  <si>
    <t>ZB669</t>
  </si>
  <si>
    <t>Hadice odsávací 2 kohouty 7/11, délka 180 cm Softub TA 7181</t>
  </si>
  <si>
    <t>ZA317</t>
  </si>
  <si>
    <t>Krytí s mastí atrauman 5 x  5 cm bal. á 10 ks 499510</t>
  </si>
  <si>
    <t>ZA318</t>
  </si>
  <si>
    <t>Náplast transpore 1,25 cm x 9,14 m 1527-0</t>
  </si>
  <si>
    <t>ZA319</t>
  </si>
  <si>
    <t>Náplast durapore 2,50 cm x 9,14 m bal. á 12 ks 1538-1</t>
  </si>
  <si>
    <t>ZA418</t>
  </si>
  <si>
    <t>Náplast metaline pod TS 8 x 9 cm 23094</t>
  </si>
  <si>
    <t>ZA421</t>
  </si>
  <si>
    <t>Obinadlo elastické idealtex 10 cm x 5 m 931062</t>
  </si>
  <si>
    <t>ZA423</t>
  </si>
  <si>
    <t>Obinadlo elastické idealtex 12 cm x 5 m 9310633</t>
  </si>
  <si>
    <t>ZA478</t>
  </si>
  <si>
    <t>Krytí actisorb plus 10,5 x 10,5 cm bal. á 10 ks SYSMAP105_1/5</t>
  </si>
  <si>
    <t>ZA498</t>
  </si>
  <si>
    <t>Krytí bactigras 10 x 10 cm bal. á 10 ks 7457</t>
  </si>
  <si>
    <t>ZA518</t>
  </si>
  <si>
    <t>Kompresa NT 7,5 x 7,5 cm nesterilní 06102</t>
  </si>
  <si>
    <t>ZA539</t>
  </si>
  <si>
    <t>Kompresa NT 10 x 10 cm nesterilní 06103</t>
  </si>
  <si>
    <t>ZA561</t>
  </si>
  <si>
    <t>Kompresa AB 20 x 40 cm / 1 ks sterilní NT savá 1230114051</t>
  </si>
  <si>
    <t>ZA589</t>
  </si>
  <si>
    <t>Tampon sterilní stáčený 30 x 30 cm / 5 ks karton á 1500 ks 28007</t>
  </si>
  <si>
    <t>ZA617</t>
  </si>
  <si>
    <t>Tampon TC-OC k ošetření dutiny ústní á 250 ks 12240</t>
  </si>
  <si>
    <t>ZC506</t>
  </si>
  <si>
    <t>Kompresa NT 10 x 10 cm / 5 ks sterilní 1325020275</t>
  </si>
  <si>
    <t>ZC843</t>
  </si>
  <si>
    <t>Krytí gelitacel 5 x 7 cm GC-507 bal. á 15 ks 742532</t>
  </si>
  <si>
    <t>ZD633</t>
  </si>
  <si>
    <t>Krytí mepilex border sacrum 18 x 18 cm bal. á 5 ks 282000-01</t>
  </si>
  <si>
    <t>ZH012</t>
  </si>
  <si>
    <t>Náplast micropore 2,50 cm x 5,00 m 840W</t>
  </si>
  <si>
    <t>ZE396</t>
  </si>
  <si>
    <t>Krytí mastný tyl grassolind 7,5 x 10 cm bal. á 10 ks 499313</t>
  </si>
  <si>
    <t>ZD634</t>
  </si>
  <si>
    <t>Krytí mepilex border sacrum 23 x 23 cm bal. á 5 ks 282400-01</t>
  </si>
  <si>
    <t>ZC715</t>
  </si>
  <si>
    <t>Krytí suprasorb X   5 x 5 cm antimikr.steril. bal. á 5 ks 20540</t>
  </si>
  <si>
    <t>ZM325</t>
  </si>
  <si>
    <t>Hyiodine gel na chronické rány á 22 g HYIODINE22</t>
  </si>
  <si>
    <t>ZF714</t>
  </si>
  <si>
    <t>Náplast derma plast sensitive spots pr.22 mm bal. á 200 ks 535382</t>
  </si>
  <si>
    <t>ZF422</t>
  </si>
  <si>
    <t>Krytí suprasorb X  9 x 9 cm bal. á 5 ks 20531</t>
  </si>
  <si>
    <t>ZA170</t>
  </si>
  <si>
    <t>Pásek k TS kanyle pěnový 520000</t>
  </si>
  <si>
    <t>ZA428</t>
  </si>
  <si>
    <t>Systém odsávací uzavřený CH14 jednocestný 57 cm 72 hod. bal. á 20 ks Z110-14</t>
  </si>
  <si>
    <t>ZA689</t>
  </si>
  <si>
    <t>Hadička spojovací tlaková unicath pr. 1,0 mm x 150 cm PB 3115 M</t>
  </si>
  <si>
    <t>ZA790</t>
  </si>
  <si>
    <t>Stříkačka injekční 2-dílná 5 ml L Inject Solo4606051V</t>
  </si>
  <si>
    <t>ZA964</t>
  </si>
  <si>
    <t>Stříkačka janett 3-dílná 60 ml sterilní vyplachovací MRG564</t>
  </si>
  <si>
    <t>ZA967</t>
  </si>
  <si>
    <t>Flocare set 800 pump pro enter.vaky-569886  A4323102</t>
  </si>
  <si>
    <t>ZB102</t>
  </si>
  <si>
    <t>Láhev k odsávačce flovac 1l hadice 1,8 m á 45 ks 000-036-020</t>
  </si>
  <si>
    <t>ZB103</t>
  </si>
  <si>
    <t>Láhev k odsávačce flovac 2l hadice 1,8 m 000-036-021</t>
  </si>
  <si>
    <t>ZB164</t>
  </si>
  <si>
    <t>Kyveta k hemochron ACT+  bal. 45 ks JACT+</t>
  </si>
  <si>
    <t>ZB295</t>
  </si>
  <si>
    <t>Filtr iso-gard hepa čistý bal. á 20 ks 28012</t>
  </si>
  <si>
    <t>ZB301</t>
  </si>
  <si>
    <t>Rampa 5 kohoutů bal. á 20 ks RP 5000 M</t>
  </si>
  <si>
    <t>ZB302</t>
  </si>
  <si>
    <t>Rampa 3 kohouty RP 3000 M</t>
  </si>
  <si>
    <t>ZB311</t>
  </si>
  <si>
    <t>Kanyla ET 8,5 mm s manž. bal. á 20 ks 100/199/085</t>
  </si>
  <si>
    <t>ZB424</t>
  </si>
  <si>
    <t>Elektroda EKG H34SG 31.1946.21</t>
  </si>
  <si>
    <t>ZB477</t>
  </si>
  <si>
    <t>Kohout trojcestný lopez valve AA-011-M9000 S</t>
  </si>
  <si>
    <t>ZB488</t>
  </si>
  <si>
    <t>Sprej cavilon 28 ml bal. á 12 ks 3346E</t>
  </si>
  <si>
    <t>ZB543</t>
  </si>
  <si>
    <t>Souprava odběrová tracheální G05206</t>
  </si>
  <si>
    <t>ZB598</t>
  </si>
  <si>
    <t>Spojka symetrická přímá 7 x 7 mm 60.23.00 (120 430)</t>
  </si>
  <si>
    <t>ZB777</t>
  </si>
  <si>
    <t>Zkumavka červená 4 ml gel 454071</t>
  </si>
  <si>
    <t>ZB988</t>
  </si>
  <si>
    <t>System hrudní drenáže Pleur-evac bal. á 6 ks pro dospělé A-6000-08LF</t>
  </si>
  <si>
    <t>ZC166</t>
  </si>
  <si>
    <t>Manžeta přetlaková   500 ml 100 ZIT-500 (100 051-018-803)</t>
  </si>
  <si>
    <t>ZC586</t>
  </si>
  <si>
    <t>Filtr H-V kompaktní kombinovaný sterilní přímý á 25 ks 19401</t>
  </si>
  <si>
    <t>ZC769</t>
  </si>
  <si>
    <t>Hadička spojovací HS 1,8 x 450LL 606301-ND</t>
  </si>
  <si>
    <t>ZC777</t>
  </si>
  <si>
    <t>Filtr sací MSF 271-022-001</t>
  </si>
  <si>
    <t>ZC863</t>
  </si>
  <si>
    <t>Hadička spojovací HS 1,8 x 1800LL 606304-ND</t>
  </si>
  <si>
    <t>ZC906</t>
  </si>
  <si>
    <t>Škrtidlo se sponou pro dospělé 25 x 500 mm KVS25500</t>
  </si>
  <si>
    <t>ZD113</t>
  </si>
  <si>
    <t>Manžeta fixační Ute-Fix á 30 ks NKS:40-06</t>
  </si>
  <si>
    <t>ZD212</t>
  </si>
  <si>
    <t>Brýle kyslíkové pro dospělé 1161000/L</t>
  </si>
  <si>
    <t>ZD458</t>
  </si>
  <si>
    <t>Spojka vrapovaná roztaž.rovná 15F bal. á 50 ks 038-61-311</t>
  </si>
  <si>
    <t>ZD808</t>
  </si>
  <si>
    <t>Kanyla vasofix 22G modrá safety 4269098S-01</t>
  </si>
  <si>
    <t>ZD809</t>
  </si>
  <si>
    <t>Kanyla vasofix 20G růžová safety 4269110S-01</t>
  </si>
  <si>
    <t>ZE018</t>
  </si>
  <si>
    <t>Kyveta k hemochron bal. 45 ks JACT-LR</t>
  </si>
  <si>
    <t>ZE146</t>
  </si>
  <si>
    <t>In-Line-Neb Tee Kit  bal. á 50 ks 41745</t>
  </si>
  <si>
    <t>ZG001</t>
  </si>
  <si>
    <t>Husí krk expandi-flex s dvojtou otočnou spojkou á 30 ks 22531</t>
  </si>
  <si>
    <t>ZJ312</t>
  </si>
  <si>
    <t>Sonda žaludeční CH16 1200 mm s RTG linkou bal. á 50 ks 412016</t>
  </si>
  <si>
    <t>ZJ695</t>
  </si>
  <si>
    <t>Sonda žaludeční CH14 1200 mm s RTG linkou bal. á 50 ks 412014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</si>
  <si>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</si>
  <si>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</si>
  <si>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</si>
  <si>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</si>
  <si>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</si>
  <si>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</si>
  <si>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</si>
  <si>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</si>
  <si>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ZA969</t>
  </si>
  <si>
    <t>Flocare set pro gravitační výživu 35146 (569920)</t>
  </si>
  <si>
    <t>ZB263</t>
  </si>
  <si>
    <t>Kanyla TS 9,0 s manžetou bal. á 2 ks 100/523/090</t>
  </si>
  <si>
    <t>ZB303</t>
  </si>
  <si>
    <t>Spojka asymetrická 4 x 7 mm 120 420</t>
  </si>
  <si>
    <t>ZB545</t>
  </si>
  <si>
    <t>Spojka asymetrická 7-10 60 mm 75111</t>
  </si>
  <si>
    <t>ZC351</t>
  </si>
  <si>
    <t>Systém odsávací uzavřený CH14 jednocestný 30 cm 72 hod. bal. á 20 ks Z115-14</t>
  </si>
  <si>
    <t>ZD021</t>
  </si>
  <si>
    <t>Láhev 0,50 l šroubový uzávěr 111-888-055</t>
  </si>
  <si>
    <t>ZD146</t>
  </si>
  <si>
    <t>Vak drenážní sběrný lumbální  EDM 27666</t>
  </si>
  <si>
    <t>ZC982</t>
  </si>
  <si>
    <t>Kanyla TS 8,5 s manžetou bal. á 10 ks 100/860/085</t>
  </si>
  <si>
    <t>ZB793</t>
  </si>
  <si>
    <t>Lžíce laryngoskopická 3 bal. á 10 ks DS.2940.150.20</t>
  </si>
  <si>
    <t>ZB389</t>
  </si>
  <si>
    <t>Kanyla ET 9,0 s manžetou bal. á 10 ks 9590E</t>
  </si>
  <si>
    <t>ZF483</t>
  </si>
  <si>
    <t>Kanyla tracheoskopická VivaSight 37F DL DLVT37L</t>
  </si>
  <si>
    <t>ZH300</t>
  </si>
  <si>
    <t>Lžíce laryngoskopická 4 bal. á 10 ks 670150-100040</t>
  </si>
  <si>
    <t>ZH299</t>
  </si>
  <si>
    <t>Lžíce laryngoskopická 3 bal. á 10 ks 670150-100030</t>
  </si>
  <si>
    <t>ZH090</t>
  </si>
  <si>
    <t>Návlek na termodiluční katetr Catheter Contamination Shield bal. á 25 ks ST-09875</t>
  </si>
  <si>
    <t>ZM947</t>
  </si>
  <si>
    <t>Obturator k sheatu Swan-Ganz katetru AO-09000</t>
  </si>
  <si>
    <t>ZC832</t>
  </si>
  <si>
    <t>Pleuracan A bal. á 10 ks 4462556</t>
  </si>
  <si>
    <t>ZB497</t>
  </si>
  <si>
    <t>Hadička vysokotlaká combidyn 20 cm bal. á 50 ks 5204941</t>
  </si>
  <si>
    <t>ZD724</t>
  </si>
  <si>
    <t>Rourka vrap.s hladkým průsvitem 20011</t>
  </si>
  <si>
    <t>ZB107</t>
  </si>
  <si>
    <t>System vibrační ACAPELLA 27-7000</t>
  </si>
  <si>
    <t>ZL332</t>
  </si>
  <si>
    <t>Systém odsávací uzavřený TS Comfortsoft CH 16 30 cm 72 hod. 02-011-06</t>
  </si>
  <si>
    <t>ZC039</t>
  </si>
  <si>
    <t>Kádinka 250 ml vysoká sklo 632417012250</t>
  </si>
  <si>
    <t>ZC637</t>
  </si>
  <si>
    <t>Arteriofix bal. á 20 ks 20G 5206324</t>
  </si>
  <si>
    <t>ZC218</t>
  </si>
  <si>
    <t>Katetr dialyzační 2 lumen 14,0Fr 15 cm CS-22142-F</t>
  </si>
  <si>
    <t>ZC998</t>
  </si>
  <si>
    <t>Katetr centrální žilní-set CS-04400</t>
  </si>
  <si>
    <t>ZA254</t>
  </si>
  <si>
    <t>Katetr SG CCO,CEDV,CSvO2 7,5F 774HF75</t>
  </si>
  <si>
    <t>ZC212</t>
  </si>
  <si>
    <t>Katetr term.+ sheat 7Fr AH-05050</t>
  </si>
  <si>
    <t>ZA217</t>
  </si>
  <si>
    <t>Katetr drenážní lumbální EDM 80 cm W/Tip 46419</t>
  </si>
  <si>
    <t>ZA191</t>
  </si>
  <si>
    <t>Katetr 3 lumen 7Fr MAC bal. á 5 ks ML-00703</t>
  </si>
  <si>
    <t>ZE079</t>
  </si>
  <si>
    <t>Set transfúzní non PVC s odvzdušněním a bakteriálním filtrem ZAR-I-TS</t>
  </si>
  <si>
    <t>ZE420</t>
  </si>
  <si>
    <t>Set hadicový pro aquarius hemofiltr HF19 AQUASET19</t>
  </si>
  <si>
    <t>ZA832</t>
  </si>
  <si>
    <t>Jehla injekční 0,9 x 40 mm žlutá 4657519</t>
  </si>
  <si>
    <t>ZA833</t>
  </si>
  <si>
    <t>Jehla injekční 0,8 x 40 mm zelená 4657527</t>
  </si>
  <si>
    <t>ZB436</t>
  </si>
  <si>
    <t>Jehla eco flac mix, bal.250 ks, 16401</t>
  </si>
  <si>
    <t>ZB769</t>
  </si>
  <si>
    <t>Jehla vakuová 206/38 mm žlutá 450077</t>
  </si>
  <si>
    <t>ZL073</t>
  </si>
  <si>
    <t>Rukavice operační gammex bez pudru PF EnLite vel. 7,5 353385</t>
  </si>
  <si>
    <t>DA002</t>
  </si>
  <si>
    <t>PROUZKY TETRAPHAN DIA  KATALOGO</t>
  </si>
  <si>
    <t>DD075</t>
  </si>
  <si>
    <t>MEMBR.SOUPRAVA REF.D711</t>
  </si>
  <si>
    <t>DA001</t>
  </si>
  <si>
    <t>PROUZKY DIAPHAN pro samotestování 50ks</t>
  </si>
  <si>
    <t>DF171</t>
  </si>
  <si>
    <t>KALIBRACNI ROZTOK1  S1820 (ABL 825)</t>
  </si>
  <si>
    <t>DB942</t>
  </si>
  <si>
    <t>MEMBR.SOUPRAVA PCO2 D788</t>
  </si>
  <si>
    <t>DB599</t>
  </si>
  <si>
    <t>PROMÝVACÍ ROZTOK S4970</t>
  </si>
  <si>
    <t>DF169</t>
  </si>
  <si>
    <t>PROMYVACI ROZTOK S4980 (ABL 825)</t>
  </si>
  <si>
    <t>DB437</t>
  </si>
  <si>
    <t>KALIBRACNI PLYN 1(10 bar)</t>
  </si>
  <si>
    <t>DF170</t>
  </si>
  <si>
    <t>CISTICI ROZTOK S8375 (ABL 825)</t>
  </si>
  <si>
    <t>DC853</t>
  </si>
  <si>
    <t>KALIBRACNI PLYN 2</t>
  </si>
  <si>
    <t>DF445</t>
  </si>
  <si>
    <t>Odpadni nadoba D512 600 ml</t>
  </si>
  <si>
    <t>DF504</t>
  </si>
  <si>
    <t>Zkumavka s heparinasou a 20 ks</t>
  </si>
  <si>
    <t>DE022</t>
  </si>
  <si>
    <t>Glukózová membránová souprava, D7066</t>
  </si>
  <si>
    <t>DD309</t>
  </si>
  <si>
    <t>Laktátová membránová souprava, D7077</t>
  </si>
  <si>
    <t>DD268</t>
  </si>
  <si>
    <t>SADA MEMBRAN PRO CA ELDU</t>
  </si>
  <si>
    <t>DD076</t>
  </si>
  <si>
    <t>MEMBR.SOUPRAVA PO2 D799</t>
  </si>
  <si>
    <t>DD269</t>
  </si>
  <si>
    <t>SADA MEMBRAN PRO CL ELDU</t>
  </si>
  <si>
    <t>DC959</t>
  </si>
  <si>
    <t>MEMBRÁNOVÁ SOUPRAVA  Na+ D755</t>
  </si>
  <si>
    <t>DF593</t>
  </si>
  <si>
    <t>Zkumavka bez heparinasy a 20 ks</t>
  </si>
  <si>
    <t>DG379</t>
  </si>
  <si>
    <t>Doprava 21%</t>
  </si>
  <si>
    <t>ZC772</t>
  </si>
  <si>
    <t>Maska aerosolová pro dospělé 13101</t>
  </si>
  <si>
    <t>ZL249</t>
  </si>
  <si>
    <t>Hadice vrapovaná bal. á 50 m 038-01-228</t>
  </si>
  <si>
    <t>ZF295</t>
  </si>
  <si>
    <t>Okruh dýchací anesteziologický 1,6 m s nízkou poddajností 038-01-130</t>
  </si>
  <si>
    <t>ZB171</t>
  </si>
  <si>
    <t>Maska kyslíková 1041</t>
  </si>
  <si>
    <t>ZA337</t>
  </si>
  <si>
    <t>Náplast softpore 1,25 cm x 9,15 m bal. á 24 ks 1320103111</t>
  </si>
  <si>
    <t>ZA443</t>
  </si>
  <si>
    <t>Šátek trojcípý pletený 125 x 85 x 85 cm 20001</t>
  </si>
  <si>
    <t>ZA444</t>
  </si>
  <si>
    <t>Tampon nesterilní stáčený 20 x 19 cm bez RTG nití bal. á 100 ks 1320300404</t>
  </si>
  <si>
    <t>ZA465</t>
  </si>
  <si>
    <t>Fólie incizní raucodrape sterilní 45 x 50 cm 23445</t>
  </si>
  <si>
    <t>ZA502</t>
  </si>
  <si>
    <t>Tampon nesterilní stáčený 30 x 60 cm 1320300406</t>
  </si>
  <si>
    <t>ZA504</t>
  </si>
  <si>
    <t>Krytí hypafix transparent (náhrada za krytí opsite flexifix 10 cm x 10 m) 7237801</t>
  </si>
  <si>
    <t>ZB404</t>
  </si>
  <si>
    <t>Náplast cosmos 8 cm x 1 m 5403353</t>
  </si>
  <si>
    <t>ZF080</t>
  </si>
  <si>
    <t>Rouška břišní 17 nití s kroužkem na tkanici 12 x 47 cm karton á 300 ks 1230100311</t>
  </si>
  <si>
    <t>ZL789</t>
  </si>
  <si>
    <t>Obvaz sterilní hotový č. 2 A4091360</t>
  </si>
  <si>
    <t>ZL790</t>
  </si>
  <si>
    <t>Obvaz sterilní hotový č. 3 A4101144</t>
  </si>
  <si>
    <t>ZL999</t>
  </si>
  <si>
    <t>Rychloobvaz 8 x 4 cm / 3 ks ( pro obj. 1 kus = 3 náplasti) 001445510</t>
  </si>
  <si>
    <t>ZF042</t>
  </si>
  <si>
    <t>Krytí mastný tyl jelonet 10 x 10 cm á 10 ks 7404</t>
  </si>
  <si>
    <t>ZA494</t>
  </si>
  <si>
    <t>Fólie incizní rucodrape ( opraflex ) 45 x 20 cm 25443</t>
  </si>
  <si>
    <t>ZE824</t>
  </si>
  <si>
    <t>Krytí ccellistyp 5 x 7 cm bal. á 15 ks (náhrada za okcel) 2080508</t>
  </si>
  <si>
    <t>ZB048</t>
  </si>
  <si>
    <t>Krytí cellistyp F (fibrilar) 2,5 x 5 cm bal. á 10 ks (náhrada za okcel) 2082025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</si>
  <si>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</si>
  <si>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</si>
  <si>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</si>
  <si>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</si>
  <si>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</si>
  <si>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</si>
  <si>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KG779</t>
  </si>
  <si>
    <t>set hadicový medos reoparin coated LGTMEH2C1753</t>
  </si>
  <si>
    <t>KG780</t>
  </si>
  <si>
    <t>rezervoár venózní MVC4030 rheoparin LGTME62210100</t>
  </si>
  <si>
    <t>KG855</t>
  </si>
  <si>
    <t>oxygenátor terumo capiox RX-25 CX-RX25RW</t>
  </si>
  <si>
    <t>KG856</t>
  </si>
  <si>
    <t>set hadicový k oxygenátoru terumo P2091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</si>
  <si>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</si>
  <si>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</si>
  <si>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</si>
  <si>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</si>
  <si>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</si>
  <si>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</si>
  <si>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</si>
  <si>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</si>
  <si>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ZA161</t>
  </si>
  <si>
    <t>Zavaděč bal. á 10 ks CI09800</t>
  </si>
  <si>
    <t>ZA759</t>
  </si>
  <si>
    <t>Drén redon CH10 50 cm U2111000</t>
  </si>
  <si>
    <t>ZA791</t>
  </si>
  <si>
    <t>Stříkačka janett 3-dílná 140-160 ml sterilní vyplachovací JNP1543 MED114408</t>
  </si>
  <si>
    <t>ZB074</t>
  </si>
  <si>
    <t>Kanyla venózní vakuová TF292902A</t>
  </si>
  <si>
    <t>ZB165</t>
  </si>
  <si>
    <t>Elektroda steelex elec 3/0 á 36 ks C0992070</t>
  </si>
  <si>
    <t>ZB312</t>
  </si>
  <si>
    <t>Zavaděč trach. rourek pro TR vel. 5.0-8.0 mm bal. á 10 ks 100/120/200</t>
  </si>
  <si>
    <t>ZB358</t>
  </si>
  <si>
    <t>Kanyla venózní perfuzní jednostupňová TFM024L</t>
  </si>
  <si>
    <t>ZB450</t>
  </si>
  <si>
    <t>Vak na transfuzi bal. á 20 ks TGR0592</t>
  </si>
  <si>
    <t>ZB493</t>
  </si>
  <si>
    <t>Kanyla aortální glide 24Fr EZC24TA</t>
  </si>
  <si>
    <t>ZB504</t>
  </si>
  <si>
    <t>Kanyla venózní perfuzní jednostupňová TFM028L</t>
  </si>
  <si>
    <t>ZB532</t>
  </si>
  <si>
    <t>Senzor level 95133 SC-23-27-41</t>
  </si>
  <si>
    <t>ZB536</t>
  </si>
  <si>
    <t>Kanyla arteriální á 25 ks 682245</t>
  </si>
  <si>
    <t>ZB553</t>
  </si>
  <si>
    <t>Láhev redon hi-vac 400 ml-kompletní 05.000.22.803</t>
  </si>
  <si>
    <t>ZB780</t>
  </si>
  <si>
    <t>Kontejner 120 ml sterilní 331690250350</t>
  </si>
  <si>
    <t>ZB844</t>
  </si>
  <si>
    <t>Esmarch 60 x 1250 KVS 06125</t>
  </si>
  <si>
    <t>ZB852</t>
  </si>
  <si>
    <t>Elektroda defibrilační pro dospělé adhezivní  bal. á 10 ks 130 x 100 mm 2059145-010</t>
  </si>
  <si>
    <t>ZB866</t>
  </si>
  <si>
    <t>Drát ocelový Steel 7 bal. á 12 ks M624G</t>
  </si>
  <si>
    <t>ZB964</t>
  </si>
  <si>
    <t>Výplň pro chir. svorky 86 mm, pár č.6 DSAFE86</t>
  </si>
  <si>
    <t>ZC655</t>
  </si>
  <si>
    <t>Kanyla venózní perfuzní jednostupňová TFM026L</t>
  </si>
  <si>
    <t>ZC752</t>
  </si>
  <si>
    <t>Čepelka skalpelová 15 BB515</t>
  </si>
  <si>
    <t>ZD261</t>
  </si>
  <si>
    <t>Kanyla ET 7,0 mm s manž. bal. á 20 ks 100/199/070</t>
  </si>
  <si>
    <t>ZD945</t>
  </si>
  <si>
    <t>Filtr bakteriální a virový 1544</t>
  </si>
  <si>
    <t>ZD979</t>
  </si>
  <si>
    <t>Kanyla vasofix 17G bílá safety 4269152S-01</t>
  </si>
  <si>
    <t>ZE136</t>
  </si>
  <si>
    <t>Drát ocelový flexibilní 7/45 cm bal. á 48 ks KS1-745-4</t>
  </si>
  <si>
    <t>ZF018</t>
  </si>
  <si>
    <t>Kanyla vasofix 16G šedá safety 4269179S-01</t>
  </si>
  <si>
    <t>ZF090</t>
  </si>
  <si>
    <t>Stapler kožní 783100</t>
  </si>
  <si>
    <t>ZI655</t>
  </si>
  <si>
    <t>Difuzér plynový pro mimotělní oběh P8020/00</t>
  </si>
  <si>
    <t>ZK981</t>
  </si>
  <si>
    <t>Set kardio kombi 2666711</t>
  </si>
  <si>
    <t>ZK982</t>
  </si>
  <si>
    <t>Set Revize + chlopeň 2666611</t>
  </si>
  <si>
    <t>ZB324</t>
  </si>
  <si>
    <t>Plegie cílená á 20 ks 30012</t>
  </si>
  <si>
    <t>ZB357</t>
  </si>
  <si>
    <t>Pásek adapter coronary perfusion typ Y 10004</t>
  </si>
  <si>
    <t>ZB380</t>
  </si>
  <si>
    <t>Kanyla venózní dvoustupňová TF3343OA</t>
  </si>
  <si>
    <t>ZB531</t>
  </si>
  <si>
    <t>Hadička vysokotlaká combidyn 200 cm 5215035</t>
  </si>
  <si>
    <t>ZB932</t>
  </si>
  <si>
    <t>Systém cpap valve aproximate 85006 X5 bal. á 5 ks 125-20</t>
  </si>
  <si>
    <t>ZB952</t>
  </si>
  <si>
    <t>Plegie cílená á 20 ks 30010</t>
  </si>
  <si>
    <t>ZC940</t>
  </si>
  <si>
    <t>Pumpa centrifugální 050-300-000</t>
  </si>
  <si>
    <t>ZD920</t>
  </si>
  <si>
    <t>Klip horizon S-WIDE 30 x 6 bal. á 180 ks červený HZ1201</t>
  </si>
  <si>
    <t>ZG002</t>
  </si>
  <si>
    <t>Sání perikardiální SU 29602</t>
  </si>
  <si>
    <t>ZJ102</t>
  </si>
  <si>
    <t>Vzduchovod nosní 9,0 mm á 10 ks 321090</t>
  </si>
  <si>
    <t>ZL464</t>
  </si>
  <si>
    <t>Popisovač sterilní se dvěma hroty Sandel 4-in-1Marker, bal. á 25 ks, S1041F</t>
  </si>
  <si>
    <t>ZL514</t>
  </si>
  <si>
    <t>Hadička k měření tlaku bal. á 20 ks (st.k.č. S2589 JH10.65874) 701065874</t>
  </si>
  <si>
    <t>ZE550</t>
  </si>
  <si>
    <t>Kanyla arteriální s dilatátorem fem-flex á 5 ks TFA02025</t>
  </si>
  <si>
    <t>KI209</t>
  </si>
  <si>
    <t>Kleště ablační bipolární Cardioblate - Gemini 4926</t>
  </si>
  <si>
    <t>ZA709</t>
  </si>
  <si>
    <t>Katetr močový foley 22CH bal. á 12 ks 1575-02</t>
  </si>
  <si>
    <t>KG696</t>
  </si>
  <si>
    <t>sada aplikační (2 ks odsávací kanyla MES 9570 + 1 ks kanyla do kořene aorty MER 2015 + 1 ks hadicový organizér) MEH - APSET LGTMEH123317</t>
  </si>
  <si>
    <t>ZB365</t>
  </si>
  <si>
    <t>Kanyla aortální glide EZC21TA</t>
  </si>
  <si>
    <t>ZB309</t>
  </si>
  <si>
    <t>Kanyla ET 7,5 mm s manž. bal. á 20 ks 100/199/075</t>
  </si>
  <si>
    <t>ZI016</t>
  </si>
  <si>
    <t>Lepidlo tkáňové BioGlue 5 ml BG3515-5-G</t>
  </si>
  <si>
    <t>KH172</t>
  </si>
  <si>
    <t>spojka Retroguard 3/8 x 3/8 718828200002</t>
  </si>
  <si>
    <t>ZL515</t>
  </si>
  <si>
    <t>Spojka Y 1/2-3/8-3/8 á 25 ks MEYK1H5440</t>
  </si>
  <si>
    <t>KC601</t>
  </si>
  <si>
    <t>acrobat SUV sada 87XO4-9000S</t>
  </si>
  <si>
    <t>ZC754</t>
  </si>
  <si>
    <t>Čepelka skalpelová 21 BB521</t>
  </si>
  <si>
    <t>ZE215</t>
  </si>
  <si>
    <t>Punch aortální jednorázový 15 cm délka 2,8 mm bal. á 6 ks DP- 28K</t>
  </si>
  <si>
    <t>ZF486</t>
  </si>
  <si>
    <t>Kanyla tracheoskopická VivaSight 39F DL DLVT39L</t>
  </si>
  <si>
    <t>ZA764</t>
  </si>
  <si>
    <t>Kanyla venózní dvoustupňová 32-40Fr TR3240OA</t>
  </si>
  <si>
    <t>ZF480</t>
  </si>
  <si>
    <t>Kanyla tracheoskopická VivaSight 35F DL DLVT35L</t>
  </si>
  <si>
    <t>ZM236</t>
  </si>
  <si>
    <t>Kanyla femorální venózní 23 Fr. BE-PVL2355 JH10.47295</t>
  </si>
  <si>
    <t>ZM233</t>
  </si>
  <si>
    <t>Kanyla femorální arteriální 17 Fr. BE-PAS1715 JH10.47281</t>
  </si>
  <si>
    <t>ZD405</t>
  </si>
  <si>
    <t>Výplň pro chir. svorky typ JAW pár č.6 DSAFE61</t>
  </si>
  <si>
    <t>ZM333</t>
  </si>
  <si>
    <t>Lepidlo tkáňové coseal premix 4 ml 934074</t>
  </si>
  <si>
    <t>ZM317</t>
  </si>
  <si>
    <t>Kanyla femorální arteriální OPTI18</t>
  </si>
  <si>
    <t>KC602</t>
  </si>
  <si>
    <t>axius blower/mister  á 5 ks CB-1000</t>
  </si>
  <si>
    <t>KI498</t>
  </si>
  <si>
    <t>retractor Inserts 28707 á 10 ks</t>
  </si>
  <si>
    <t>ZM232</t>
  </si>
  <si>
    <t>Kanyla femorální arteriální 15 Fr. BE-PAS1515 JH104.7280</t>
  </si>
  <si>
    <t>ZA255</t>
  </si>
  <si>
    <t>Kanyla venózní dual drainage return TF3646OA</t>
  </si>
  <si>
    <t>ZM565</t>
  </si>
  <si>
    <t>Lepidlo tkáňové floseal 5 ml 1503353</t>
  </si>
  <si>
    <t>KI533</t>
  </si>
  <si>
    <t>Set paerfuzní kardioplegický Myotherm XP M423002A</t>
  </si>
  <si>
    <t>ZE554</t>
  </si>
  <si>
    <t>Kanyla venózní femorální VFEM024</t>
  </si>
  <si>
    <t>ZM697</t>
  </si>
  <si>
    <t>Kanyla Cvent -standart aortic root 7 Fr/14 cm  bal. á 20 ks 20014</t>
  </si>
  <si>
    <t>ZM696</t>
  </si>
  <si>
    <t>Kanyla left vent catether 18Fr/38 1 cm PVC bal. á 20 ks 12118</t>
  </si>
  <si>
    <t>KC599</t>
  </si>
  <si>
    <t>acrobat SUV OM-9000S</t>
  </si>
  <si>
    <t>ZE252</t>
  </si>
  <si>
    <t>Drainobag 40 K8  5524016</t>
  </si>
  <si>
    <t>ZA704</t>
  </si>
  <si>
    <t>Držák hadic SC-05497_CZ</t>
  </si>
  <si>
    <t>ZM839</t>
  </si>
  <si>
    <t>Kanyla do safény Free flow cannula bal. á 20 ks (30007) 30022</t>
  </si>
  <si>
    <t>ZE551</t>
  </si>
  <si>
    <t>Kanyla arteriální s dilatátorem fem-flex á 5 ks TFA02225</t>
  </si>
  <si>
    <t>ZB527</t>
  </si>
  <si>
    <t>Souprava ke CATS 9005101</t>
  </si>
  <si>
    <t>ZL623</t>
  </si>
  <si>
    <t>Klipovač horizon open S-WIDE 20 cm zahnutý HZ137082</t>
  </si>
  <si>
    <t>ZH099</t>
  </si>
  <si>
    <t>Sonda do koronárních tepen 2,00 mm 7605</t>
  </si>
  <si>
    <t>ZG133</t>
  </si>
  <si>
    <t>Katetr močový pro měření teploty ch12 bal. á 5 ks 179360-000120</t>
  </si>
  <si>
    <t>ZG535</t>
  </si>
  <si>
    <t>Klip kovový pro otevřené operace-pro stř.velké klipy LT300</t>
  </si>
  <si>
    <t>ZE582</t>
  </si>
  <si>
    <t>Zavaděč perkutánní set 6Fr bal. á 10 ks IK-09600</t>
  </si>
  <si>
    <t>ZG129</t>
  </si>
  <si>
    <t>Hlavice biomedicus M422204A</t>
  </si>
  <si>
    <t>ZC975</t>
  </si>
  <si>
    <t>Kanyla aortální APC018B</t>
  </si>
  <si>
    <t>ZC771</t>
  </si>
  <si>
    <t>Kanyla aortální 20Fr APC020B</t>
  </si>
  <si>
    <t>KH586</t>
  </si>
  <si>
    <t>polohovač Starfish EVO HP3000</t>
  </si>
  <si>
    <t>ZM994</t>
  </si>
  <si>
    <t>Set k proplachu-adapter kardioplegický plastový CDS004</t>
  </si>
  <si>
    <t>ZM235</t>
  </si>
  <si>
    <t>Kanyla femorální venózní 21 Fr. BE-PVL2155 JH104.7294</t>
  </si>
  <si>
    <t>ZD408</t>
  </si>
  <si>
    <t>Plátek řezací terumo sarns II 98-0702-0801-6</t>
  </si>
  <si>
    <t>ZB343</t>
  </si>
  <si>
    <t>List pilový pro pilu na sternum GB135R</t>
  </si>
  <si>
    <t>KI947</t>
  </si>
  <si>
    <t>oxygenátor terumo Capiox včetně hadicového setu CX-CZ091X</t>
  </si>
  <si>
    <t>ZG134</t>
  </si>
  <si>
    <t>Katetr močový nelaton CH14 pro měření teploty 179360-000140</t>
  </si>
  <si>
    <t>ZJ573</t>
  </si>
  <si>
    <t>Spojka symetrická 7 x 7 75103</t>
  </si>
  <si>
    <t>KC614</t>
  </si>
  <si>
    <t>mhv masters SJM, 27MJ-501</t>
  </si>
  <si>
    <t>ZF685</t>
  </si>
  <si>
    <t>Šroub unilock sternální 3.0 mm 04.501.110</t>
  </si>
  <si>
    <t>ZF686</t>
  </si>
  <si>
    <t>Šroub unilock sternální 3.0 mm 04.501.112</t>
  </si>
  <si>
    <t>ZG486</t>
  </si>
  <si>
    <t>Dlaha sternální uzamykatelná 2.4 mm 460.019</t>
  </si>
  <si>
    <t>ZH558</t>
  </si>
  <si>
    <t>Šroub unilock sternální 3.0 mm 04.501.114</t>
  </si>
  <si>
    <t>ZH559</t>
  </si>
  <si>
    <t>Šroub unilock sternální 3.0 mm 04.501.116</t>
  </si>
  <si>
    <t>ZI132</t>
  </si>
  <si>
    <t>Dlaha sternální uzamykatelná 2.4 mm 460.045</t>
  </si>
  <si>
    <t>ZH560</t>
  </si>
  <si>
    <t>Šroub unilock sternální 3.0 mm 04.501.118</t>
  </si>
  <si>
    <t>ZI644</t>
  </si>
  <si>
    <t>Dlaha sternální uzamykatelná 2.4 mm 460.046</t>
  </si>
  <si>
    <t>ZG541</t>
  </si>
  <si>
    <t>Dlaha sternální uzamykatelná 2.4 mm pro tělo sterna 460.039</t>
  </si>
  <si>
    <t>KC607</t>
  </si>
  <si>
    <t>mhv regent SJM, 23AGFN-756</t>
  </si>
  <si>
    <t>KI338</t>
  </si>
  <si>
    <t>kroužek anuloplastický MC3 Trikuspidální 32mm 4900T32</t>
  </si>
  <si>
    <t>KI339</t>
  </si>
  <si>
    <t>kroužek anuloplastický MC3 Trikuspidální 34mm 4900T34</t>
  </si>
  <si>
    <t>KC606</t>
  </si>
  <si>
    <t>mhv regent SJM, 21AGFN-756</t>
  </si>
  <si>
    <t>ZA819</t>
  </si>
  <si>
    <t>Dlaha sternální ZipFix bal. á 20 ks 08.501.001.20S</t>
  </si>
  <si>
    <t>KC605</t>
  </si>
  <si>
    <t>mhv regent SJM, 19AGFN-756</t>
  </si>
  <si>
    <t>KI328</t>
  </si>
  <si>
    <t>kroužek anuloplastický Physio Mitrální 28mm 4450M28</t>
  </si>
  <si>
    <t>KC609</t>
  </si>
  <si>
    <t>mhv regent SJM, 27AGFN-756</t>
  </si>
  <si>
    <t>KI340</t>
  </si>
  <si>
    <t>kroužek anuloplastický MC3 Trikuspidální 36mm 4900T36</t>
  </si>
  <si>
    <t>KC621</t>
  </si>
  <si>
    <t>mhv konduit SJM 23VAVGJ-515</t>
  </si>
  <si>
    <t>KI330</t>
  </si>
  <si>
    <t>kroužek anuloplastický Physio Mitrální 32mm 4450M32</t>
  </si>
  <si>
    <t>ZD227</t>
  </si>
  <si>
    <t>Šroub unilock sternální 3.0 mm 413.582</t>
  </si>
  <si>
    <t>ZG487</t>
  </si>
  <si>
    <t>Šroub unilock sternální 3.0 mm 413.584</t>
  </si>
  <si>
    <t>KC615</t>
  </si>
  <si>
    <t>mhv masters SJM, 29MJ-501</t>
  </si>
  <si>
    <t>KC620</t>
  </si>
  <si>
    <t>mhv masters SJM, 31MJ-501</t>
  </si>
  <si>
    <t>ZF684</t>
  </si>
  <si>
    <t>Dlaha sternální uzamykatelná 2.4 mm 460.023</t>
  </si>
  <si>
    <t>ZB325</t>
  </si>
  <si>
    <t>Shunt intrakoronární 1,50 mm á 5 ks 31150</t>
  </si>
  <si>
    <t>ZB818</t>
  </si>
  <si>
    <t>Katetr CVC 3 lumen certofix protect trio 4163214P-S1+set rouškování pro CVC bal. á 10 ks 47561111</t>
  </si>
  <si>
    <t>ZC627</t>
  </si>
  <si>
    <t>Balón kontrapulzační 40CC/7,5Fr IAB-05840-LWS</t>
  </si>
  <si>
    <t>ZC630</t>
  </si>
  <si>
    <t>Katetr CVC 3 lumen set bal. á 5 ks NM-12853</t>
  </si>
  <si>
    <t>KG690</t>
  </si>
  <si>
    <t>katetr vasoview hemopro, ous C-VH-3000-W</t>
  </si>
  <si>
    <t>ZA211</t>
  </si>
  <si>
    <t>Shunt sensor (čidlo pro CDI500) 510H</t>
  </si>
  <si>
    <t>ZB583</t>
  </si>
  <si>
    <t>Shunt intrakoronární 1,75 mm á 5 ks 31175</t>
  </si>
  <si>
    <t>ZE312</t>
  </si>
  <si>
    <t>Shunt intrakoronární 1,25 mm á 5 ks 31125</t>
  </si>
  <si>
    <t>ZA199</t>
  </si>
  <si>
    <t>Katetr CVC 3 lumen 7 Fr s antimikrob.úprav. bal. á 5 ks NM-22703</t>
  </si>
  <si>
    <t>ZB485</t>
  </si>
  <si>
    <t>Katetr radioablační AT-OLL2</t>
  </si>
  <si>
    <t>ZF904</t>
  </si>
  <si>
    <t>Katetr bipolární stimul. 5FR AI07155</t>
  </si>
  <si>
    <t>KD633</t>
  </si>
  <si>
    <t>trokar xcel 11 x 100 mm D11LT-X</t>
  </si>
  <si>
    <t>KD717</t>
  </si>
  <si>
    <t>trokar xcel dilating tip D5LT-X</t>
  </si>
  <si>
    <t>ZC966</t>
  </si>
  <si>
    <t>Set vavd-sada připoj. hadic bal. á 10 ks (st.k.č. 500050 JH10.22807) 701022807</t>
  </si>
  <si>
    <t>ZA870</t>
  </si>
  <si>
    <t>Set bez kontroly vakua yankauer bal. á 100 ks 34092182</t>
  </si>
  <si>
    <t>ZE557</t>
  </si>
  <si>
    <t>Set zavaděcí perkutánní arteriální fem-flex PIKA</t>
  </si>
  <si>
    <t>ZE558</t>
  </si>
  <si>
    <t>Set zavaděcí perkutální venozní fem-flex PIKV</t>
  </si>
  <si>
    <t>ZK337</t>
  </si>
  <si>
    <t>Set procedure TX175 04256</t>
  </si>
  <si>
    <t>ZM239</t>
  </si>
  <si>
    <t>Set zaváděcí perkutální venózní PIK150 JH10.47385</t>
  </si>
  <si>
    <t>ZK340</t>
  </si>
  <si>
    <t>Set collectionTX cardio 04266</t>
  </si>
  <si>
    <t>ZA244</t>
  </si>
  <si>
    <t>Set hemofiltrační incl. BC 140 plus bal. á 10 ks P-0400 JH10.05142</t>
  </si>
  <si>
    <t>ZB033</t>
  </si>
  <si>
    <t>Šití dafilon modrý 3/0 (2) bal. á 36 ks C0935468</t>
  </si>
  <si>
    <t>ZB145</t>
  </si>
  <si>
    <t>Šití premicron zelený 3/0 (2) bal. á 36 ks C0026815</t>
  </si>
  <si>
    <t>ZB280</t>
  </si>
  <si>
    <t>Šití prolen bl 2-0 bal. á 12 ks W8937</t>
  </si>
  <si>
    <t>ZB537</t>
  </si>
  <si>
    <t>Šití prolen bl 7-0 bal. á 36 ks EH8020H</t>
  </si>
  <si>
    <t>ZB593</t>
  </si>
  <si>
    <t>Šití prolen bl 6-0 bal. á 36 ks 8711H</t>
  </si>
  <si>
    <t>ZB609</t>
  </si>
  <si>
    <t>Šití premicron zelený 2/0 bal. á 36 ks C0026026</t>
  </si>
  <si>
    <t>ZB610</t>
  </si>
  <si>
    <t>Šití premicron zelený 3/0 bal. á 36 ks C0026005</t>
  </si>
  <si>
    <t>ZF434</t>
  </si>
  <si>
    <t>Šití terylene 1USP 22006</t>
  </si>
  <si>
    <t>ZJ183</t>
  </si>
  <si>
    <t>Šití optime 0 kožní bal. á 36 ks 18S35F</t>
  </si>
  <si>
    <t>ZJ662</t>
  </si>
  <si>
    <t>Šití optime 3/0 18S20M</t>
  </si>
  <si>
    <t>ZA249</t>
  </si>
  <si>
    <t>Šití prolen bl 5-0 bal. á 12 ks W8556</t>
  </si>
  <si>
    <t>ZA866</t>
  </si>
  <si>
    <t>Šití prolen bl 6-0 bal. á 12 ks W8802</t>
  </si>
  <si>
    <t>ZB150</t>
  </si>
  <si>
    <t>Šití premicron Z/B 2/0 bal. á 24 ks B0027711</t>
  </si>
  <si>
    <t>ZB286</t>
  </si>
  <si>
    <t>Šití prolen bl 7-0 bal. á 12 ks W8704</t>
  </si>
  <si>
    <t>ZB617</t>
  </si>
  <si>
    <t>Šití prolen bl 4-0 bal. á 12 ks W8761</t>
  </si>
  <si>
    <t>ZI467</t>
  </si>
  <si>
    <t>Šití monoplus fialový 1 (4) bal. á 24 ks B0024091</t>
  </si>
  <si>
    <t>ZI869</t>
  </si>
  <si>
    <t>Šití cardioflon 2/0 19R30A</t>
  </si>
  <si>
    <t>ZJ181</t>
  </si>
  <si>
    <t>Šití optime 2/0 kožní bal. á 36 ks 18S30K</t>
  </si>
  <si>
    <t>ZA959</t>
  </si>
  <si>
    <t>Šití safil fialový 3/0 bal. á 36 ks C1048241</t>
  </si>
  <si>
    <t>ZH325</t>
  </si>
  <si>
    <t>Šití cardioflon 0 19R35A</t>
  </si>
  <si>
    <t>ZA262</t>
  </si>
  <si>
    <t>Šití steel 5 - ocelový drát bal. á 12 ks W995</t>
  </si>
  <si>
    <t>ZB148</t>
  </si>
  <si>
    <t>Šití premicron zelený 2/0 bal. á 36 ks C0026036</t>
  </si>
  <si>
    <t>ZK717</t>
  </si>
  <si>
    <t>Šití optime 0 bal. á 24 ks 18R35A</t>
  </si>
  <si>
    <t>ZB287</t>
  </si>
  <si>
    <t>Šití prolen bl 8-0 bal. á 12 ks W2777</t>
  </si>
  <si>
    <t>ZB149</t>
  </si>
  <si>
    <t>Šití premicron Z/B 2/0 bal. á 24 ks B0027720</t>
  </si>
  <si>
    <t>ZM717</t>
  </si>
  <si>
    <t>Šití prolen bl 4-0 s 26j VISI Black bal. á 12 ks W8355</t>
  </si>
  <si>
    <t>ZM716</t>
  </si>
  <si>
    <t>Šití prolen bl 4-0 s 20j VISI Black bal. á 12 ks W8340</t>
  </si>
  <si>
    <t>ZB717</t>
  </si>
  <si>
    <t>Šití prolen bl 4-0 bal. á 12 ks W8845</t>
  </si>
  <si>
    <t>ZD149</t>
  </si>
  <si>
    <t>Šití prolen bl 7-0 bal. á 12 ks W8702</t>
  </si>
  <si>
    <t>ZA360</t>
  </si>
  <si>
    <t>Jehla sterican 0,5 x 25 mm oranžová 9186158</t>
  </si>
  <si>
    <t>ZB168</t>
  </si>
  <si>
    <t>Jehla chirurgická B10</t>
  </si>
  <si>
    <t>ZB478</t>
  </si>
  <si>
    <t>Jehla chirurgická B11</t>
  </si>
  <si>
    <t>ZB479</t>
  </si>
  <si>
    <t>Jehla chirurgická B12</t>
  </si>
  <si>
    <t>ZB480</t>
  </si>
  <si>
    <t>Jehla chirurgická G10</t>
  </si>
  <si>
    <t>ZB276</t>
  </si>
  <si>
    <t>Jehla chirurgická B8</t>
  </si>
  <si>
    <t>ZD888</t>
  </si>
  <si>
    <t>Jehla veressova insuflační 120 mm 05151.1</t>
  </si>
  <si>
    <t>ZM694</t>
  </si>
  <si>
    <t>Jehla chirurgická E1</t>
  </si>
  <si>
    <t>ZM695</t>
  </si>
  <si>
    <t>Jehla chirurgická E2</t>
  </si>
  <si>
    <t>ZB169</t>
  </si>
  <si>
    <t>Jehla chirurgická PB3</t>
  </si>
  <si>
    <t>ZB490</t>
  </si>
  <si>
    <t>Jehla chirurgická PB6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</si>
  <si>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</si>
  <si>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</si>
  <si>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</si>
  <si>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</si>
  <si>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ZF431</t>
  </si>
  <si>
    <t>Rukavice operační gammex PF sensitive vel. 7,5 353195</t>
  </si>
  <si>
    <t>ZK683</t>
  </si>
  <si>
    <t>Rukavice operační gammex PF sensitive vel. 7,0 353194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</si>
  <si>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</si>
  <si>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</si>
  <si>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</si>
  <si>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</si>
  <si>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</si>
  <si>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</si>
  <si>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</si>
  <si>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</si>
  <si>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</si>
  <si>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</si>
  <si>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DC240</t>
  </si>
  <si>
    <t>KALIBRACNI ROZTOK S1720</t>
  </si>
  <si>
    <t>DC241</t>
  </si>
  <si>
    <t>KALIBRACNI ROZTOK S1730</t>
  </si>
  <si>
    <t>ZB153</t>
  </si>
  <si>
    <t>Vosk kostní Knochenwasch 2,5G 1029754</t>
  </si>
  <si>
    <t>ZC413</t>
  </si>
  <si>
    <t>Protéza cévní gore-tex 6 mm 40 cm N-ST0604</t>
  </si>
  <si>
    <t>ZF375</t>
  </si>
  <si>
    <t>Protéza cévní hemashield 34/15 VS02.175134P0</t>
  </si>
  <si>
    <t>KF234</t>
  </si>
  <si>
    <t>cévní náhrada biovalsalva 25 mm HVC3325</t>
  </si>
  <si>
    <t>KC618</t>
  </si>
  <si>
    <t>záplata Biocor SJM B40-10 x 6 C0510</t>
  </si>
  <si>
    <t>KI888</t>
  </si>
  <si>
    <t>kroužek anuloplastický SÉGIUM SJM mitrální semirigidní vel. 36 SARP-36</t>
  </si>
  <si>
    <t>ZD546</t>
  </si>
  <si>
    <t>Záplata křížková bal. á 5 ks 7828</t>
  </si>
  <si>
    <t>KI887</t>
  </si>
  <si>
    <t>kroužek anuloplastický SÉGIUM SJM mitrální semirigidní vel. 34 SARP-34</t>
  </si>
  <si>
    <t>KI180</t>
  </si>
  <si>
    <t>kroužek anuloplastický SÉGIUM SJM mitrální semirigidní vel. 28 SARP-28</t>
  </si>
  <si>
    <t>ZD033</t>
  </si>
  <si>
    <t>Protéza cévní hemashield 28/15 VS02.175128P0</t>
  </si>
  <si>
    <t>KI886</t>
  </si>
  <si>
    <t>kroužek anuloplastický SÉGIUM SJM mitrální semirigidní vel. 26 SARP-26</t>
  </si>
  <si>
    <t>KC616</t>
  </si>
  <si>
    <t>graft aortální 25CAVGJ-515</t>
  </si>
  <si>
    <t>ZA932</t>
  </si>
  <si>
    <t>Elektroda neutrální ke koagulaci bal. á 50 ks E7509</t>
  </si>
  <si>
    <t>ZB916</t>
  </si>
  <si>
    <t>Okruh dýchací anesteziologický univerzální 1,6 m 2900</t>
  </si>
  <si>
    <t>ZH789</t>
  </si>
  <si>
    <t>Okruh dýchací anesteziologický 22 mm Compact II 2 l vak 2154000</t>
  </si>
  <si>
    <t>ZB790</t>
  </si>
  <si>
    <t>Hadice k flokaru ats suction line 9108481</t>
  </si>
  <si>
    <t>ZB398</t>
  </si>
  <si>
    <t>Maska supraglotická č. 4 8204000</t>
  </si>
  <si>
    <t>ZA992</t>
  </si>
  <si>
    <t>Maska supraglotická č. 5 8205000</t>
  </si>
  <si>
    <t>KG691</t>
  </si>
  <si>
    <t>set pls ecmo dlouhodobé životní podpory JH10.27818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</si>
  <si>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</si>
  <si>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</si>
  <si>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</si>
  <si>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</si>
  <si>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</si>
  <si>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</si>
  <si>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</si>
  <si>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</si>
  <si>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</si>
  <si>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</si>
  <si>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</si>
  <si>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</si>
  <si>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</si>
  <si>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</si>
  <si>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50115040</t>
  </si>
  <si>
    <t>505 SZM laboratorní sklo a materiál (112 02 140)</t>
  </si>
  <si>
    <t>50115070</t>
  </si>
  <si>
    <t>513 SZM katetry (112 02 101)</t>
  </si>
  <si>
    <t>50115004</t>
  </si>
  <si>
    <t>506 SZM umělé tělní náhrady kovové (112 02 030)</t>
  </si>
  <si>
    <t>50115080</t>
  </si>
  <si>
    <t>523 SZM staplery, endosk., optika, extraktory (112 02 102)</t>
  </si>
  <si>
    <t>50115064</t>
  </si>
  <si>
    <t>529 SZM šicí materiál (112 02 106)</t>
  </si>
  <si>
    <t>50115011</t>
  </si>
  <si>
    <t>515 SZM umělé tělní náhrady ostatní (112 02 030)</t>
  </si>
  <si>
    <t>lůžkové oddělení ECMO (nákladní pacienti)</t>
  </si>
  <si>
    <t>Spotřeba zdravotnického materiálu - orientační přehled</t>
  </si>
  <si>
    <t>ON Data</t>
  </si>
  <si>
    <t>107 - Pracoviště kardiologie</t>
  </si>
  <si>
    <t>505 - Pracoviště kardiochirurgie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</si>
  <si>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</si>
  <si>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</si>
  <si>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</si>
  <si>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Fluger Ivo</t>
  </si>
  <si>
    <t>Hájek Roman</t>
  </si>
  <si>
    <t>Zdravotní výkony vykázané na pracovišti v rámci ambulantní péče dle lékařů *</t>
  </si>
  <si>
    <t>107</t>
  </si>
  <si>
    <t>V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</si>
  <si>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</si>
  <si>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</si>
  <si>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</si>
  <si>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</si>
  <si>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</si>
  <si>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</si>
  <si>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</si>
  <si>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</si>
  <si>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</si>
  <si>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</si>
  <si>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</si>
  <si>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</si>
  <si>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</si>
  <si>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</si>
  <si>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89517</t>
  </si>
  <si>
    <t>UZ DUPLEXNÍ VYŠETŘENÍ DVOU A VÍCE CÉV, T. J. MORFO</t>
  </si>
  <si>
    <t>09547</t>
  </si>
  <si>
    <t>REGULAČNÍ POPLATEK -- POJIŠTĚNEC OD ÚHRADY POPLATK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</si>
  <si>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</si>
  <si>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</si>
  <si>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</si>
  <si>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</si>
  <si>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09233</t>
  </si>
  <si>
    <t>INJEKČNÍ OKRSKOVÁ ANESTÉZIE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</si>
  <si>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</si>
  <si>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</si>
  <si>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</si>
  <si>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</si>
  <si>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</si>
  <si>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</si>
  <si>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</si>
  <si>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</si>
  <si>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</si>
  <si>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</si>
  <si>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</si>
  <si>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</si>
  <si>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</si>
  <si>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</si>
  <si>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</si>
  <si>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</si>
  <si>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</si>
  <si>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</si>
  <si>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</si>
  <si>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51023</t>
  </si>
  <si>
    <t>KONTROLNÍ VYŠETŘENÍ CHIRURGEM</t>
  </si>
  <si>
    <t>55023</t>
  </si>
  <si>
    <t>KONTROLNÍ VYŠETŘENÍ KARDIOCHIRURGEM</t>
  </si>
  <si>
    <t>57243</t>
  </si>
  <si>
    <t>HRUDNÍ PUNKCE</t>
  </si>
  <si>
    <t>11022</t>
  </si>
  <si>
    <t>CÍLENÉ VYŠETŘENÍ INTERNISTOU</t>
  </si>
  <si>
    <t>09545</t>
  </si>
  <si>
    <t>REGULAČNÍ POPLATEK ZA POHOTOVOSTNÍ SLUŽBU -- POPLA</t>
  </si>
  <si>
    <t>51825</t>
  </si>
  <si>
    <t>SEKUNDÁRNÍ SUTURA RÁNY</t>
  </si>
  <si>
    <t>09239</t>
  </si>
  <si>
    <t>SUTURA RÁNY A PODKOŽÍ DO 5 CM</t>
  </si>
  <si>
    <t>51021</t>
  </si>
  <si>
    <t>KOMPLEXNÍ VYŠETŘENÍ CHIRURGEM</t>
  </si>
  <si>
    <t>51821</t>
  </si>
  <si>
    <t>CHIRURGICKÉ ODSTRANĚNÍ CIZÍHO TĚLESA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</si>
  <si>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</si>
  <si>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</si>
  <si>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</si>
  <si>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</si>
  <si>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</si>
  <si>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</si>
  <si>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</si>
  <si>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</si>
  <si>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16 - Klinika plicních nemocí a tuberkulózy</t>
  </si>
  <si>
    <t>17 - Neurologická klinika</t>
  </si>
  <si>
    <t>18 - Klinika psychiatrie</t>
  </si>
  <si>
    <t>21 - Onkologická klinika</t>
  </si>
  <si>
    <t>26 - Oddělení rehabilitace</t>
  </si>
  <si>
    <t>30 - Oddělení geriatrie</t>
  </si>
  <si>
    <t>31 - Traumatologické oddělení</t>
  </si>
  <si>
    <t>59 - Oddělení intenzivní péče chirurgických oborů</t>
  </si>
  <si>
    <t>01</t>
  </si>
  <si>
    <t>51022</t>
  </si>
  <si>
    <t>CÍLENÉ VYŠETŘENÍ CHIRURGEM</t>
  </si>
  <si>
    <t>55021</t>
  </si>
  <si>
    <t>KOMPLEXNÍ VYŠETŘENÍ KARDIOCHIRURGEM</t>
  </si>
  <si>
    <t>55022</t>
  </si>
  <si>
    <t>CÍLENÉ VYŠETŘENÍ KARDIOCHIRURGEM</t>
  </si>
  <si>
    <t>03</t>
  </si>
  <si>
    <t>04</t>
  </si>
  <si>
    <t>05</t>
  </si>
  <si>
    <t>06</t>
  </si>
  <si>
    <t>07</t>
  </si>
  <si>
    <t>08</t>
  </si>
  <si>
    <t>16</t>
  </si>
  <si>
    <t>17</t>
  </si>
  <si>
    <t>18</t>
  </si>
  <si>
    <t>21</t>
  </si>
  <si>
    <t>26</t>
  </si>
  <si>
    <t>30</t>
  </si>
  <si>
    <t>31</t>
  </si>
  <si>
    <t>17520</t>
  </si>
  <si>
    <t>KARDIOVERSE ELEKTRICKÁ (NIKOLIV PŘI RESUSCITACI)</t>
  </si>
  <si>
    <t>17233</t>
  </si>
  <si>
    <t>DOČASNÁ SRDEČNÍ STIMULACE</t>
  </si>
  <si>
    <t>17244</t>
  </si>
  <si>
    <t>24-HODINOVÉ TELEMETRICKÉ SLEDOVÁNÍ MIMO JIP</t>
  </si>
  <si>
    <t>17522</t>
  </si>
  <si>
    <t>TRANSVENÓZNÍ EXTRAKCE ELEKTROD PRO TRVALOU KARDIOS</t>
  </si>
  <si>
    <t>17303</t>
  </si>
  <si>
    <t>PRAVOSTRANNÁ KATETRIZACE SRDEČNÍ MIMO KATETRIZAČNÍ</t>
  </si>
  <si>
    <t>51811</t>
  </si>
  <si>
    <t>ABSCES NEBO HEMATOM SUBKUTANNÍ, PILONIDÁLNÍ, INTRA</t>
  </si>
  <si>
    <t>5F1</t>
  </si>
  <si>
    <t>51239</t>
  </si>
  <si>
    <t xml:space="preserve">RADIKÁLNÍ EXSTIRPACE AXILÁRNÍCH NEBO INQUINÁLNÍCH </t>
  </si>
  <si>
    <t>51343</t>
  </si>
  <si>
    <t>LOKÁLNÍ EXCIZE JATER NEBO OŠETŘENÍ MALÉ TRHLINY JA</t>
  </si>
  <si>
    <t>51353</t>
  </si>
  <si>
    <t>PUNKCE, ODSÁTÍ TENKÉHO STŘEVA, MANIPULACE SE STŘEV</t>
  </si>
  <si>
    <t>07546</t>
  </si>
  <si>
    <t>(DRG) OTEVŘENÝ PŘÍSTUP</t>
  </si>
  <si>
    <t>07550</t>
  </si>
  <si>
    <t>(DRG) ENDOVASKULÁRNÍ PŘÍSTUP PERKUTÁNNÍ NEBO S?PRE</t>
  </si>
  <si>
    <t>07197</t>
  </si>
  <si>
    <t>(DRG) ZAVEDENÍ STENTU ČI STENTGRAFTU DO DESCENDENT</t>
  </si>
  <si>
    <t>07543</t>
  </si>
  <si>
    <t>(DRG) PRIMOOPERACE</t>
  </si>
  <si>
    <t>57251</t>
  </si>
  <si>
    <t>KLÍNOVITÁ RESEKCE PLIC NEBO ENUKLEACE TUMORU</t>
  </si>
  <si>
    <t>54120</t>
  </si>
  <si>
    <t>ANEURYSMA BŘIŠNÍ AORTY (NÁHRADA BIFURKAČNÍ PROTÉZO</t>
  </si>
  <si>
    <t>07564</t>
  </si>
  <si>
    <t>(DRG) EMERGENTNÍ OPERACE KVCH</t>
  </si>
  <si>
    <t>07562</t>
  </si>
  <si>
    <t>(DRG) PLÁNOVANÁ OPERACE KVCH</t>
  </si>
  <si>
    <t>07552</t>
  </si>
  <si>
    <t>(DRG) OPERAČNÍ VÝKON BEZ MIMOTĚLNÍHO OBĚHU</t>
  </si>
  <si>
    <t>66851</t>
  </si>
  <si>
    <t>AMPUTACE DLOUHÉ KOSTI / EXARTIKULACE VELKÉHO KLOUB</t>
  </si>
  <si>
    <t>54130</t>
  </si>
  <si>
    <t>ANEURYSMA BŘIŠNÍ AORTY  INFRARENÁLNÍ NEBO ANEURYSM</t>
  </si>
  <si>
    <t>5F5</t>
  </si>
  <si>
    <t>1</t>
  </si>
  <si>
    <t>0001093</t>
  </si>
  <si>
    <t>PENICILIN G 1,0 DRASELNÁ SOĹ BIOTIKA</t>
  </si>
  <si>
    <t>0003708</t>
  </si>
  <si>
    <t>ZYVOXID 2 MG/ML INFUZNÍ ROZTOK</t>
  </si>
  <si>
    <t>0003952</t>
  </si>
  <si>
    <t>0008807</t>
  </si>
  <si>
    <t>DALACIN C</t>
  </si>
  <si>
    <t>0008808</t>
  </si>
  <si>
    <t>0011706</t>
  </si>
  <si>
    <t>0014583</t>
  </si>
  <si>
    <t>0016600</t>
  </si>
  <si>
    <t>0026127</t>
  </si>
  <si>
    <t>0049193</t>
  </si>
  <si>
    <t>0053922</t>
  </si>
  <si>
    <t>0058092</t>
  </si>
  <si>
    <t>0059830</t>
  </si>
  <si>
    <t>CIPRINOL 200 MG/100 ML</t>
  </si>
  <si>
    <t>0065989</t>
  </si>
  <si>
    <t>0066020</t>
  </si>
  <si>
    <t>AUGMENTIN 1,2 G</t>
  </si>
  <si>
    <t>0066137</t>
  </si>
  <si>
    <t>0068998</t>
  </si>
  <si>
    <t>0072972</t>
  </si>
  <si>
    <t>0076360</t>
  </si>
  <si>
    <t>ZINACEF 1,5 G</t>
  </si>
  <si>
    <t>0083417</t>
  </si>
  <si>
    <t>0092289</t>
  </si>
  <si>
    <t>EDICIN 0,5 G</t>
  </si>
  <si>
    <t>0092290</t>
  </si>
  <si>
    <t>EDICIN 1 G</t>
  </si>
  <si>
    <t>0093173</t>
  </si>
  <si>
    <t>ANTITHROMBIN III IMMUNO</t>
  </si>
  <si>
    <t>0094155</t>
  </si>
  <si>
    <t>ABAKTAL 400 MG/5 ML</t>
  </si>
  <si>
    <t>0096414</t>
  </si>
  <si>
    <t>0104051</t>
  </si>
  <si>
    <t>HUMAN ALBUMIN 200 G/L BAXTER</t>
  </si>
  <si>
    <t>0141838</t>
  </si>
  <si>
    <t>AMIKACIN B.BRAUN 10 MG/ML</t>
  </si>
  <si>
    <t>0162180</t>
  </si>
  <si>
    <t>0162187</t>
  </si>
  <si>
    <t>0164246</t>
  </si>
  <si>
    <t>CEFTAZIDIM STRAGEN 1 G</t>
  </si>
  <si>
    <t>0164350</t>
  </si>
  <si>
    <t>TAZOCIN 4 G/0,5 G</t>
  </si>
  <si>
    <t>0136083</t>
  </si>
  <si>
    <t>0156835</t>
  </si>
  <si>
    <t>MEROPENEM KABI 1 G</t>
  </si>
  <si>
    <t>2</t>
  </si>
  <si>
    <t>0007955</t>
  </si>
  <si>
    <t>Erytrocyty deleukotizované</t>
  </si>
  <si>
    <t>0207921</t>
  </si>
  <si>
    <t>Plazma čerstvá zmrazená</t>
  </si>
  <si>
    <t>3</t>
  </si>
  <si>
    <t>0026096</t>
  </si>
  <si>
    <t>ROURKA ENDOBRONCHIÁLNÍ DOUBLE LUMEN LEVÝ BRONCHUS</t>
  </si>
  <si>
    <t>0043082</t>
  </si>
  <si>
    <t>CHLOPEŇ SRDEČNÍ BIOLOGICKÁ - BOVINNÍ AORTÁLNÍ</t>
  </si>
  <si>
    <t>0043155</t>
  </si>
  <si>
    <t>CHLOPEŇ SRDEČNÍ BIOLOGICKÁ - BOVINNÍ AORTÁLNÍ MAGN</t>
  </si>
  <si>
    <t>0043168</t>
  </si>
  <si>
    <t>CHLOPEŇ SRDEČNÍ BIOLOGICKÁ - PRASEČÍ EPIC</t>
  </si>
  <si>
    <t>0043169</t>
  </si>
  <si>
    <t>CHLOPEŇ SRDEČNÍ BIOLOGICKÁ - PRASEČÍ EPIC SUPRA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</si>
  <si>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</si>
  <si>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</si>
  <si>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</si>
  <si>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</si>
  <si>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</si>
  <si>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</si>
  <si>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</si>
  <si>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</si>
  <si>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</si>
  <si>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</si>
  <si>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</si>
  <si>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</si>
  <si>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</si>
  <si>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</si>
  <si>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</si>
  <si>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</si>
  <si>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</si>
  <si>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</si>
  <si>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</si>
  <si>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</si>
  <si>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</si>
  <si>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</si>
  <si>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</si>
  <si>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</si>
  <si>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</si>
  <si>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</si>
  <si>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</si>
  <si>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</si>
  <si>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</si>
  <si>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</si>
  <si>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0048606</t>
  </si>
  <si>
    <t>KATETR ABLAČNÍ ATS CRYOMAZE FROSTBYTE,60CM1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</si>
  <si>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</si>
  <si>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</si>
  <si>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</si>
  <si>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</si>
  <si>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</si>
  <si>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</si>
  <si>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</si>
  <si>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SADA PRO ODBĚR V.SAPHENY A A.RADIALIS PRO BYPASS</t>
  </si>
  <si>
    <t>0050252</t>
  </si>
  <si>
    <t>SET AUTOTRANSFÚZNÍ-VAK REINFUZNÍ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</si>
  <si>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</si>
  <si>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</si>
  <si>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</si>
  <si>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</si>
  <si>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</si>
  <si>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</si>
  <si>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0053801</t>
  </si>
  <si>
    <t>ECMO - OXYGENÁTOR,PLS-SYSTÉM DLOUHODOBÉ ŽIVOTNÍ PO</t>
  </si>
  <si>
    <t>0056268</t>
  </si>
  <si>
    <t>KROUŽEK ANULOPLASTICKÝ 4450</t>
  </si>
  <si>
    <t>0056290</t>
  </si>
  <si>
    <t>KATETR BALONKOVÝ FOGARTY 120404F</t>
  </si>
  <si>
    <t>0056617</t>
  </si>
  <si>
    <t>ELEKTRODA STIMULAČNÍ CAPSURE EPI 4965,4968,4951,50</t>
  </si>
  <si>
    <t>0057243</t>
  </si>
  <si>
    <t>KATETR BALÓNKOVÝ INTRAARTER.KONTRAPULZAČNÍ</t>
  </si>
  <si>
    <t>0057923</t>
  </si>
  <si>
    <t xml:space="preserve">ELEKTRODA STIMULAČNÍ CAPSURE FIX NOVUS 5076,4076; 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</si>
  <si>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</si>
  <si>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</si>
  <si>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</si>
  <si>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</si>
  <si>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</si>
  <si>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</si>
  <si>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</si>
  <si>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</si>
  <si>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</si>
  <si>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</si>
  <si>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</si>
  <si>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</si>
  <si>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</si>
  <si>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</si>
  <si>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</si>
  <si>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</si>
  <si>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</si>
  <si>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</si>
  <si>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</si>
  <si>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</si>
  <si>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</si>
  <si>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V.A.C. ATS SBĚRNÁ NÁDOBA S GELEM</t>
  </si>
  <si>
    <t>0081998</t>
  </si>
  <si>
    <t>V.A.C.FREEDOM SBĚRNÁ NÁDOBA S GELEM</t>
  </si>
  <si>
    <t>0081999</t>
  </si>
  <si>
    <t>V.A.C.GRANUFOAM(PU PĚNA) VELIKOST S</t>
  </si>
  <si>
    <t>0082000</t>
  </si>
  <si>
    <t>V.A.C.GRANUFOAM(PU PĚNA) VELIKOST M</t>
  </si>
  <si>
    <t>0082001</t>
  </si>
  <si>
    <t>V.A.C.GRANUFOAM(PU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</si>
  <si>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</si>
  <si>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</si>
  <si>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</si>
  <si>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</si>
  <si>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</si>
  <si>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</si>
  <si>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</si>
  <si>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</si>
  <si>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</si>
  <si>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</si>
  <si>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</si>
  <si>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</si>
  <si>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</si>
  <si>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</si>
  <si>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</si>
  <si>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</si>
  <si>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</si>
  <si>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</si>
  <si>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BIOLOGICKÁ - BOVINNÍ TRIFECTA</t>
  </si>
  <si>
    <t>0043156</t>
  </si>
  <si>
    <t>0048652</t>
  </si>
  <si>
    <t>PROSTŘEDEK HEMOSTATICKÝ SURGICEL  1902GB, 1902EE</t>
  </si>
  <si>
    <t>0094715</t>
  </si>
  <si>
    <t>KATETR ABLAČNÍ CARDIOABLATE GEMINI</t>
  </si>
  <si>
    <t>0048337</t>
  </si>
  <si>
    <t>LEPIDLO BIOLOGICKÉ CRYOLIFE BG-3005</t>
  </si>
  <si>
    <t>0092972</t>
  </si>
  <si>
    <t>CHLOPEŇ AORTÁLNÍ - KONDUIT CHLOPENNÍ SJM, VAVGJ-51</t>
  </si>
  <si>
    <t>0051227</t>
  </si>
  <si>
    <t>KATETR ABLAČNÍ BIPOLÁRNÍ - ATRICURE</t>
  </si>
  <si>
    <t>0047498</t>
  </si>
  <si>
    <t>PROTÉZA CÉVNÍ TKANÁ TUBULÁRNÍ 175XXXP</t>
  </si>
  <si>
    <t>0048338</t>
  </si>
  <si>
    <t>LEPIDLO BIOLOGICKÉ CRYOLIFE BG-3010</t>
  </si>
  <si>
    <t>0191951</t>
  </si>
  <si>
    <t>KARDIOSTIMULÁTOR JEDNODUTINOVÝ G20 SR, G20SRA1</t>
  </si>
  <si>
    <t>0057221</t>
  </si>
  <si>
    <t>KATETR TERMODIL.DIAG.AH-XXXXX..AH-XXXXX,X,XX</t>
  </si>
  <si>
    <t>0112465</t>
  </si>
  <si>
    <t>DEFIBRILÁTOR BIVENTRIKULÁRNÍ UNIFY ASSURA</t>
  </si>
  <si>
    <t>0113357</t>
  </si>
  <si>
    <t>KARDIOSTIMULÁTOR DVOUDUTINOVÝ ENTOVIS DR-T KOMPLET</t>
  </si>
  <si>
    <t>0058516</t>
  </si>
  <si>
    <t>PROTÉZA CÉVNÍ</t>
  </si>
  <si>
    <t>0046247</t>
  </si>
  <si>
    <t>OBĚH MIMOTĚLNÍ - BIO-PROBE INSERT</t>
  </si>
  <si>
    <t>0081986</t>
  </si>
  <si>
    <t>RENASYS G PŘEVAZOVÝ SET MALÝ S</t>
  </si>
  <si>
    <t>0082145</t>
  </si>
  <si>
    <t>RENASYS GO SBĚRNÁ NÁDOBA</t>
  </si>
  <si>
    <t>0081995</t>
  </si>
  <si>
    <t>RENASYS SBĚRNÁ NÁDOBA S GELEM A FILTREM VELKÁ</t>
  </si>
  <si>
    <t>0082142</t>
  </si>
  <si>
    <t>RENASYS F PŘEVAZOVÝ SET STŘEDNÍ M</t>
  </si>
  <si>
    <t>0081988</t>
  </si>
  <si>
    <t>RENASYS G PŘEVAZOVÝ SET STŘEDNÍ M</t>
  </si>
  <si>
    <t>0054443</t>
  </si>
  <si>
    <t>OBĚH MIMOTĚLNÍ - OXYGENÁTOR-SADA PŘÍSLUŠENSTVÍ,ECM</t>
  </si>
  <si>
    <t>0082143</t>
  </si>
  <si>
    <t>RENASYS F PŘEVAZOVÝ SET VELKÝ L</t>
  </si>
  <si>
    <t>0099262</t>
  </si>
  <si>
    <t>HŘEB TIBIÁLNÍ TX, OCEL</t>
  </si>
  <si>
    <t>0051944</t>
  </si>
  <si>
    <t>KROUŽEK ANULOPLASTICKÝ SÉGUIN SJM,SARP-XX</t>
  </si>
  <si>
    <t>0169484</t>
  </si>
  <si>
    <t>LEPIDLO TKÁŇOVÉ COSEAL SURGICAL SEALANT</t>
  </si>
  <si>
    <t>0058104</t>
  </si>
  <si>
    <t>ELEKTRODA STIMULAČNÍ TENDRIL SDX1488T</t>
  </si>
  <si>
    <t>0054839</t>
  </si>
  <si>
    <t>KROUŽEK ANULOPLASTICKÝ SJM TAILOR TARP-25-35, TAB-</t>
  </si>
  <si>
    <t>09227</t>
  </si>
  <si>
    <t>I. V. APLIKACE KRVE NEBO KREVNÍCH DERIVÁTŮ</t>
  </si>
  <si>
    <t>57233</t>
  </si>
  <si>
    <t>HRUDNÍ DRENÁŽ</t>
  </si>
  <si>
    <t>61143</t>
  </si>
  <si>
    <t>ODBĚR CÉVNÍHO ŠTĚPU MALÉHO KALIBRU (PRO MIKROCHIRU</t>
  </si>
  <si>
    <t>71717</t>
  </si>
  <si>
    <t>TRACHEOTOMIE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</si>
  <si>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</si>
  <si>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</si>
  <si>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</si>
  <si>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</si>
  <si>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</si>
  <si>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</si>
  <si>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81141</t>
  </si>
  <si>
    <t>VÁPNÍK IONIZOVANÝ STATIM</t>
  </si>
  <si>
    <t>81171</t>
  </si>
  <si>
    <t>KYSELINA MLÉČNÁ (LAKTÁT) STATIM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</si>
  <si>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</si>
  <si>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</si>
  <si>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</si>
  <si>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</si>
  <si>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</si>
  <si>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</si>
  <si>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90887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</si>
  <si>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</si>
  <si>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</si>
  <si>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</si>
  <si>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</si>
  <si>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</si>
  <si>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</si>
  <si>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</si>
  <si>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</si>
  <si>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</si>
  <si>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</si>
  <si>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</si>
  <si>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</si>
  <si>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</si>
  <si>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</si>
  <si>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</si>
  <si>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</si>
  <si>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</si>
  <si>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</si>
  <si>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</si>
  <si>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</si>
  <si>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</si>
  <si>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</si>
  <si>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</si>
  <si>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</si>
  <si>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</si>
  <si>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</si>
  <si>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</si>
  <si>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</si>
  <si>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</si>
  <si>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</si>
  <si>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07017</t>
  </si>
  <si>
    <t xml:space="preserve">(DRG) NÁHRADA KOŘENE AORTY A PŘÍPADNĚ ASCENDENTNÍ 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</si>
  <si>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</si>
  <si>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</si>
  <si>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</si>
  <si>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</si>
  <si>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</si>
  <si>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</si>
  <si>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07235</t>
  </si>
  <si>
    <t xml:space="preserve">(DRG) CHIRURGICKÁ IMPLANTACE NEBO VÝMĚNA TRVALÉHO </t>
  </si>
  <si>
    <t>07142</t>
  </si>
  <si>
    <t>(DRG) UZÁVĚR DEFEKTU SEPTA KOMOR (VROZENÉHO NEBO Z</t>
  </si>
  <si>
    <t>07241</t>
  </si>
  <si>
    <t>(DRG) CHIRURGICKÁ DRENÁŽ PERIKARDU CESTOU STERNOTO</t>
  </si>
  <si>
    <t>07557</t>
  </si>
  <si>
    <t>(DRG) HLUBOKÁ HYPOTERMIE A CIRKULAČNÍ ZÁSTAVA JAKO</t>
  </si>
  <si>
    <t>07112</t>
  </si>
  <si>
    <t xml:space="preserve">(DRG) RESEKCE VÝDUTĚ LEVÉ KOMORY SRDEČNÍ S PŘÍMOU </t>
  </si>
  <si>
    <t>07277</t>
  </si>
  <si>
    <t>(DRG) APLIKACE NEBO VÝMĚNA DPWT DO MEDIASTINA</t>
  </si>
  <si>
    <t>07240</t>
  </si>
  <si>
    <t>(DRG) CHRIRUGICKÁ DRENÁŽ PERIKARDU SUBXYPHOIDEÁLNĚ</t>
  </si>
  <si>
    <t>07126</t>
  </si>
  <si>
    <t>(DRG) OPERACE PRO PORANĚNÍ PRAVÉ KOMORY SRDEČNÍ</t>
  </si>
  <si>
    <t>07061</t>
  </si>
  <si>
    <t>(DRG) EMBOLECTOMIE Z A. PULMONALIS</t>
  </si>
  <si>
    <t>07242</t>
  </si>
  <si>
    <t>(DRG) PERIKARDEKTOMIE PARCIÁLNÍ PRO KONSTRIKCI NEB</t>
  </si>
  <si>
    <t>07111</t>
  </si>
  <si>
    <t>(DRG) OPERACE PRO PORANĚNÍ HORNÍ NEBO DOLNÍ DUTÉ Ž</t>
  </si>
  <si>
    <t>07147</t>
  </si>
  <si>
    <t>(DRG) RESEKCE HYPERTROFICKÉHO SEPTA KOMOR</t>
  </si>
  <si>
    <t>07110</t>
  </si>
  <si>
    <t>(DRG) PLASTIKA HORNÍ NEBO DOLNÍ DUTÉ ŽÍLY</t>
  </si>
  <si>
    <t>07117</t>
  </si>
  <si>
    <t>(DRG) OPERACE PRO PORANĚNÍ LEVÉ KOMORY SRDEČNÍ</t>
  </si>
  <si>
    <t>78121</t>
  </si>
  <si>
    <t>KAPNOMETRIE PŘI ANESTEZII Á 20 MINUT</t>
  </si>
  <si>
    <t>81135</t>
  </si>
  <si>
    <t>SODÍK STATIM</t>
  </si>
  <si>
    <t>09225</t>
  </si>
  <si>
    <t>KANYLACE CENTRÁLNÍ ŽÍLY ZA KONTROLY CELKOVÉHO STAV</t>
  </si>
  <si>
    <t>81585</t>
  </si>
  <si>
    <t>ACIDOBAZICKÁ ROVNOVÁHA</t>
  </si>
  <si>
    <t>81145</t>
  </si>
  <si>
    <t>DRASLÍK STATIM</t>
  </si>
  <si>
    <t>09544</t>
  </si>
  <si>
    <t>SIGNÁLNÍ VÝKON POBYTU V ZAŘÍZENÍ LŮŽKOVÉ PÉČE / DO</t>
  </si>
  <si>
    <t>78140</t>
  </si>
  <si>
    <t>ANESTÉZIE U PACIENTA S ASA 3E A VÍCE Á 20 MINUT, P</t>
  </si>
  <si>
    <t>81155</t>
  </si>
  <si>
    <t>GLUKÓZA KVANTITATIVNÍ STANOVENÍ STATIM</t>
  </si>
  <si>
    <t>54990</t>
  </si>
  <si>
    <t>ODBĚR ŽILNÍHO ŠTĚPU</t>
  </si>
  <si>
    <t>78820</t>
  </si>
  <si>
    <t>ZAJIŠTĚNÍ DÝCHACÍCH CEST PŘI ANESTEZII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</si>
  <si>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</si>
  <si>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</si>
  <si>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</si>
  <si>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</si>
  <si>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</si>
  <si>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</si>
  <si>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</si>
  <si>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</si>
  <si>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78210</t>
  </si>
  <si>
    <t>ANALGOSEDACE INTRAVENÓZNÍ</t>
  </si>
  <si>
    <t>51850</t>
  </si>
  <si>
    <t>PŘEVAZ RÁNY METODOU V. A. C. (VACUUM ASISTED CLOSU</t>
  </si>
  <si>
    <t>78810</t>
  </si>
  <si>
    <t>ZAVEDENÁ HYPOTENZE</t>
  </si>
  <si>
    <t>78116</t>
  </si>
  <si>
    <t>ANESTÉZIE S ŘÍZENOU VENTILACÍ Á 20 MIN.</t>
  </si>
  <si>
    <t>55220</t>
  </si>
  <si>
    <t>JEDNODUCHÝ VÝKON NA SRDCI - PRIMOOPERACE</t>
  </si>
  <si>
    <t>78117</t>
  </si>
  <si>
    <t>90888</t>
  </si>
  <si>
    <t>55260</t>
  </si>
  <si>
    <t>KREVNÍ KARDIOPLEGIE</t>
  </si>
  <si>
    <t>07563</t>
  </si>
  <si>
    <t>(DRG) URGENTNÍ OPERACE KVCH</t>
  </si>
  <si>
    <t>07544</t>
  </si>
  <si>
    <t>(DRG) PRVNÍ REOPERACE</t>
  </si>
  <si>
    <t>99980</t>
  </si>
  <si>
    <t>(VZP) PACIENT S DIAGNOSTIKOVANÝM POLYTRAUMATEM S I</t>
  </si>
  <si>
    <t>07019</t>
  </si>
  <si>
    <t>(DRG) NÁHRADA AORTÁLNÍ CHLOPNĚ STENTOVANOU BIOLOGI</t>
  </si>
  <si>
    <t>78816</t>
  </si>
  <si>
    <t>REKUPERACE KRVE</t>
  </si>
  <si>
    <t>55250</t>
  </si>
  <si>
    <t>STERNOTOMIE, TORAKOTOMIE</t>
  </si>
  <si>
    <t>07274</t>
  </si>
  <si>
    <t>(DRG) POOPERAČNÍ REVIZE PRO ZÁNĚT NEBO PORUCHU HOJ</t>
  </si>
  <si>
    <t>51011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</si>
  <si>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</si>
  <si>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</si>
  <si>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</si>
  <si>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</si>
  <si>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</si>
  <si>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</si>
  <si>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</si>
  <si>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</si>
  <si>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</si>
  <si>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</si>
  <si>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54340</t>
  </si>
  <si>
    <t>TEPENNÁ EMBOLEKTOMIE, TROMBEKTOMIE</t>
  </si>
  <si>
    <t>07559</t>
  </si>
  <si>
    <t>(DRG) KRYSTALOIDNÍ KARDIOPLEGIE JAKO SOUČÁST JINÉH</t>
  </si>
  <si>
    <t>55215</t>
  </si>
  <si>
    <t>MECHANICKÁ SRDEČNÍ PODPORA</t>
  </si>
  <si>
    <t>07418</t>
  </si>
  <si>
    <t>(VZP) TROMBECTOMIE  A. FEMORALIS A JEJÍCH VĚTVÍ</t>
  </si>
  <si>
    <t>07258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</si>
  <si>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</si>
  <si>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</si>
  <si>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</si>
  <si>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</si>
  <si>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</si>
  <si>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</si>
  <si>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</si>
  <si>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</si>
  <si>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</si>
  <si>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</si>
  <si>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</si>
  <si>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07004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</si>
  <si>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</si>
  <si>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</si>
  <si>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</si>
  <si>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</si>
  <si>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</si>
  <si>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</si>
  <si>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</si>
  <si>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>07048</t>
  </si>
  <si>
    <t xml:space="preserve">(DRG) PLASTIKA TRIKUSPIDÁLNÍ CHLOPNĚ S IMPLANTACÍ </t>
  </si>
  <si>
    <t>55231</t>
  </si>
  <si>
    <t>07024</t>
  </si>
  <si>
    <t>(DRG) NÁHRADA AORTÁLNÍ CHLOPNĚ A KOŘENE AORTY A PŘ</t>
  </si>
  <si>
    <t>07190</t>
  </si>
  <si>
    <t>(DRG) REVIZE VÝKONU NA DESCENDENTNÍ AORTĚ PRO KRVÁ</t>
  </si>
  <si>
    <t>07157</t>
  </si>
  <si>
    <t>(DRG) NÁHRADA ASCENDENTNÍ AORTY A OBLOUKU PROTÉZOU</t>
  </si>
  <si>
    <t>07013</t>
  </si>
  <si>
    <t>(DRG) PLASTIKA LÍSTKŮ AORTÁLNÍ CHLOPNĚ</t>
  </si>
  <si>
    <t>07098</t>
  </si>
  <si>
    <t>07040</t>
  </si>
  <si>
    <t>(DRG) PLASTIKA MITRÁLNÍ CHLOPNĚ S IMPLANTACÍ PRSTE</t>
  </si>
  <si>
    <t>07161</t>
  </si>
  <si>
    <t>(DRG) STENTING DESCENDENTNÍ AORTY PRO AKUTNÍ DISEK</t>
  </si>
  <si>
    <t>07558</t>
  </si>
  <si>
    <t>(DRG) HLUBOKÁ HYPOTERMIE A CIRKULAČNÍ ZÁSTAVA S AN</t>
  </si>
  <si>
    <t>07038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</si>
  <si>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</si>
  <si>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</si>
  <si>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</si>
  <si>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</si>
  <si>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</si>
  <si>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</si>
  <si>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</si>
  <si>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</si>
  <si>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</si>
  <si>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</si>
  <si>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</si>
  <si>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07279</t>
  </si>
  <si>
    <t>(DRG) OSTEOSYNTÉZA STERNA DRÁTY JAKO SAMOSTATNÝ VÝ</t>
  </si>
  <si>
    <t>07158</t>
  </si>
  <si>
    <t>(DRG) NÁHRADA ASCENDENTNÍ AORTY, OBLOUKU AORTY PRO</t>
  </si>
  <si>
    <t>07046</t>
  </si>
  <si>
    <t>(DRG) JINÝ ZÁKROK NA MITRÁLNÍ CHLOPNI</t>
  </si>
  <si>
    <t>07278</t>
  </si>
  <si>
    <t>(DRG) SUTURA KŮŽE A PODKOŽÍ RÁNY PO STERNOTOMII</t>
  </si>
  <si>
    <t>07014</t>
  </si>
  <si>
    <t xml:space="preserve">(DRG) ANNULOPLASTIKA AORTÁLNÍ CHLOPNĚ BEZ POUŽITÍ </t>
  </si>
  <si>
    <t>07020</t>
  </si>
  <si>
    <t>(DRG) NÁHRADA AORTÁLNÍ CHLOPNĚ BEZSTENTOVOU BIOLOG</t>
  </si>
  <si>
    <t>07272</t>
  </si>
  <si>
    <t>(DRG) TORAKOTOMIE JAKO SAMOSTATNÝ VÝKON JINÝ NEŽ P</t>
  </si>
  <si>
    <t>07025</t>
  </si>
  <si>
    <t>07216</t>
  </si>
  <si>
    <t>(DRG) ZAVEDENÍ STENTGRAFTU DO TORAKOABDOMINÁLNÍ AO</t>
  </si>
  <si>
    <t>07118</t>
  </si>
  <si>
    <t>(DRG) UZÁVĚR POINFARKTOVÉHO DEFEKTU MEZIKOMOROVÉ P</t>
  </si>
  <si>
    <t>07012</t>
  </si>
  <si>
    <t>(DRG) DEKALCIFIKACE LÍSTKŮ AORTÁLNÍ CHLOPNĚ</t>
  </si>
  <si>
    <t>07177</t>
  </si>
  <si>
    <t>(DRG) NÁHRADA OBLOKU AORTY KOMPLETNÍ NEBO ČÁSTEČNÁ</t>
  </si>
  <si>
    <t>5F6</t>
  </si>
  <si>
    <t>56419</t>
  </si>
  <si>
    <t>POUŽITÍ OPERAČNÍHO MIKROSKOPU Á 15 MINUT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</si>
  <si>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</si>
  <si>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</si>
  <si>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</si>
  <si>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</si>
  <si>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</si>
  <si>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</si>
  <si>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</si>
  <si>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</si>
  <si>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</si>
  <si>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</si>
  <si>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</si>
  <si>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</si>
  <si>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</si>
  <si>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</si>
  <si>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5T5</t>
  </si>
  <si>
    <t>0006480</t>
  </si>
  <si>
    <t>OCPLEX</t>
  </si>
  <si>
    <t>0011592</t>
  </si>
  <si>
    <t>0025746</t>
  </si>
  <si>
    <t>INVANZ 1 G</t>
  </si>
  <si>
    <t>0026902</t>
  </si>
  <si>
    <t>VFEND 200 MG</t>
  </si>
  <si>
    <t>0056801</t>
  </si>
  <si>
    <t>HAEMOCOMPLETTAN P</t>
  </si>
  <si>
    <t>0075634</t>
  </si>
  <si>
    <t>PROTHROMPLEX TOTAL NF</t>
  </si>
  <si>
    <t>0076354</t>
  </si>
  <si>
    <t>FORTUM 2 G</t>
  </si>
  <si>
    <t>0097000</t>
  </si>
  <si>
    <t>METRONIDAZOLE 0.5%-POLPHARMA</t>
  </si>
  <si>
    <t>0129767</t>
  </si>
  <si>
    <t>IMIPENEM/CILASTATIN KABI 500 MG/500 MG</t>
  </si>
  <si>
    <t>0137484</t>
  </si>
  <si>
    <t>ANBINEX</t>
  </si>
  <si>
    <t>0137499</t>
  </si>
  <si>
    <t>0142077</t>
  </si>
  <si>
    <t>0166269</t>
  </si>
  <si>
    <t>0164407</t>
  </si>
  <si>
    <t>0162496</t>
  </si>
  <si>
    <t>0016982</t>
  </si>
  <si>
    <t>FLUCONAZOL ARDEZ</t>
  </si>
  <si>
    <t>0165449</t>
  </si>
  <si>
    <t>0183926</t>
  </si>
  <si>
    <t>AZEPO 1 G</t>
  </si>
  <si>
    <t>0107959</t>
  </si>
  <si>
    <t>Trombocyty z aferézy deleukotizované</t>
  </si>
  <si>
    <t>0005606</t>
  </si>
  <si>
    <t>NÁVLEK NA OPMI, TYP 71                      306071</t>
  </si>
  <si>
    <t>0026139</t>
  </si>
  <si>
    <t>KANYLA TRACHEOSTOMICKÁ VOCALAID S NÍZKOTLAKOU MANŽ</t>
  </si>
  <si>
    <t>0030617</t>
  </si>
  <si>
    <t>STAPLER KOŽNÍ ROYAL - 35W</t>
  </si>
  <si>
    <t>0043119</t>
  </si>
  <si>
    <t>ŠTĚP ALLOGENNÍ KOSTNÍ ZMRAZENÝ</t>
  </si>
  <si>
    <t>0048302</t>
  </si>
  <si>
    <t>ZAVADĚČ STIMULAČNÍCH ELEKTROD DVOJITÝ 5212537</t>
  </si>
  <si>
    <t>0048623</t>
  </si>
  <si>
    <t>KARDIOSTIMULÁTOR DVOUDUTINOVÝ VERITY ADX XL DR 535</t>
  </si>
  <si>
    <t>0056292</t>
  </si>
  <si>
    <t>KATETR BALONKOVÝ FOGARTY 120805F</t>
  </si>
  <si>
    <t>0067891</t>
  </si>
  <si>
    <t>IMPLANTÁT SPINÁL.NÁHRADA MEZIOBRATLOVÁ FUSION    K</t>
  </si>
  <si>
    <t>0068667</t>
  </si>
  <si>
    <t>IMPLANTÁT SPINÁLNÍ SYSTÉM VECTRA                 K</t>
  </si>
  <si>
    <t>0068670</t>
  </si>
  <si>
    <t>0083070</t>
  </si>
  <si>
    <t>0099752</t>
  </si>
  <si>
    <t>ŠROUB SAMOŘEZNÝ STERNÁLNÍ TITAN</t>
  </si>
  <si>
    <t>0108130</t>
  </si>
  <si>
    <t>DLAHA ROVNÁ STERNÁLNÍ TITAN</t>
  </si>
  <si>
    <t>0048852</t>
  </si>
  <si>
    <t>0193662</t>
  </si>
  <si>
    <t>KARDIOSTIMULÁTOR DVOUDUTINOVÝ EOS DR</t>
  </si>
  <si>
    <t>0046464</t>
  </si>
  <si>
    <t>PROTÉZA CÉVNÍ INTERVASCULAR PLETENÁ,HEPARIN</t>
  </si>
  <si>
    <t>0112969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</si>
  <si>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</si>
  <si>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</si>
  <si>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</si>
  <si>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</si>
  <si>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</si>
  <si>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</si>
  <si>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</si>
  <si>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</si>
  <si>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90906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</si>
  <si>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</si>
  <si>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</si>
  <si>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</si>
  <si>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</si>
  <si>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</si>
  <si>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</si>
  <si>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</si>
  <si>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</si>
  <si>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</si>
  <si>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</si>
  <si>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</si>
  <si>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6F1</t>
  </si>
  <si>
    <t>62710</t>
  </si>
  <si>
    <t>SÍŤOVÁNÍ (MESHOVÁNÍ) ŠTĚPU DO ROZSAHU 5 % Z POVRCH</t>
  </si>
  <si>
    <t>62640</t>
  </si>
  <si>
    <t>ODBĚR DERMOEPIDERMÁLNÍHO ŠTĚPU: 1 - 5 % Z PLOCHY P</t>
  </si>
  <si>
    <t>62440</t>
  </si>
  <si>
    <t>ŠTĚP PŘI POPÁLENÍ (A OSTATNÍCH KOŽNÍCH ZTRÁTÁCH) D</t>
  </si>
  <si>
    <t>61169</t>
  </si>
  <si>
    <t>TRANSPOZICE MUSKULÁRNÍHO LALOKU</t>
  </si>
  <si>
    <t>62330</t>
  </si>
  <si>
    <t>NEKREKTOMIE 5 - 10 % POVRCHU TĚLA - TANGENCIÁLNÍ N</t>
  </si>
  <si>
    <t>708</t>
  </si>
  <si>
    <t>78310</t>
  </si>
  <si>
    <t xml:space="preserve">NEODKLADNÁ KARDIOPULMONÁLNÍ RESUSCITACE ROZŠÍŘENÁ </t>
  </si>
  <si>
    <t>59</t>
  </si>
  <si>
    <t>Zdravotní výkony vykázané na pracovišti pro pacienty hospitalizované ve FNOL - orientační přehled</t>
  </si>
  <si>
    <t>00080</t>
  </si>
  <si>
    <t>A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</si>
  <si>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</si>
  <si>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</si>
  <si>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</si>
  <si>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00122</t>
  </si>
  <si>
    <t xml:space="preserve">DLOUHODOBÁ MECHANICKÁ VENTILACE &gt; 240 HODIN (11-21 DNÍ) S EKONOMICKY NÁROČNÝM VÝKONEM S CC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</si>
  <si>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</si>
  <si>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</si>
  <si>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</si>
  <si>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</si>
  <si>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04012</t>
  </si>
  <si>
    <t xml:space="preserve">VELKÉ HRUDNÍ VÝKONY S CC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</si>
  <si>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</si>
  <si>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</si>
  <si>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</si>
  <si>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</si>
  <si>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</si>
  <si>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</si>
  <si>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05012</t>
  </si>
  <si>
    <t xml:space="preserve">SRDEČNÍ DEFIBRILÁTOR A IMPLANTÁT PRO PODPORU FUNKCE SRDCE S CC                                      </t>
  </si>
  <si>
    <t>05013</t>
  </si>
  <si>
    <t xml:space="preserve">SRDEČNÍ DEFIBRILÁTOR A IMPLANTÁT PRO PODPORU FUNKCE SRDCE S MCC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</si>
  <si>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</si>
  <si>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</si>
  <si>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</si>
  <si>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</si>
  <si>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</si>
  <si>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</si>
  <si>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</si>
  <si>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</si>
  <si>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</si>
  <si>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</si>
  <si>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</si>
  <si>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</si>
  <si>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</si>
  <si>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</si>
  <si>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</si>
  <si>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</si>
  <si>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</si>
  <si>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</si>
  <si>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</si>
  <si>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</si>
  <si>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</si>
  <si>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</si>
  <si>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</si>
  <si>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</si>
  <si>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</si>
  <si>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</si>
  <si>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05112</t>
  </si>
  <si>
    <t xml:space="preserve">IMPLANTACE TRVALÉHO KARDIOSTIMULÁTORU BEZ AKUTNÍHO INFARKTU MYOKARDU, SELHÁNÍ SRDCE NEBO ŠOKU S CC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</si>
  <si>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</si>
  <si>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</si>
  <si>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</si>
  <si>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</si>
  <si>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</si>
  <si>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</si>
  <si>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</si>
  <si>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INFARKTU MYOKARDU BEZ CC                       </t>
  </si>
  <si>
    <t>05201</t>
  </si>
  <si>
    <t xml:space="preserve">JINÉ VÝKONY PŘI ONEMOCNĚNÍCH A PORUCHÁCH OBĚHOVÉHO SYSTÉMU BEZ CC                                   </t>
  </si>
  <si>
    <t>05231</t>
  </si>
  <si>
    <t xml:space="preserve">PERKUTÁNNÍ KORONÁRNÍ ANGIOPLASTIKA, &lt;=2 POTAHOVANÉ STENTY PŘI AKUTNÍM INFARKTU MYOKARDU BEZ CC      </t>
  </si>
  <si>
    <t>05271</t>
  </si>
  <si>
    <t xml:space="preserve">PERKUTÁNNÍ KORONÁRNÍ ANGIOPLASTIKA, &lt;=2 POTAHOVANÉ STENTY BEZ AKUTNÍHO INFARKTU MYOKARDU BEZ CC     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</si>
  <si>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</si>
  <si>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</si>
  <si>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</si>
  <si>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CC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</si>
  <si>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</si>
  <si>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</si>
  <si>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</si>
  <si>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</si>
  <si>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</si>
  <si>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</si>
  <si>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</si>
  <si>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</si>
  <si>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</si>
  <si>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</si>
  <si>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</si>
  <si>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</si>
  <si>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</si>
  <si>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</si>
  <si>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</si>
  <si>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</si>
  <si>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</si>
  <si>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</si>
  <si>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</si>
  <si>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</si>
  <si>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</si>
  <si>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</si>
  <si>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</si>
  <si>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</si>
  <si>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</si>
  <si>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</si>
  <si>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</si>
  <si>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</si>
  <si>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05471</t>
  </si>
  <si>
    <t xml:space="preserve">JINÉ PORUCHY OBĚHOVÉHO SYSTÉMU BEZ CC                                                               </t>
  </si>
  <si>
    <t>05501</t>
  </si>
  <si>
    <t xml:space="preserve">ANGIOPLASTIKA NEBO ZAVEDENÍ STENTU DO PERIFERNÍ CÉVY BEZ CC                                         </t>
  </si>
  <si>
    <t>08093</t>
  </si>
  <si>
    <t>TRANSPLANTACE KŮŽE NEBO TKÁNĚ PRO PORUCHY MUSKULOSKELETÁLNÍHO SYSTÉMU NEBO POJIVOVÉ TKÁNĚ KROMĚ RUKY</t>
  </si>
  <si>
    <t>08371</t>
  </si>
  <si>
    <t xml:space="preserve">KONZERVATIVNÍ LÉČBA PROBLÉMŮ SE ZÁDY BEZ CC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</si>
  <si>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</si>
  <si>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</si>
  <si>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</si>
  <si>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</si>
  <si>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18321</t>
  </si>
  <si>
    <t xml:space="preserve">HOREČKA NEZNÁMÉHO PŮVODU BEZ CC                                  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</si>
  <si>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</si>
  <si>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</si>
  <si>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</si>
  <si>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</si>
  <si>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</si>
  <si>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</si>
  <si>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</si>
  <si>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</si>
  <si>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</si>
  <si>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</si>
  <si>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603</t>
  </si>
  <si>
    <t>82056</t>
  </si>
  <si>
    <t>MIKROSKOPICKÉ STANOVENÍ MIKROBIÁLNÍHO OBRAZU POŠEV</t>
  </si>
  <si>
    <t>205</t>
  </si>
  <si>
    <t>87447</t>
  </si>
  <si>
    <t>CYTOLOGICKÉ PREPARÁTY ZHOTOVENÉ CYTOCENTRIFUGOU</t>
  </si>
  <si>
    <t>87525</t>
  </si>
  <si>
    <t>STANOVENÍ CYTOLOGICKÉ DIAGNÓZY III. STUPNĚ OBTÍŽNO</t>
  </si>
  <si>
    <t>87439</t>
  </si>
  <si>
    <t>SPECIÁLNÍ CYTOLOGICKÉ BARVENÍ - 1-3  PREPARÁTY,  J</t>
  </si>
  <si>
    <t>87449</t>
  </si>
  <si>
    <t xml:space="preserve">SCREENINGOVÉ ODEČÍTÁNÍ CYTOLOGICKÝCH NÁLEZŮ (ZA 1 </t>
  </si>
  <si>
    <t>22</t>
  </si>
  <si>
    <t>407</t>
  </si>
  <si>
    <t>0002027</t>
  </si>
  <si>
    <t>99mTc-MIBI inj.</t>
  </si>
  <si>
    <t>0002034</t>
  </si>
  <si>
    <t>99mTc-DTPA inj.</t>
  </si>
  <si>
    <t>47023</t>
  </si>
  <si>
    <t>KONTROLNÍ VYŠETŘENÍ LÉKAŘEM SE SPECIALIZOVANOU ZPŮ</t>
  </si>
  <si>
    <t>47125</t>
  </si>
  <si>
    <t>KARDIOANGIOGRAFIE FIRST PASS</t>
  </si>
  <si>
    <t>47269</t>
  </si>
  <si>
    <t>TOMOGRAFICKÁ SCINTIGRAFIE - SPECT</t>
  </si>
  <si>
    <t>47273</t>
  </si>
  <si>
    <t>KVANTIFIKACE DYNAMICKÝCH A TOMOGRAFICKÝCH SCINTIGR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</si>
  <si>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</si>
  <si>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</si>
  <si>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</si>
  <si>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</si>
  <si>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</si>
  <si>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</si>
  <si>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</si>
  <si>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</si>
  <si>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</si>
  <si>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</si>
  <si>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</si>
  <si>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</si>
  <si>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</si>
  <si>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</si>
  <si>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</si>
  <si>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</si>
  <si>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</si>
  <si>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</si>
  <si>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</si>
  <si>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</si>
  <si>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</si>
  <si>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</si>
  <si>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</si>
  <si>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</si>
  <si>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</si>
  <si>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</si>
  <si>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</si>
  <si>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</si>
  <si>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</si>
  <si>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</si>
  <si>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</si>
  <si>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</si>
  <si>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</si>
  <si>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</si>
  <si>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</si>
  <si>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</si>
  <si>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</si>
  <si>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</si>
  <si>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</si>
  <si>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</si>
  <si>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</si>
  <si>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</si>
  <si>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</si>
  <si>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</si>
  <si>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</si>
  <si>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</si>
  <si>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</si>
  <si>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</si>
  <si>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</si>
  <si>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</si>
  <si>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</si>
  <si>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</si>
  <si>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</si>
  <si>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</si>
  <si>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</si>
  <si>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</si>
  <si>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</si>
  <si>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</si>
  <si>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</si>
  <si>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</si>
  <si>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</si>
  <si>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</si>
  <si>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</si>
  <si>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</si>
  <si>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</si>
  <si>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</si>
  <si>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</si>
  <si>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</si>
  <si>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</si>
  <si>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</si>
  <si>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91141</t>
  </si>
  <si>
    <t>STANOVENÍ CERULOPLASMINU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</si>
  <si>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</si>
  <si>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</si>
  <si>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</si>
  <si>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</si>
  <si>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</si>
  <si>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</si>
  <si>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</si>
  <si>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</si>
  <si>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</si>
  <si>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</si>
  <si>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</si>
  <si>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</si>
  <si>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</si>
  <si>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</si>
  <si>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</si>
  <si>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</si>
  <si>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93231</t>
  </si>
  <si>
    <t>TYREOGLOBULIN AUTOPROTILÁTKY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</si>
  <si>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</si>
  <si>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</si>
  <si>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</si>
  <si>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</si>
  <si>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</si>
  <si>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</si>
  <si>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</si>
  <si>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</si>
  <si>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</si>
  <si>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</si>
  <si>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</si>
  <si>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</si>
  <si>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</si>
  <si>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</si>
  <si>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</si>
  <si>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</si>
  <si>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</si>
  <si>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</si>
  <si>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</si>
  <si>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</si>
  <si>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</si>
  <si>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</si>
  <si>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</si>
  <si>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</si>
  <si>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</si>
  <si>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</si>
  <si>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</si>
  <si>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</si>
  <si>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</si>
  <si>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</si>
  <si>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</si>
  <si>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</si>
  <si>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</si>
  <si>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</si>
  <si>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</si>
  <si>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</si>
  <si>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</si>
  <si>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</si>
  <si>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</si>
  <si>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</si>
  <si>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</si>
  <si>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</si>
  <si>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</si>
  <si>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</si>
  <si>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</si>
  <si>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</si>
  <si>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</si>
  <si>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</si>
  <si>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</si>
  <si>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</si>
  <si>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</si>
  <si>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</si>
  <si>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93199</t>
  </si>
  <si>
    <t>TYREOGLOBULIN (TG)</t>
  </si>
  <si>
    <t>81629</t>
  </si>
  <si>
    <t>VAZEBNÁ KAPACITA ŽELEZA</t>
  </si>
  <si>
    <t>81125</t>
  </si>
  <si>
    <t>BÍLKOVINY CELKOVÉ (SÉRUM) STATIM</t>
  </si>
  <si>
    <t>93125</t>
  </si>
  <si>
    <t>ALDOSTERON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</si>
  <si>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</si>
  <si>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</si>
  <si>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</si>
  <si>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</si>
  <si>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</si>
  <si>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</si>
  <si>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</si>
  <si>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</si>
  <si>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</si>
  <si>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</si>
  <si>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</si>
  <si>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</si>
  <si>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</si>
  <si>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</si>
  <si>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81733</t>
  </si>
  <si>
    <t>KVANTITATIVNÍ STANOVENÍ KRVE VE STOLICI NA ANALYZÁ</t>
  </si>
  <si>
    <t>81159</t>
  </si>
  <si>
    <t>CHOLINESTERÁZA STATIM</t>
  </si>
  <si>
    <t>93179</t>
  </si>
  <si>
    <t>PLAZMATICKÁ RENINOVÁ AKTIVITA (PRA)</t>
  </si>
  <si>
    <t>34</t>
  </si>
  <si>
    <t>809</t>
  </si>
  <si>
    <t>0003132</t>
  </si>
  <si>
    <t>GADOVIST 1,0 MMOL/ML</t>
  </si>
  <si>
    <t>0003134</t>
  </si>
  <si>
    <t>0017039</t>
  </si>
  <si>
    <t>VISIPAQUE 320 MG I/ML</t>
  </si>
  <si>
    <t>0022075</t>
  </si>
  <si>
    <t>IOMERON 400</t>
  </si>
  <si>
    <t>0042433</t>
  </si>
  <si>
    <t>0077018</t>
  </si>
  <si>
    <t>ULTRAVIST 370</t>
  </si>
  <si>
    <t>0077019</t>
  </si>
  <si>
    <t>0077024</t>
  </si>
  <si>
    <t>ULTRAVIST 300</t>
  </si>
  <si>
    <t>0093626</t>
  </si>
  <si>
    <t>0095607</t>
  </si>
  <si>
    <t>MICROPAQUE</t>
  </si>
  <si>
    <t>0151208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</si>
  <si>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</si>
  <si>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</si>
  <si>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</si>
  <si>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</si>
  <si>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</si>
  <si>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</si>
  <si>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</si>
  <si>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</si>
  <si>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</si>
  <si>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0048307</t>
  </si>
  <si>
    <t>STENTGRAFT VASKULÁRNÍ FLUENCY,SAMOEXPANDIBILNÍ,NIT</t>
  </si>
  <si>
    <t>0048668</t>
  </si>
  <si>
    <t>DRÁT VODÍCÍ NITINOL</t>
  </si>
  <si>
    <t>0052140</t>
  </si>
  <si>
    <t>KATETR BALÓNKOVÝ PTA - WANDA; SMASH</t>
  </si>
  <si>
    <t>0053563</t>
  </si>
  <si>
    <t>KATETR DIAGNOSTICKÝ TEMPO4F,5F</t>
  </si>
  <si>
    <t>0053905</t>
  </si>
  <si>
    <t>KATETR DILATAČNÍ XXL                 14-5XX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</si>
  <si>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</si>
  <si>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</si>
  <si>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</si>
  <si>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</si>
  <si>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</si>
  <si>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</si>
  <si>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</si>
  <si>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</si>
  <si>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</si>
  <si>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</si>
  <si>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0057298</t>
  </si>
  <si>
    <t>STENT VASKULÁRNÍ E-LUMINEXX,SAMOEXPANDIBILNÍ,NITIN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</si>
  <si>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</si>
  <si>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</si>
  <si>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</si>
  <si>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</si>
  <si>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</si>
  <si>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</si>
  <si>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</si>
  <si>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</si>
  <si>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</si>
  <si>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</si>
  <si>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</si>
  <si>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</si>
  <si>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</si>
  <si>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0058948</t>
  </si>
  <si>
    <t>STENT PERIFERNÍ WALLSTENT UNI,SAMOEXPANDIBILNÍ,OCE</t>
  </si>
  <si>
    <t>0059345</t>
  </si>
  <si>
    <t>INDEFLÁTOR 622510</t>
  </si>
  <si>
    <t>0059795</t>
  </si>
  <si>
    <t>DRÁT VODÍCÍ ANGIODYN J3 FC-FS 150-0,35</t>
  </si>
  <si>
    <t>0092125</t>
  </si>
  <si>
    <t>MIKROKATETR PROGREAT PC2411-2813, PP27111-27131</t>
  </si>
  <si>
    <t>0092284</t>
  </si>
  <si>
    <t>STENT PERIFERNÍ ILIAKÁLNÍ ASTRON,SAMOEXPANDIBILNÍ,</t>
  </si>
  <si>
    <t>0092559</t>
  </si>
  <si>
    <t>SADA AG - SYSTÉM PRO UZAVÍRÁNÍ CÉV - FEMORÁLNÍ - S</t>
  </si>
  <si>
    <t>0094736</t>
  </si>
  <si>
    <t>STENT PERIFERNÍ EPIC,SAMOEXPANDIBILNÍ,NITINOL</t>
  </si>
  <si>
    <t>0151038</t>
  </si>
  <si>
    <t>FILTR VENAKAVÁLNÍ</t>
  </si>
  <si>
    <t>0193339</t>
  </si>
  <si>
    <t>STENTGRAFT AORTÁLNÍ ZENITH-NOHA SPIRÁLNÍ</t>
  </si>
  <si>
    <t>0049441</t>
  </si>
  <si>
    <t>STENTGRAFT ZENITH TX2 ZTEG-2PT</t>
  </si>
  <si>
    <t>0151037</t>
  </si>
  <si>
    <t>EXTRAKTOR PRO FILTR VENAKAVÁLNÍ</t>
  </si>
  <si>
    <t>0059796</t>
  </si>
  <si>
    <t>DRÁT VODÍCÍ ANGIODYN J3 SFC-FS 150-0,35</t>
  </si>
  <si>
    <t>0054477</t>
  </si>
  <si>
    <t>STENTGRAFT AORTÁLNÍ ZENITH AAA AOUNI EMERGENCY,SAM</t>
  </si>
  <si>
    <t>0092108</t>
  </si>
  <si>
    <t>STENTGRAFT AORTÁLNÍ HRUDNÍ VALIANT 10CM</t>
  </si>
  <si>
    <t>0038476</t>
  </si>
  <si>
    <t>89113</t>
  </si>
  <si>
    <t>RTG LEBKY, CÍLENÉ SNÍMKY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</si>
  <si>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</si>
  <si>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</si>
  <si>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</si>
  <si>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</si>
  <si>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</si>
  <si>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</si>
  <si>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</si>
  <si>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</si>
  <si>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89198</t>
  </si>
  <si>
    <t>SKIASKOPIE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</si>
  <si>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</si>
  <si>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</si>
  <si>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</si>
  <si>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</si>
  <si>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</si>
  <si>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</si>
  <si>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</si>
  <si>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</si>
  <si>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</si>
  <si>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</si>
  <si>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</si>
  <si>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</si>
  <si>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</si>
  <si>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</si>
  <si>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</si>
  <si>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</si>
  <si>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</si>
  <si>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</si>
  <si>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</si>
  <si>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</si>
  <si>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</si>
  <si>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</si>
  <si>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</si>
  <si>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</si>
  <si>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</si>
  <si>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</si>
  <si>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</si>
  <si>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</si>
  <si>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</si>
  <si>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</si>
  <si>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</si>
  <si>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</si>
  <si>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</si>
  <si>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</si>
  <si>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</si>
  <si>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</si>
  <si>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</si>
  <si>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</si>
  <si>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</si>
  <si>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</si>
  <si>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</si>
  <si>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</si>
  <si>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</si>
  <si>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89421</t>
  </si>
  <si>
    <t>MĚŘENÍ TLAKU PŘI ANGIOGRAFII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</si>
  <si>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</si>
  <si>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</si>
  <si>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</si>
  <si>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</si>
  <si>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</si>
  <si>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</si>
  <si>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</si>
  <si>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</si>
  <si>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</si>
  <si>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</si>
  <si>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</si>
  <si>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</si>
  <si>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</si>
  <si>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</si>
  <si>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</si>
  <si>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</si>
  <si>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</si>
  <si>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</si>
  <si>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</si>
  <si>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</si>
  <si>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</si>
  <si>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</si>
  <si>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</si>
  <si>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</si>
  <si>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</si>
  <si>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</si>
  <si>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</si>
  <si>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</si>
  <si>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</si>
  <si>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</si>
  <si>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</si>
  <si>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</si>
  <si>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</si>
  <si>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</si>
  <si>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</si>
  <si>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</si>
  <si>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</si>
  <si>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</si>
  <si>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</si>
  <si>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</si>
  <si>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</si>
  <si>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</si>
  <si>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</si>
  <si>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</si>
  <si>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</si>
  <si>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</si>
  <si>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</si>
  <si>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</si>
  <si>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</si>
  <si>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</si>
  <si>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</si>
  <si>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</si>
  <si>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</si>
  <si>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</si>
  <si>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</si>
  <si>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</si>
  <si>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</si>
  <si>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</si>
  <si>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</si>
  <si>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</si>
  <si>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</si>
  <si>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</si>
  <si>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</si>
  <si>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</si>
  <si>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</si>
  <si>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</si>
  <si>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</si>
  <si>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</si>
  <si>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</si>
  <si>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</si>
  <si>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</si>
  <si>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</si>
  <si>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87611</t>
  </si>
  <si>
    <t>TECHNICKÁ KOMPONENTA MIKROSKOPICKÉHO VYŠETŘENÍ PIT</t>
  </si>
  <si>
    <t>813</t>
  </si>
  <si>
    <t>94119</t>
  </si>
  <si>
    <t>IZOLACE A UCHOVÁNÍ LIDSKÉ DNA (RNA)</t>
  </si>
  <si>
    <t>94123</t>
  </si>
  <si>
    <t>PCR ANALÝZA LIDSKÉ DNA</t>
  </si>
  <si>
    <t>94215</t>
  </si>
  <si>
    <t>DOT BLOTTING DNA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</si>
  <si>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</si>
  <si>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</si>
  <si>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</si>
  <si>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</si>
  <si>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</si>
  <si>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</si>
  <si>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</si>
  <si>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</si>
  <si>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</si>
  <si>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</si>
  <si>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</si>
  <si>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</si>
  <si>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</si>
  <si>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</si>
  <si>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</si>
  <si>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</si>
  <si>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</si>
  <si>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</si>
  <si>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</si>
  <si>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</si>
  <si>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</si>
  <si>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</si>
  <si>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</si>
  <si>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</si>
  <si>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</si>
  <si>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</si>
  <si>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</si>
  <si>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</si>
  <si>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</si>
  <si>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</si>
  <si>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</si>
  <si>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</si>
  <si>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</si>
  <si>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</si>
  <si>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</si>
  <si>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</si>
  <si>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</si>
  <si>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</si>
  <si>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41</t>
  </si>
  <si>
    <t>91131</t>
  </si>
  <si>
    <t>STANOVENÍ IgA</t>
  </si>
  <si>
    <t>91129</t>
  </si>
  <si>
    <t>STANOVENÍ IgG</t>
  </si>
  <si>
    <t>91133</t>
  </si>
  <si>
    <t>STANOVENÍ IgM</t>
  </si>
  <si>
    <t>44</t>
  </si>
  <si>
    <t>816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</si>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</sst>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0" fontId="38" fillId="0" borderId="136" xfId="0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03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166" fontId="12" fillId="0" borderId="18" xfId="0" applyNumberFormat="1" applyFont="1" applyBorder="1"/>
    <xf numFmtId="3" fontId="35" fillId="0" borderId="142" xfId="0" applyNumberFormat="1" applyFont="1" applyBorder="1" applyAlignment="1">
      <alignment horizontal="right"/>
    </xf>
    <xf numFmtId="0" fontId="5" fillId="0" borderId="142" xfId="0" applyFont="1" applyBorder="1"/>
    <xf numFmtId="3" fontId="35" fillId="0" borderId="142" xfId="0" applyNumberFormat="1" applyFont="1" applyBorder="1"/>
    <xf numFmtId="9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6" fontId="12" fillId="0" borderId="52" xfId="0" applyNumberFormat="1" applyFont="1" applyBorder="1"/>
    <xf numFmtId="166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3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1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0.71954730627991192</c:v>
                </c:pt>
                <c:pt idx="1">
                  <c:v>1.1316670124531327</c:v>
                </c:pt>
                <c:pt idx="2">
                  <c:v>1.1911309152770322</c:v>
                </c:pt>
                <c:pt idx="3">
                  <c:v>1.1752867641205613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007168"/>
        <c:axId val="14410075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1.1794608103955253</c:v>
                </c:pt>
                <c:pt idx="1">
                  <c:v>1.1794608103955253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007952"/>
        <c:axId val="1441008344"/>
      </c:scatterChart>
      <c:catAx>
        <c:axId val="144100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1007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1007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41007168"/>
        <c:crosses val="autoZero"/>
        <c:crossBetween val="between"/>
      </c:valAx>
      <c:valAx>
        <c:axId val="1441007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41008344"/>
        <c:crosses val="max"/>
        <c:crossBetween val="midCat"/>
      </c:valAx>
      <c:valAx>
        <c:axId val="1441008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1007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0.91071304428429078</c:v>
                </c:pt>
                <c:pt idx="1">
                  <c:v>0.96710213582047955</c:v>
                </c:pt>
                <c:pt idx="2">
                  <c:v>0.9702501866869977</c:v>
                </c:pt>
                <c:pt idx="3">
                  <c:v>0.96852580421198797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961248"/>
        <c:axId val="154596164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5962032"/>
        <c:axId val="1545962424"/>
      </c:scatterChart>
      <c:catAx>
        <c:axId val="154596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45961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59616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45961248"/>
        <c:crosses val="autoZero"/>
        <c:crossBetween val="between"/>
      </c:valAx>
      <c:valAx>
        <c:axId val="15459620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45962424"/>
        <c:crosses val="max"/>
        <c:crossBetween val="midCat"/>
      </c:valAx>
      <c:valAx>
        <c:axId val="15459624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4596203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3" t="s">
        <v>335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9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2367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2" t="s">
        <v>298</v>
      </c>
      <c r="C15" s="51" t="s">
        <v>308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3368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9" t="s">
        <v>3369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3414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4482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4486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4491</v>
      </c>
      <c r="C27" s="51" t="s">
        <v>311</v>
      </c>
    </row>
    <row r="28" spans="1:3" ht="14.4" customHeight="1" x14ac:dyDescent="0.3">
      <c r="A28" s="273" t="str">
        <f t="shared" si="4"/>
        <v>ZV Vykáz.-A Detail</v>
      </c>
      <c r="B28" s="184" t="s">
        <v>4555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5211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5323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5808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8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2367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160.69999999999999</v>
      </c>
      <c r="G3" s="47">
        <f>SUBTOTAL(9,G6:G1048576)</f>
        <v>48700.222893748381</v>
      </c>
      <c r="H3" s="48">
        <f>IF(M3=0,0,G3/M3)</f>
        <v>9.3349617489738579E-2</v>
      </c>
      <c r="I3" s="47">
        <f>SUBTOTAL(9,I6:I1048576)</f>
        <v>2988.4999999999995</v>
      </c>
      <c r="J3" s="47">
        <f>SUBTOTAL(9,J6:J1048576)</f>
        <v>472996.85743013979</v>
      </c>
      <c r="K3" s="48">
        <f>IF(M3=0,0,J3/M3)</f>
        <v>0.90665038251026142</v>
      </c>
      <c r="L3" s="47">
        <f>SUBTOTAL(9,L6:L1048576)</f>
        <v>3149.2</v>
      </c>
      <c r="M3" s="49">
        <f>SUBTOTAL(9,M6:M1048576)</f>
        <v>521697.08032388816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162</v>
      </c>
      <c r="B5" s="690" t="s">
        <v>163</v>
      </c>
      <c r="C5" s="690" t="s">
        <v>90</v>
      </c>
      <c r="D5" s="690" t="s">
        <v>164</v>
      </c>
      <c r="E5" s="690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654" t="s">
        <v>566</v>
      </c>
      <c r="B6" s="655" t="s">
        <v>2228</v>
      </c>
      <c r="C6" s="655" t="s">
        <v>1435</v>
      </c>
      <c r="D6" s="655" t="s">
        <v>1299</v>
      </c>
      <c r="E6" s="655" t="s">
        <v>2229</v>
      </c>
      <c r="F6" s="658"/>
      <c r="G6" s="658"/>
      <c r="H6" s="676">
        <v>0</v>
      </c>
      <c r="I6" s="658">
        <v>3</v>
      </c>
      <c r="J6" s="658">
        <v>720.67</v>
      </c>
      <c r="K6" s="676">
        <v>1</v>
      </c>
      <c r="L6" s="658">
        <v>3</v>
      </c>
      <c r="M6" s="659">
        <v>720.67</v>
      </c>
    </row>
    <row r="7" spans="1:13" ht="14.4" customHeight="1" x14ac:dyDescent="0.3">
      <c r="A7" s="660" t="s">
        <v>566</v>
      </c>
      <c r="B7" s="661" t="s">
        <v>2228</v>
      </c>
      <c r="C7" s="661" t="s">
        <v>1223</v>
      </c>
      <c r="D7" s="661" t="s">
        <v>1224</v>
      </c>
      <c r="E7" s="661" t="s">
        <v>1225</v>
      </c>
      <c r="F7" s="664"/>
      <c r="G7" s="664"/>
      <c r="H7" s="677">
        <v>0</v>
      </c>
      <c r="I7" s="664">
        <v>6</v>
      </c>
      <c r="J7" s="664">
        <v>735.79648203092495</v>
      </c>
      <c r="K7" s="677">
        <v>1</v>
      </c>
      <c r="L7" s="664">
        <v>6</v>
      </c>
      <c r="M7" s="665">
        <v>735.79648203092495</v>
      </c>
    </row>
    <row r="8" spans="1:13" ht="14.4" customHeight="1" x14ac:dyDescent="0.3">
      <c r="A8" s="660" t="s">
        <v>566</v>
      </c>
      <c r="B8" s="661" t="s">
        <v>2228</v>
      </c>
      <c r="C8" s="661" t="s">
        <v>1298</v>
      </c>
      <c r="D8" s="661" t="s">
        <v>1299</v>
      </c>
      <c r="E8" s="661" t="s">
        <v>2230</v>
      </c>
      <c r="F8" s="664"/>
      <c r="G8" s="664"/>
      <c r="H8" s="677">
        <v>0</v>
      </c>
      <c r="I8" s="664">
        <v>28</v>
      </c>
      <c r="J8" s="664">
        <v>1969.4612078837511</v>
      </c>
      <c r="K8" s="677">
        <v>1</v>
      </c>
      <c r="L8" s="664">
        <v>28</v>
      </c>
      <c r="M8" s="665">
        <v>1969.4612078837511</v>
      </c>
    </row>
    <row r="9" spans="1:13" ht="14.4" customHeight="1" x14ac:dyDescent="0.3">
      <c r="A9" s="660" t="s">
        <v>566</v>
      </c>
      <c r="B9" s="661" t="s">
        <v>2228</v>
      </c>
      <c r="C9" s="661" t="s">
        <v>1380</v>
      </c>
      <c r="D9" s="661" t="s">
        <v>1381</v>
      </c>
      <c r="E9" s="661" t="s">
        <v>1382</v>
      </c>
      <c r="F9" s="664"/>
      <c r="G9" s="664"/>
      <c r="H9" s="677">
        <v>0</v>
      </c>
      <c r="I9" s="664">
        <v>4</v>
      </c>
      <c r="J9" s="664">
        <v>271.32</v>
      </c>
      <c r="K9" s="677">
        <v>1</v>
      </c>
      <c r="L9" s="664">
        <v>4</v>
      </c>
      <c r="M9" s="665">
        <v>271.32</v>
      </c>
    </row>
    <row r="10" spans="1:13" ht="14.4" customHeight="1" x14ac:dyDescent="0.3">
      <c r="A10" s="660" t="s">
        <v>566</v>
      </c>
      <c r="B10" s="661" t="s">
        <v>2231</v>
      </c>
      <c r="C10" s="661" t="s">
        <v>1256</v>
      </c>
      <c r="D10" s="661" t="s">
        <v>2232</v>
      </c>
      <c r="E10" s="661" t="s">
        <v>2233</v>
      </c>
      <c r="F10" s="664"/>
      <c r="G10" s="664"/>
      <c r="H10" s="677">
        <v>0</v>
      </c>
      <c r="I10" s="664">
        <v>2</v>
      </c>
      <c r="J10" s="664">
        <v>198.24</v>
      </c>
      <c r="K10" s="677">
        <v>1</v>
      </c>
      <c r="L10" s="664">
        <v>2</v>
      </c>
      <c r="M10" s="665">
        <v>198.24</v>
      </c>
    </row>
    <row r="11" spans="1:13" ht="14.4" customHeight="1" x14ac:dyDescent="0.3">
      <c r="A11" s="660" t="s">
        <v>566</v>
      </c>
      <c r="B11" s="661" t="s">
        <v>2234</v>
      </c>
      <c r="C11" s="661" t="s">
        <v>1326</v>
      </c>
      <c r="D11" s="661" t="s">
        <v>1327</v>
      </c>
      <c r="E11" s="661" t="s">
        <v>1328</v>
      </c>
      <c r="F11" s="664"/>
      <c r="G11" s="664"/>
      <c r="H11" s="677">
        <v>0</v>
      </c>
      <c r="I11" s="664">
        <v>1</v>
      </c>
      <c r="J11" s="664">
        <v>63.399729331722106</v>
      </c>
      <c r="K11" s="677">
        <v>1</v>
      </c>
      <c r="L11" s="664">
        <v>1</v>
      </c>
      <c r="M11" s="665">
        <v>63.399729331722106</v>
      </c>
    </row>
    <row r="12" spans="1:13" ht="14.4" customHeight="1" x14ac:dyDescent="0.3">
      <c r="A12" s="660" t="s">
        <v>566</v>
      </c>
      <c r="B12" s="661" t="s">
        <v>2234</v>
      </c>
      <c r="C12" s="661" t="s">
        <v>1440</v>
      </c>
      <c r="D12" s="661" t="s">
        <v>1327</v>
      </c>
      <c r="E12" s="661" t="s">
        <v>1441</v>
      </c>
      <c r="F12" s="664"/>
      <c r="G12" s="664"/>
      <c r="H12" s="677">
        <v>0</v>
      </c>
      <c r="I12" s="664">
        <v>1</v>
      </c>
      <c r="J12" s="664">
        <v>123.87853750966588</v>
      </c>
      <c r="K12" s="677">
        <v>1</v>
      </c>
      <c r="L12" s="664">
        <v>1</v>
      </c>
      <c r="M12" s="665">
        <v>123.87853750966588</v>
      </c>
    </row>
    <row r="13" spans="1:13" ht="14.4" customHeight="1" x14ac:dyDescent="0.3">
      <c r="A13" s="660" t="s">
        <v>566</v>
      </c>
      <c r="B13" s="661" t="s">
        <v>2235</v>
      </c>
      <c r="C13" s="661" t="s">
        <v>1376</v>
      </c>
      <c r="D13" s="661" t="s">
        <v>1377</v>
      </c>
      <c r="E13" s="661" t="s">
        <v>1378</v>
      </c>
      <c r="F13" s="664"/>
      <c r="G13" s="664"/>
      <c r="H13" s="677">
        <v>0</v>
      </c>
      <c r="I13" s="664">
        <v>3</v>
      </c>
      <c r="J13" s="664">
        <v>215.35999999999999</v>
      </c>
      <c r="K13" s="677">
        <v>1</v>
      </c>
      <c r="L13" s="664">
        <v>3</v>
      </c>
      <c r="M13" s="665">
        <v>215.35999999999999</v>
      </c>
    </row>
    <row r="14" spans="1:13" ht="14.4" customHeight="1" x14ac:dyDescent="0.3">
      <c r="A14" s="660" t="s">
        <v>566</v>
      </c>
      <c r="B14" s="661" t="s">
        <v>2236</v>
      </c>
      <c r="C14" s="661" t="s">
        <v>1368</v>
      </c>
      <c r="D14" s="661" t="s">
        <v>1369</v>
      </c>
      <c r="E14" s="661" t="s">
        <v>2237</v>
      </c>
      <c r="F14" s="664"/>
      <c r="G14" s="664"/>
      <c r="H14" s="677">
        <v>0</v>
      </c>
      <c r="I14" s="664">
        <v>6</v>
      </c>
      <c r="J14" s="664">
        <v>2817.258049923591</v>
      </c>
      <c r="K14" s="677">
        <v>1</v>
      </c>
      <c r="L14" s="664">
        <v>6</v>
      </c>
      <c r="M14" s="665">
        <v>2817.258049923591</v>
      </c>
    </row>
    <row r="15" spans="1:13" ht="14.4" customHeight="1" x14ac:dyDescent="0.3">
      <c r="A15" s="660" t="s">
        <v>566</v>
      </c>
      <c r="B15" s="661" t="s">
        <v>2238</v>
      </c>
      <c r="C15" s="661" t="s">
        <v>1454</v>
      </c>
      <c r="D15" s="661" t="s">
        <v>1455</v>
      </c>
      <c r="E15" s="661" t="s">
        <v>1456</v>
      </c>
      <c r="F15" s="664"/>
      <c r="G15" s="664"/>
      <c r="H15" s="677">
        <v>0</v>
      </c>
      <c r="I15" s="664">
        <v>6</v>
      </c>
      <c r="J15" s="664">
        <v>558.98985511953924</v>
      </c>
      <c r="K15" s="677">
        <v>1</v>
      </c>
      <c r="L15" s="664">
        <v>6</v>
      </c>
      <c r="M15" s="665">
        <v>558.98985511953924</v>
      </c>
    </row>
    <row r="16" spans="1:13" ht="14.4" customHeight="1" x14ac:dyDescent="0.3">
      <c r="A16" s="660" t="s">
        <v>566</v>
      </c>
      <c r="B16" s="661" t="s">
        <v>2238</v>
      </c>
      <c r="C16" s="661" t="s">
        <v>1305</v>
      </c>
      <c r="D16" s="661" t="s">
        <v>1306</v>
      </c>
      <c r="E16" s="661" t="s">
        <v>2239</v>
      </c>
      <c r="F16" s="664"/>
      <c r="G16" s="664"/>
      <c r="H16" s="677">
        <v>0</v>
      </c>
      <c r="I16" s="664">
        <v>2</v>
      </c>
      <c r="J16" s="664">
        <v>163.3000523196711</v>
      </c>
      <c r="K16" s="677">
        <v>1</v>
      </c>
      <c r="L16" s="664">
        <v>2</v>
      </c>
      <c r="M16" s="665">
        <v>163.3000523196711</v>
      </c>
    </row>
    <row r="17" spans="1:13" ht="14.4" customHeight="1" x14ac:dyDescent="0.3">
      <c r="A17" s="660" t="s">
        <v>566</v>
      </c>
      <c r="B17" s="661" t="s">
        <v>2240</v>
      </c>
      <c r="C17" s="661" t="s">
        <v>1356</v>
      </c>
      <c r="D17" s="661" t="s">
        <v>1357</v>
      </c>
      <c r="E17" s="661" t="s">
        <v>1358</v>
      </c>
      <c r="F17" s="664"/>
      <c r="G17" s="664"/>
      <c r="H17" s="677">
        <v>0</v>
      </c>
      <c r="I17" s="664">
        <v>4</v>
      </c>
      <c r="J17" s="664">
        <v>92.609829065182467</v>
      </c>
      <c r="K17" s="677">
        <v>1</v>
      </c>
      <c r="L17" s="664">
        <v>4</v>
      </c>
      <c r="M17" s="665">
        <v>92.609829065182467</v>
      </c>
    </row>
    <row r="18" spans="1:13" ht="14.4" customHeight="1" x14ac:dyDescent="0.3">
      <c r="A18" s="660" t="s">
        <v>566</v>
      </c>
      <c r="B18" s="661" t="s">
        <v>2240</v>
      </c>
      <c r="C18" s="661" t="s">
        <v>1352</v>
      </c>
      <c r="D18" s="661" t="s">
        <v>1353</v>
      </c>
      <c r="E18" s="661" t="s">
        <v>1354</v>
      </c>
      <c r="F18" s="664"/>
      <c r="G18" s="664"/>
      <c r="H18" s="677">
        <v>0</v>
      </c>
      <c r="I18" s="664">
        <v>1</v>
      </c>
      <c r="J18" s="664">
        <v>29.25983146639917</v>
      </c>
      <c r="K18" s="677">
        <v>1</v>
      </c>
      <c r="L18" s="664">
        <v>1</v>
      </c>
      <c r="M18" s="665">
        <v>29.25983146639917</v>
      </c>
    </row>
    <row r="19" spans="1:13" ht="14.4" customHeight="1" x14ac:dyDescent="0.3">
      <c r="A19" s="660" t="s">
        <v>566</v>
      </c>
      <c r="B19" s="661" t="s">
        <v>2241</v>
      </c>
      <c r="C19" s="661" t="s">
        <v>1337</v>
      </c>
      <c r="D19" s="661" t="s">
        <v>2242</v>
      </c>
      <c r="E19" s="661" t="s">
        <v>2243</v>
      </c>
      <c r="F19" s="664"/>
      <c r="G19" s="664"/>
      <c r="H19" s="677">
        <v>0</v>
      </c>
      <c r="I19" s="664">
        <v>5</v>
      </c>
      <c r="J19" s="664">
        <v>693.56695275682773</v>
      </c>
      <c r="K19" s="677">
        <v>1</v>
      </c>
      <c r="L19" s="664">
        <v>5</v>
      </c>
      <c r="M19" s="665">
        <v>693.56695275682773</v>
      </c>
    </row>
    <row r="20" spans="1:13" ht="14.4" customHeight="1" x14ac:dyDescent="0.3">
      <c r="A20" s="660" t="s">
        <v>566</v>
      </c>
      <c r="B20" s="661" t="s">
        <v>2244</v>
      </c>
      <c r="C20" s="661" t="s">
        <v>1414</v>
      </c>
      <c r="D20" s="661" t="s">
        <v>1273</v>
      </c>
      <c r="E20" s="661" t="s">
        <v>1415</v>
      </c>
      <c r="F20" s="664"/>
      <c r="G20" s="664"/>
      <c r="H20" s="677">
        <v>0</v>
      </c>
      <c r="I20" s="664">
        <v>35</v>
      </c>
      <c r="J20" s="664">
        <v>10578.831420527713</v>
      </c>
      <c r="K20" s="677">
        <v>1</v>
      </c>
      <c r="L20" s="664">
        <v>35</v>
      </c>
      <c r="M20" s="665">
        <v>10578.831420527713</v>
      </c>
    </row>
    <row r="21" spans="1:13" ht="14.4" customHeight="1" x14ac:dyDescent="0.3">
      <c r="A21" s="660" t="s">
        <v>566</v>
      </c>
      <c r="B21" s="661" t="s">
        <v>2244</v>
      </c>
      <c r="C21" s="661" t="s">
        <v>1417</v>
      </c>
      <c r="D21" s="661" t="s">
        <v>1273</v>
      </c>
      <c r="E21" s="661" t="s">
        <v>1418</v>
      </c>
      <c r="F21" s="664"/>
      <c r="G21" s="664"/>
      <c r="H21" s="677">
        <v>0</v>
      </c>
      <c r="I21" s="664">
        <v>26</v>
      </c>
      <c r="J21" s="664">
        <v>10632.699999999999</v>
      </c>
      <c r="K21" s="677">
        <v>1</v>
      </c>
      <c r="L21" s="664">
        <v>26</v>
      </c>
      <c r="M21" s="665">
        <v>10632.699999999999</v>
      </c>
    </row>
    <row r="22" spans="1:13" ht="14.4" customHeight="1" x14ac:dyDescent="0.3">
      <c r="A22" s="660" t="s">
        <v>566</v>
      </c>
      <c r="B22" s="661" t="s">
        <v>2244</v>
      </c>
      <c r="C22" s="661" t="s">
        <v>1272</v>
      </c>
      <c r="D22" s="661" t="s">
        <v>1273</v>
      </c>
      <c r="E22" s="661" t="s">
        <v>1274</v>
      </c>
      <c r="F22" s="664"/>
      <c r="G22" s="664"/>
      <c r="H22" s="677">
        <v>0</v>
      </c>
      <c r="I22" s="664">
        <v>26</v>
      </c>
      <c r="J22" s="664">
        <v>16454.508999999998</v>
      </c>
      <c r="K22" s="677">
        <v>1</v>
      </c>
      <c r="L22" s="664">
        <v>26</v>
      </c>
      <c r="M22" s="665">
        <v>16454.508999999998</v>
      </c>
    </row>
    <row r="23" spans="1:13" ht="14.4" customHeight="1" x14ac:dyDescent="0.3">
      <c r="A23" s="660" t="s">
        <v>566</v>
      </c>
      <c r="B23" s="661" t="s">
        <v>2244</v>
      </c>
      <c r="C23" s="661" t="s">
        <v>1276</v>
      </c>
      <c r="D23" s="661" t="s">
        <v>1273</v>
      </c>
      <c r="E23" s="661" t="s">
        <v>1277</v>
      </c>
      <c r="F23" s="664"/>
      <c r="G23" s="664"/>
      <c r="H23" s="677">
        <v>0</v>
      </c>
      <c r="I23" s="664">
        <v>25</v>
      </c>
      <c r="J23" s="664">
        <v>18029.999949760324</v>
      </c>
      <c r="K23" s="677">
        <v>1</v>
      </c>
      <c r="L23" s="664">
        <v>25</v>
      </c>
      <c r="M23" s="665">
        <v>18029.999949760324</v>
      </c>
    </row>
    <row r="24" spans="1:13" ht="14.4" customHeight="1" x14ac:dyDescent="0.3">
      <c r="A24" s="660" t="s">
        <v>566</v>
      </c>
      <c r="B24" s="661" t="s">
        <v>2244</v>
      </c>
      <c r="C24" s="661" t="s">
        <v>1279</v>
      </c>
      <c r="D24" s="661" t="s">
        <v>1273</v>
      </c>
      <c r="E24" s="661" t="s">
        <v>1280</v>
      </c>
      <c r="F24" s="664"/>
      <c r="G24" s="664"/>
      <c r="H24" s="677">
        <v>0</v>
      </c>
      <c r="I24" s="664">
        <v>4</v>
      </c>
      <c r="J24" s="664">
        <v>3654.6</v>
      </c>
      <c r="K24" s="677">
        <v>1</v>
      </c>
      <c r="L24" s="664">
        <v>4</v>
      </c>
      <c r="M24" s="665">
        <v>3654.6</v>
      </c>
    </row>
    <row r="25" spans="1:13" ht="14.4" customHeight="1" x14ac:dyDescent="0.3">
      <c r="A25" s="660" t="s">
        <v>566</v>
      </c>
      <c r="B25" s="661" t="s">
        <v>2244</v>
      </c>
      <c r="C25" s="661" t="s">
        <v>1317</v>
      </c>
      <c r="D25" s="661" t="s">
        <v>1318</v>
      </c>
      <c r="E25" s="661" t="s">
        <v>1274</v>
      </c>
      <c r="F25" s="664"/>
      <c r="G25" s="664"/>
      <c r="H25" s="677">
        <v>0</v>
      </c>
      <c r="I25" s="664">
        <v>11</v>
      </c>
      <c r="J25" s="664">
        <v>12490.068812975425</v>
      </c>
      <c r="K25" s="677">
        <v>1</v>
      </c>
      <c r="L25" s="664">
        <v>11</v>
      </c>
      <c r="M25" s="665">
        <v>12490.068812975425</v>
      </c>
    </row>
    <row r="26" spans="1:13" ht="14.4" customHeight="1" x14ac:dyDescent="0.3">
      <c r="A26" s="660" t="s">
        <v>566</v>
      </c>
      <c r="B26" s="661" t="s">
        <v>2244</v>
      </c>
      <c r="C26" s="661" t="s">
        <v>1321</v>
      </c>
      <c r="D26" s="661" t="s">
        <v>1318</v>
      </c>
      <c r="E26" s="661" t="s">
        <v>1277</v>
      </c>
      <c r="F26" s="664"/>
      <c r="G26" s="664"/>
      <c r="H26" s="677">
        <v>0</v>
      </c>
      <c r="I26" s="664">
        <v>8</v>
      </c>
      <c r="J26" s="664">
        <v>12210.759999999998</v>
      </c>
      <c r="K26" s="677">
        <v>1</v>
      </c>
      <c r="L26" s="664">
        <v>8</v>
      </c>
      <c r="M26" s="665">
        <v>12210.759999999998</v>
      </c>
    </row>
    <row r="27" spans="1:13" ht="14.4" customHeight="1" x14ac:dyDescent="0.3">
      <c r="A27" s="660" t="s">
        <v>566</v>
      </c>
      <c r="B27" s="661" t="s">
        <v>2244</v>
      </c>
      <c r="C27" s="661" t="s">
        <v>1324</v>
      </c>
      <c r="D27" s="661" t="s">
        <v>1318</v>
      </c>
      <c r="E27" s="661" t="s">
        <v>1280</v>
      </c>
      <c r="F27" s="664"/>
      <c r="G27" s="664"/>
      <c r="H27" s="677">
        <v>0</v>
      </c>
      <c r="I27" s="664">
        <v>1</v>
      </c>
      <c r="J27" s="664">
        <v>1895.7699999999998</v>
      </c>
      <c r="K27" s="677">
        <v>1</v>
      </c>
      <c r="L27" s="664">
        <v>1</v>
      </c>
      <c r="M27" s="665">
        <v>1895.7699999999998</v>
      </c>
    </row>
    <row r="28" spans="1:13" ht="14.4" customHeight="1" x14ac:dyDescent="0.3">
      <c r="A28" s="660" t="s">
        <v>566</v>
      </c>
      <c r="B28" s="661" t="s">
        <v>2245</v>
      </c>
      <c r="C28" s="661" t="s">
        <v>1451</v>
      </c>
      <c r="D28" s="661" t="s">
        <v>1452</v>
      </c>
      <c r="E28" s="661" t="s">
        <v>1453</v>
      </c>
      <c r="F28" s="664"/>
      <c r="G28" s="664"/>
      <c r="H28" s="677">
        <v>0</v>
      </c>
      <c r="I28" s="664">
        <v>14</v>
      </c>
      <c r="J28" s="664">
        <v>981.53380497972512</v>
      </c>
      <c r="K28" s="677">
        <v>1</v>
      </c>
      <c r="L28" s="664">
        <v>14</v>
      </c>
      <c r="M28" s="665">
        <v>981.53380497972512</v>
      </c>
    </row>
    <row r="29" spans="1:13" ht="14.4" customHeight="1" x14ac:dyDescent="0.3">
      <c r="A29" s="660" t="s">
        <v>566</v>
      </c>
      <c r="B29" s="661" t="s">
        <v>2245</v>
      </c>
      <c r="C29" s="661" t="s">
        <v>1464</v>
      </c>
      <c r="D29" s="661" t="s">
        <v>1452</v>
      </c>
      <c r="E29" s="661" t="s">
        <v>1465</v>
      </c>
      <c r="F29" s="664"/>
      <c r="G29" s="664"/>
      <c r="H29" s="677">
        <v>0</v>
      </c>
      <c r="I29" s="664">
        <v>3</v>
      </c>
      <c r="J29" s="664">
        <v>420.81029485094228</v>
      </c>
      <c r="K29" s="677">
        <v>1</v>
      </c>
      <c r="L29" s="664">
        <v>3</v>
      </c>
      <c r="M29" s="665">
        <v>420.81029485094228</v>
      </c>
    </row>
    <row r="30" spans="1:13" ht="14.4" customHeight="1" x14ac:dyDescent="0.3">
      <c r="A30" s="660" t="s">
        <v>566</v>
      </c>
      <c r="B30" s="661" t="s">
        <v>2246</v>
      </c>
      <c r="C30" s="661" t="s">
        <v>1268</v>
      </c>
      <c r="D30" s="661" t="s">
        <v>2247</v>
      </c>
      <c r="E30" s="661" t="s">
        <v>1270</v>
      </c>
      <c r="F30" s="664"/>
      <c r="G30" s="664"/>
      <c r="H30" s="677">
        <v>0</v>
      </c>
      <c r="I30" s="664">
        <v>1</v>
      </c>
      <c r="J30" s="664">
        <v>1188.3030020293529</v>
      </c>
      <c r="K30" s="677">
        <v>1</v>
      </c>
      <c r="L30" s="664">
        <v>1</v>
      </c>
      <c r="M30" s="665">
        <v>1188.3030020293529</v>
      </c>
    </row>
    <row r="31" spans="1:13" ht="14.4" customHeight="1" x14ac:dyDescent="0.3">
      <c r="A31" s="660" t="s">
        <v>566</v>
      </c>
      <c r="B31" s="661" t="s">
        <v>2248</v>
      </c>
      <c r="C31" s="661" t="s">
        <v>1345</v>
      </c>
      <c r="D31" s="661" t="s">
        <v>1242</v>
      </c>
      <c r="E31" s="661" t="s">
        <v>1346</v>
      </c>
      <c r="F31" s="664"/>
      <c r="G31" s="664"/>
      <c r="H31" s="677">
        <v>0</v>
      </c>
      <c r="I31" s="664">
        <v>66</v>
      </c>
      <c r="J31" s="664">
        <v>8602.3246365693321</v>
      </c>
      <c r="K31" s="677">
        <v>1</v>
      </c>
      <c r="L31" s="664">
        <v>66</v>
      </c>
      <c r="M31" s="665">
        <v>8602.3246365693321</v>
      </c>
    </row>
    <row r="32" spans="1:13" ht="14.4" customHeight="1" x14ac:dyDescent="0.3">
      <c r="A32" s="660" t="s">
        <v>566</v>
      </c>
      <c r="B32" s="661" t="s">
        <v>2248</v>
      </c>
      <c r="C32" s="661" t="s">
        <v>1241</v>
      </c>
      <c r="D32" s="661" t="s">
        <v>1242</v>
      </c>
      <c r="E32" s="661" t="s">
        <v>2249</v>
      </c>
      <c r="F32" s="664"/>
      <c r="G32" s="664"/>
      <c r="H32" s="677">
        <v>0</v>
      </c>
      <c r="I32" s="664">
        <v>26</v>
      </c>
      <c r="J32" s="664">
        <v>1176.1095804043534</v>
      </c>
      <c r="K32" s="677">
        <v>1</v>
      </c>
      <c r="L32" s="664">
        <v>26</v>
      </c>
      <c r="M32" s="665">
        <v>1176.1095804043534</v>
      </c>
    </row>
    <row r="33" spans="1:13" ht="14.4" customHeight="1" x14ac:dyDescent="0.3">
      <c r="A33" s="660" t="s">
        <v>566</v>
      </c>
      <c r="B33" s="661" t="s">
        <v>2248</v>
      </c>
      <c r="C33" s="661" t="s">
        <v>1245</v>
      </c>
      <c r="D33" s="661" t="s">
        <v>1242</v>
      </c>
      <c r="E33" s="661" t="s">
        <v>2250</v>
      </c>
      <c r="F33" s="664"/>
      <c r="G33" s="664"/>
      <c r="H33" s="677">
        <v>0</v>
      </c>
      <c r="I33" s="664">
        <v>1</v>
      </c>
      <c r="J33" s="664">
        <v>90.379835561604054</v>
      </c>
      <c r="K33" s="677">
        <v>1</v>
      </c>
      <c r="L33" s="664">
        <v>1</v>
      </c>
      <c r="M33" s="665">
        <v>90.379835561604054</v>
      </c>
    </row>
    <row r="34" spans="1:13" ht="14.4" customHeight="1" x14ac:dyDescent="0.3">
      <c r="A34" s="660" t="s">
        <v>566</v>
      </c>
      <c r="B34" s="661" t="s">
        <v>2251</v>
      </c>
      <c r="C34" s="661" t="s">
        <v>1458</v>
      </c>
      <c r="D34" s="661" t="s">
        <v>1459</v>
      </c>
      <c r="E34" s="661" t="s">
        <v>1460</v>
      </c>
      <c r="F34" s="664"/>
      <c r="G34" s="664"/>
      <c r="H34" s="677">
        <v>0</v>
      </c>
      <c r="I34" s="664">
        <v>1</v>
      </c>
      <c r="J34" s="664">
        <v>408.65221606422875</v>
      </c>
      <c r="K34" s="677">
        <v>1</v>
      </c>
      <c r="L34" s="664">
        <v>1</v>
      </c>
      <c r="M34" s="665">
        <v>408.65221606422875</v>
      </c>
    </row>
    <row r="35" spans="1:13" ht="14.4" customHeight="1" x14ac:dyDescent="0.3">
      <c r="A35" s="660" t="s">
        <v>566</v>
      </c>
      <c r="B35" s="661" t="s">
        <v>2252</v>
      </c>
      <c r="C35" s="661" t="s">
        <v>1302</v>
      </c>
      <c r="D35" s="661" t="s">
        <v>1303</v>
      </c>
      <c r="E35" s="661" t="s">
        <v>1182</v>
      </c>
      <c r="F35" s="664"/>
      <c r="G35" s="664"/>
      <c r="H35" s="677">
        <v>0</v>
      </c>
      <c r="I35" s="664">
        <v>4</v>
      </c>
      <c r="J35" s="664">
        <v>305.44</v>
      </c>
      <c r="K35" s="677">
        <v>1</v>
      </c>
      <c r="L35" s="664">
        <v>4</v>
      </c>
      <c r="M35" s="665">
        <v>305.44</v>
      </c>
    </row>
    <row r="36" spans="1:13" ht="14.4" customHeight="1" x14ac:dyDescent="0.3">
      <c r="A36" s="660" t="s">
        <v>566</v>
      </c>
      <c r="B36" s="661" t="s">
        <v>2253</v>
      </c>
      <c r="C36" s="661" t="s">
        <v>1290</v>
      </c>
      <c r="D36" s="661" t="s">
        <v>1291</v>
      </c>
      <c r="E36" s="661" t="s">
        <v>1292</v>
      </c>
      <c r="F36" s="664"/>
      <c r="G36" s="664"/>
      <c r="H36" s="677">
        <v>0</v>
      </c>
      <c r="I36" s="664">
        <v>39</v>
      </c>
      <c r="J36" s="664">
        <v>1806.6544098345109</v>
      </c>
      <c r="K36" s="677">
        <v>1</v>
      </c>
      <c r="L36" s="664">
        <v>39</v>
      </c>
      <c r="M36" s="665">
        <v>1806.6544098345109</v>
      </c>
    </row>
    <row r="37" spans="1:13" ht="14.4" customHeight="1" x14ac:dyDescent="0.3">
      <c r="A37" s="660" t="s">
        <v>566</v>
      </c>
      <c r="B37" s="661" t="s">
        <v>2253</v>
      </c>
      <c r="C37" s="661" t="s">
        <v>1294</v>
      </c>
      <c r="D37" s="661" t="s">
        <v>1295</v>
      </c>
      <c r="E37" s="661" t="s">
        <v>1296</v>
      </c>
      <c r="F37" s="664"/>
      <c r="G37" s="664"/>
      <c r="H37" s="677">
        <v>0</v>
      </c>
      <c r="I37" s="664">
        <v>2</v>
      </c>
      <c r="J37" s="664">
        <v>105.5</v>
      </c>
      <c r="K37" s="677">
        <v>1</v>
      </c>
      <c r="L37" s="664">
        <v>2</v>
      </c>
      <c r="M37" s="665">
        <v>105.5</v>
      </c>
    </row>
    <row r="38" spans="1:13" ht="14.4" customHeight="1" x14ac:dyDescent="0.3">
      <c r="A38" s="660" t="s">
        <v>566</v>
      </c>
      <c r="B38" s="661" t="s">
        <v>2254</v>
      </c>
      <c r="C38" s="661" t="s">
        <v>1360</v>
      </c>
      <c r="D38" s="661" t="s">
        <v>1361</v>
      </c>
      <c r="E38" s="661" t="s">
        <v>1362</v>
      </c>
      <c r="F38" s="664"/>
      <c r="G38" s="664"/>
      <c r="H38" s="677">
        <v>0</v>
      </c>
      <c r="I38" s="664">
        <v>5</v>
      </c>
      <c r="J38" s="664">
        <v>124.73000000000003</v>
      </c>
      <c r="K38" s="677">
        <v>1</v>
      </c>
      <c r="L38" s="664">
        <v>5</v>
      </c>
      <c r="M38" s="665">
        <v>124.73000000000003</v>
      </c>
    </row>
    <row r="39" spans="1:13" ht="14.4" customHeight="1" x14ac:dyDescent="0.3">
      <c r="A39" s="660" t="s">
        <v>566</v>
      </c>
      <c r="B39" s="661" t="s">
        <v>2254</v>
      </c>
      <c r="C39" s="661" t="s">
        <v>1424</v>
      </c>
      <c r="D39" s="661" t="s">
        <v>1361</v>
      </c>
      <c r="E39" s="661" t="s">
        <v>1425</v>
      </c>
      <c r="F39" s="664"/>
      <c r="G39" s="664"/>
      <c r="H39" s="677">
        <v>0</v>
      </c>
      <c r="I39" s="664">
        <v>1</v>
      </c>
      <c r="J39" s="664">
        <v>68.48</v>
      </c>
      <c r="K39" s="677">
        <v>1</v>
      </c>
      <c r="L39" s="664">
        <v>1</v>
      </c>
      <c r="M39" s="665">
        <v>68.48</v>
      </c>
    </row>
    <row r="40" spans="1:13" ht="14.4" customHeight="1" x14ac:dyDescent="0.3">
      <c r="A40" s="660" t="s">
        <v>566</v>
      </c>
      <c r="B40" s="661" t="s">
        <v>2255</v>
      </c>
      <c r="C40" s="661" t="s">
        <v>1402</v>
      </c>
      <c r="D40" s="661" t="s">
        <v>1403</v>
      </c>
      <c r="E40" s="661" t="s">
        <v>1404</v>
      </c>
      <c r="F40" s="664"/>
      <c r="G40" s="664"/>
      <c r="H40" s="677">
        <v>0</v>
      </c>
      <c r="I40" s="664">
        <v>11</v>
      </c>
      <c r="J40" s="664">
        <v>437.20961700044819</v>
      </c>
      <c r="K40" s="677">
        <v>1</v>
      </c>
      <c r="L40" s="664">
        <v>11</v>
      </c>
      <c r="M40" s="665">
        <v>437.20961700044819</v>
      </c>
    </row>
    <row r="41" spans="1:13" ht="14.4" customHeight="1" x14ac:dyDescent="0.3">
      <c r="A41" s="660" t="s">
        <v>566</v>
      </c>
      <c r="B41" s="661" t="s">
        <v>2255</v>
      </c>
      <c r="C41" s="661" t="s">
        <v>585</v>
      </c>
      <c r="D41" s="661" t="s">
        <v>586</v>
      </c>
      <c r="E41" s="661" t="s">
        <v>2256</v>
      </c>
      <c r="F41" s="664">
        <v>2</v>
      </c>
      <c r="G41" s="664">
        <v>131.97999999999999</v>
      </c>
      <c r="H41" s="677">
        <v>1</v>
      </c>
      <c r="I41" s="664"/>
      <c r="J41" s="664"/>
      <c r="K41" s="677">
        <v>0</v>
      </c>
      <c r="L41" s="664">
        <v>2</v>
      </c>
      <c r="M41" s="665">
        <v>131.97999999999999</v>
      </c>
    </row>
    <row r="42" spans="1:13" ht="14.4" customHeight="1" x14ac:dyDescent="0.3">
      <c r="A42" s="660" t="s">
        <v>566</v>
      </c>
      <c r="B42" s="661" t="s">
        <v>2257</v>
      </c>
      <c r="C42" s="661" t="s">
        <v>1443</v>
      </c>
      <c r="D42" s="661" t="s">
        <v>1444</v>
      </c>
      <c r="E42" s="661" t="s">
        <v>2258</v>
      </c>
      <c r="F42" s="664"/>
      <c r="G42" s="664"/>
      <c r="H42" s="677">
        <v>0</v>
      </c>
      <c r="I42" s="664">
        <v>1</v>
      </c>
      <c r="J42" s="664">
        <v>149.24983230215946</v>
      </c>
      <c r="K42" s="677">
        <v>1</v>
      </c>
      <c r="L42" s="664">
        <v>1</v>
      </c>
      <c r="M42" s="665">
        <v>149.24983230215946</v>
      </c>
    </row>
    <row r="43" spans="1:13" ht="14.4" customHeight="1" x14ac:dyDescent="0.3">
      <c r="A43" s="660" t="s">
        <v>566</v>
      </c>
      <c r="B43" s="661" t="s">
        <v>2259</v>
      </c>
      <c r="C43" s="661" t="s">
        <v>1341</v>
      </c>
      <c r="D43" s="661" t="s">
        <v>1342</v>
      </c>
      <c r="E43" s="661" t="s">
        <v>1343</v>
      </c>
      <c r="F43" s="664"/>
      <c r="G43" s="664"/>
      <c r="H43" s="677">
        <v>0</v>
      </c>
      <c r="I43" s="664">
        <v>4</v>
      </c>
      <c r="J43" s="664">
        <v>888.84</v>
      </c>
      <c r="K43" s="677">
        <v>1</v>
      </c>
      <c r="L43" s="664">
        <v>4</v>
      </c>
      <c r="M43" s="665">
        <v>888.84</v>
      </c>
    </row>
    <row r="44" spans="1:13" ht="14.4" customHeight="1" x14ac:dyDescent="0.3">
      <c r="A44" s="660" t="s">
        <v>566</v>
      </c>
      <c r="B44" s="661" t="s">
        <v>2259</v>
      </c>
      <c r="C44" s="661" t="s">
        <v>1431</v>
      </c>
      <c r="D44" s="661" t="s">
        <v>1432</v>
      </c>
      <c r="E44" s="661" t="s">
        <v>2260</v>
      </c>
      <c r="F44" s="664"/>
      <c r="G44" s="664"/>
      <c r="H44" s="677">
        <v>0</v>
      </c>
      <c r="I44" s="664">
        <v>1</v>
      </c>
      <c r="J44" s="664">
        <v>377.86</v>
      </c>
      <c r="K44" s="677">
        <v>1</v>
      </c>
      <c r="L44" s="664">
        <v>1</v>
      </c>
      <c r="M44" s="665">
        <v>377.86</v>
      </c>
    </row>
    <row r="45" spans="1:13" ht="14.4" customHeight="1" x14ac:dyDescent="0.3">
      <c r="A45" s="660" t="s">
        <v>566</v>
      </c>
      <c r="B45" s="661" t="s">
        <v>2261</v>
      </c>
      <c r="C45" s="661" t="s">
        <v>1252</v>
      </c>
      <c r="D45" s="661" t="s">
        <v>2262</v>
      </c>
      <c r="E45" s="661" t="s">
        <v>1254</v>
      </c>
      <c r="F45" s="664"/>
      <c r="G45" s="664"/>
      <c r="H45" s="677">
        <v>0</v>
      </c>
      <c r="I45" s="664">
        <v>8</v>
      </c>
      <c r="J45" s="664">
        <v>579.57810591388898</v>
      </c>
      <c r="K45" s="677">
        <v>1</v>
      </c>
      <c r="L45" s="664">
        <v>8</v>
      </c>
      <c r="M45" s="665">
        <v>579.57810591388898</v>
      </c>
    </row>
    <row r="46" spans="1:13" ht="14.4" customHeight="1" x14ac:dyDescent="0.3">
      <c r="A46" s="660" t="s">
        <v>566</v>
      </c>
      <c r="B46" s="661" t="s">
        <v>2261</v>
      </c>
      <c r="C46" s="661" t="s">
        <v>1226</v>
      </c>
      <c r="D46" s="661" t="s">
        <v>1227</v>
      </c>
      <c r="E46" s="661" t="s">
        <v>1228</v>
      </c>
      <c r="F46" s="664"/>
      <c r="G46" s="664"/>
      <c r="H46" s="677">
        <v>0</v>
      </c>
      <c r="I46" s="664">
        <v>4</v>
      </c>
      <c r="J46" s="664">
        <v>31.899872961911356</v>
      </c>
      <c r="K46" s="677">
        <v>1</v>
      </c>
      <c r="L46" s="664">
        <v>4</v>
      </c>
      <c r="M46" s="665">
        <v>31.899872961911356</v>
      </c>
    </row>
    <row r="47" spans="1:13" ht="14.4" customHeight="1" x14ac:dyDescent="0.3">
      <c r="A47" s="660" t="s">
        <v>566</v>
      </c>
      <c r="B47" s="661" t="s">
        <v>2261</v>
      </c>
      <c r="C47" s="661" t="s">
        <v>1229</v>
      </c>
      <c r="D47" s="661" t="s">
        <v>1230</v>
      </c>
      <c r="E47" s="661" t="s">
        <v>1231</v>
      </c>
      <c r="F47" s="664"/>
      <c r="G47" s="664"/>
      <c r="H47" s="677">
        <v>0</v>
      </c>
      <c r="I47" s="664">
        <v>6</v>
      </c>
      <c r="J47" s="664">
        <v>72.419720202188344</v>
      </c>
      <c r="K47" s="677">
        <v>1</v>
      </c>
      <c r="L47" s="664">
        <v>6</v>
      </c>
      <c r="M47" s="665">
        <v>72.419720202188344</v>
      </c>
    </row>
    <row r="48" spans="1:13" ht="14.4" customHeight="1" x14ac:dyDescent="0.3">
      <c r="A48" s="660" t="s">
        <v>566</v>
      </c>
      <c r="B48" s="661" t="s">
        <v>2261</v>
      </c>
      <c r="C48" s="661" t="s">
        <v>1309</v>
      </c>
      <c r="D48" s="661" t="s">
        <v>2263</v>
      </c>
      <c r="E48" s="661" t="s">
        <v>947</v>
      </c>
      <c r="F48" s="664"/>
      <c r="G48" s="664"/>
      <c r="H48" s="677">
        <v>0</v>
      </c>
      <c r="I48" s="664">
        <v>12</v>
      </c>
      <c r="J48" s="664">
        <v>435.03804418451318</v>
      </c>
      <c r="K48" s="677">
        <v>1</v>
      </c>
      <c r="L48" s="664">
        <v>12</v>
      </c>
      <c r="M48" s="665">
        <v>435.03804418451318</v>
      </c>
    </row>
    <row r="49" spans="1:13" ht="14.4" customHeight="1" x14ac:dyDescent="0.3">
      <c r="A49" s="660" t="s">
        <v>566</v>
      </c>
      <c r="B49" s="661" t="s">
        <v>2264</v>
      </c>
      <c r="C49" s="661" t="s">
        <v>1399</v>
      </c>
      <c r="D49" s="661" t="s">
        <v>2265</v>
      </c>
      <c r="E49" s="661" t="s">
        <v>1215</v>
      </c>
      <c r="F49" s="664"/>
      <c r="G49" s="664"/>
      <c r="H49" s="677">
        <v>0</v>
      </c>
      <c r="I49" s="664">
        <v>1</v>
      </c>
      <c r="J49" s="664">
        <v>335.94895995800181</v>
      </c>
      <c r="K49" s="677">
        <v>1</v>
      </c>
      <c r="L49" s="664">
        <v>1</v>
      </c>
      <c r="M49" s="665">
        <v>335.94895995800181</v>
      </c>
    </row>
    <row r="50" spans="1:13" ht="14.4" customHeight="1" x14ac:dyDescent="0.3">
      <c r="A50" s="660" t="s">
        <v>566</v>
      </c>
      <c r="B50" s="661" t="s">
        <v>2264</v>
      </c>
      <c r="C50" s="661" t="s">
        <v>1438</v>
      </c>
      <c r="D50" s="661" t="s">
        <v>1439</v>
      </c>
      <c r="E50" s="661" t="s">
        <v>1215</v>
      </c>
      <c r="F50" s="664"/>
      <c r="G50" s="664"/>
      <c r="H50" s="677">
        <v>0</v>
      </c>
      <c r="I50" s="664">
        <v>1</v>
      </c>
      <c r="J50" s="664">
        <v>578.23</v>
      </c>
      <c r="K50" s="677">
        <v>1</v>
      </c>
      <c r="L50" s="664">
        <v>1</v>
      </c>
      <c r="M50" s="665">
        <v>578.23</v>
      </c>
    </row>
    <row r="51" spans="1:13" ht="14.4" customHeight="1" x14ac:dyDescent="0.3">
      <c r="A51" s="660" t="s">
        <v>566</v>
      </c>
      <c r="B51" s="661" t="s">
        <v>2266</v>
      </c>
      <c r="C51" s="661" t="s">
        <v>1348</v>
      </c>
      <c r="D51" s="661" t="s">
        <v>1349</v>
      </c>
      <c r="E51" s="661" t="s">
        <v>1350</v>
      </c>
      <c r="F51" s="664"/>
      <c r="G51" s="664"/>
      <c r="H51" s="677">
        <v>0</v>
      </c>
      <c r="I51" s="664">
        <v>1</v>
      </c>
      <c r="J51" s="664">
        <v>352.66</v>
      </c>
      <c r="K51" s="677">
        <v>1</v>
      </c>
      <c r="L51" s="664">
        <v>1</v>
      </c>
      <c r="M51" s="665">
        <v>352.66</v>
      </c>
    </row>
    <row r="52" spans="1:13" ht="14.4" customHeight="1" x14ac:dyDescent="0.3">
      <c r="A52" s="660" t="s">
        <v>566</v>
      </c>
      <c r="B52" s="661" t="s">
        <v>2267</v>
      </c>
      <c r="C52" s="661" t="s">
        <v>595</v>
      </c>
      <c r="D52" s="661" t="s">
        <v>596</v>
      </c>
      <c r="E52" s="661" t="s">
        <v>597</v>
      </c>
      <c r="F52" s="664">
        <v>3</v>
      </c>
      <c r="G52" s="664">
        <v>302.18885079584538</v>
      </c>
      <c r="H52" s="677">
        <v>1</v>
      </c>
      <c r="I52" s="664"/>
      <c r="J52" s="664"/>
      <c r="K52" s="677">
        <v>0</v>
      </c>
      <c r="L52" s="664">
        <v>3</v>
      </c>
      <c r="M52" s="665">
        <v>302.18885079584538</v>
      </c>
    </row>
    <row r="53" spans="1:13" ht="14.4" customHeight="1" x14ac:dyDescent="0.3">
      <c r="A53" s="660" t="s">
        <v>566</v>
      </c>
      <c r="B53" s="661" t="s">
        <v>2267</v>
      </c>
      <c r="C53" s="661" t="s">
        <v>1383</v>
      </c>
      <c r="D53" s="661" t="s">
        <v>1384</v>
      </c>
      <c r="E53" s="661" t="s">
        <v>1385</v>
      </c>
      <c r="F53" s="664"/>
      <c r="G53" s="664"/>
      <c r="H53" s="677">
        <v>0</v>
      </c>
      <c r="I53" s="664">
        <v>7</v>
      </c>
      <c r="J53" s="664">
        <v>577.00798590960403</v>
      </c>
      <c r="K53" s="677">
        <v>1</v>
      </c>
      <c r="L53" s="664">
        <v>7</v>
      </c>
      <c r="M53" s="665">
        <v>577.00798590960403</v>
      </c>
    </row>
    <row r="54" spans="1:13" ht="14.4" customHeight="1" x14ac:dyDescent="0.3">
      <c r="A54" s="660" t="s">
        <v>566</v>
      </c>
      <c r="B54" s="661" t="s">
        <v>2268</v>
      </c>
      <c r="C54" s="661" t="s">
        <v>1462</v>
      </c>
      <c r="D54" s="661" t="s">
        <v>1463</v>
      </c>
      <c r="E54" s="661" t="s">
        <v>900</v>
      </c>
      <c r="F54" s="664"/>
      <c r="G54" s="664"/>
      <c r="H54" s="677">
        <v>0</v>
      </c>
      <c r="I54" s="664">
        <v>6</v>
      </c>
      <c r="J54" s="664">
        <v>529.85750311740981</v>
      </c>
      <c r="K54" s="677">
        <v>1</v>
      </c>
      <c r="L54" s="664">
        <v>6</v>
      </c>
      <c r="M54" s="665">
        <v>529.85750311740981</v>
      </c>
    </row>
    <row r="55" spans="1:13" ht="14.4" customHeight="1" x14ac:dyDescent="0.3">
      <c r="A55" s="660" t="s">
        <v>566</v>
      </c>
      <c r="B55" s="661" t="s">
        <v>2268</v>
      </c>
      <c r="C55" s="661" t="s">
        <v>1333</v>
      </c>
      <c r="D55" s="661" t="s">
        <v>2269</v>
      </c>
      <c r="E55" s="661" t="s">
        <v>900</v>
      </c>
      <c r="F55" s="664"/>
      <c r="G55" s="664"/>
      <c r="H55" s="677">
        <v>0</v>
      </c>
      <c r="I55" s="664">
        <v>13</v>
      </c>
      <c r="J55" s="664">
        <v>1213.7888480837519</v>
      </c>
      <c r="K55" s="677">
        <v>1</v>
      </c>
      <c r="L55" s="664">
        <v>13</v>
      </c>
      <c r="M55" s="665">
        <v>1213.7888480837519</v>
      </c>
    </row>
    <row r="56" spans="1:13" ht="14.4" customHeight="1" x14ac:dyDescent="0.3">
      <c r="A56" s="660" t="s">
        <v>566</v>
      </c>
      <c r="B56" s="661" t="s">
        <v>2268</v>
      </c>
      <c r="C56" s="661" t="s">
        <v>1391</v>
      </c>
      <c r="D56" s="661" t="s">
        <v>1396</v>
      </c>
      <c r="E56" s="661" t="s">
        <v>1412</v>
      </c>
      <c r="F56" s="664"/>
      <c r="G56" s="664"/>
      <c r="H56" s="677">
        <v>0</v>
      </c>
      <c r="I56" s="664">
        <v>27</v>
      </c>
      <c r="J56" s="664">
        <v>3859.8289062539825</v>
      </c>
      <c r="K56" s="677">
        <v>1</v>
      </c>
      <c r="L56" s="664">
        <v>27</v>
      </c>
      <c r="M56" s="665">
        <v>3859.8289062539825</v>
      </c>
    </row>
    <row r="57" spans="1:13" ht="14.4" customHeight="1" x14ac:dyDescent="0.3">
      <c r="A57" s="660" t="s">
        <v>566</v>
      </c>
      <c r="B57" s="661" t="s">
        <v>2268</v>
      </c>
      <c r="C57" s="661" t="s">
        <v>1395</v>
      </c>
      <c r="D57" s="661" t="s">
        <v>1396</v>
      </c>
      <c r="E57" s="661" t="s">
        <v>2270</v>
      </c>
      <c r="F57" s="664"/>
      <c r="G57" s="664"/>
      <c r="H57" s="677">
        <v>0</v>
      </c>
      <c r="I57" s="664">
        <v>1</v>
      </c>
      <c r="J57" s="664">
        <v>469.95015056723469</v>
      </c>
      <c r="K57" s="677">
        <v>1</v>
      </c>
      <c r="L57" s="664">
        <v>1</v>
      </c>
      <c r="M57" s="665">
        <v>469.95015056723469</v>
      </c>
    </row>
    <row r="58" spans="1:13" ht="14.4" customHeight="1" x14ac:dyDescent="0.3">
      <c r="A58" s="660" t="s">
        <v>566</v>
      </c>
      <c r="B58" s="661" t="s">
        <v>2271</v>
      </c>
      <c r="C58" s="661" t="s">
        <v>1410</v>
      </c>
      <c r="D58" s="661" t="s">
        <v>1411</v>
      </c>
      <c r="E58" s="661" t="s">
        <v>1412</v>
      </c>
      <c r="F58" s="664"/>
      <c r="G58" s="664"/>
      <c r="H58" s="677">
        <v>0</v>
      </c>
      <c r="I58" s="664">
        <v>4</v>
      </c>
      <c r="J58" s="664">
        <v>841.88001936077387</v>
      </c>
      <c r="K58" s="677">
        <v>1</v>
      </c>
      <c r="L58" s="664">
        <v>4</v>
      </c>
      <c r="M58" s="665">
        <v>841.88001936077387</v>
      </c>
    </row>
    <row r="59" spans="1:13" ht="14.4" customHeight="1" x14ac:dyDescent="0.3">
      <c r="A59" s="660" t="s">
        <v>566</v>
      </c>
      <c r="B59" s="661" t="s">
        <v>2272</v>
      </c>
      <c r="C59" s="661" t="s">
        <v>1248</v>
      </c>
      <c r="D59" s="661" t="s">
        <v>1249</v>
      </c>
      <c r="E59" s="661" t="s">
        <v>2273</v>
      </c>
      <c r="F59" s="664"/>
      <c r="G59" s="664"/>
      <c r="H59" s="677">
        <v>0</v>
      </c>
      <c r="I59" s="664">
        <v>7</v>
      </c>
      <c r="J59" s="664">
        <v>747.95950867157478</v>
      </c>
      <c r="K59" s="677">
        <v>1</v>
      </c>
      <c r="L59" s="664">
        <v>7</v>
      </c>
      <c r="M59" s="665">
        <v>747.95950867157478</v>
      </c>
    </row>
    <row r="60" spans="1:13" ht="14.4" customHeight="1" x14ac:dyDescent="0.3">
      <c r="A60" s="660" t="s">
        <v>566</v>
      </c>
      <c r="B60" s="661" t="s">
        <v>2274</v>
      </c>
      <c r="C60" s="661" t="s">
        <v>1286</v>
      </c>
      <c r="D60" s="661" t="s">
        <v>1287</v>
      </c>
      <c r="E60" s="661" t="s">
        <v>2275</v>
      </c>
      <c r="F60" s="664"/>
      <c r="G60" s="664"/>
      <c r="H60" s="677">
        <v>0</v>
      </c>
      <c r="I60" s="664">
        <v>1</v>
      </c>
      <c r="J60" s="664">
        <v>46.899999999999991</v>
      </c>
      <c r="K60" s="677">
        <v>1</v>
      </c>
      <c r="L60" s="664">
        <v>1</v>
      </c>
      <c r="M60" s="665">
        <v>46.899999999999991</v>
      </c>
    </row>
    <row r="61" spans="1:13" ht="14.4" customHeight="1" x14ac:dyDescent="0.3">
      <c r="A61" s="660" t="s">
        <v>566</v>
      </c>
      <c r="B61" s="661" t="s">
        <v>2274</v>
      </c>
      <c r="C61" s="661" t="s">
        <v>1420</v>
      </c>
      <c r="D61" s="661" t="s">
        <v>2276</v>
      </c>
      <c r="E61" s="661" t="s">
        <v>2277</v>
      </c>
      <c r="F61" s="664"/>
      <c r="G61" s="664"/>
      <c r="H61" s="677">
        <v>0</v>
      </c>
      <c r="I61" s="664">
        <v>3</v>
      </c>
      <c r="J61" s="664">
        <v>403.26</v>
      </c>
      <c r="K61" s="677">
        <v>1</v>
      </c>
      <c r="L61" s="664">
        <v>3</v>
      </c>
      <c r="M61" s="665">
        <v>403.26</v>
      </c>
    </row>
    <row r="62" spans="1:13" ht="14.4" customHeight="1" x14ac:dyDescent="0.3">
      <c r="A62" s="660" t="s">
        <v>566</v>
      </c>
      <c r="B62" s="661" t="s">
        <v>2278</v>
      </c>
      <c r="C62" s="661" t="s">
        <v>1427</v>
      </c>
      <c r="D62" s="661" t="s">
        <v>2279</v>
      </c>
      <c r="E62" s="661" t="s">
        <v>2280</v>
      </c>
      <c r="F62" s="664"/>
      <c r="G62" s="664"/>
      <c r="H62" s="677">
        <v>0</v>
      </c>
      <c r="I62" s="664">
        <v>1</v>
      </c>
      <c r="J62" s="664">
        <v>74.989999999999981</v>
      </c>
      <c r="K62" s="677">
        <v>1</v>
      </c>
      <c r="L62" s="664">
        <v>1</v>
      </c>
      <c r="M62" s="665">
        <v>74.989999999999981</v>
      </c>
    </row>
    <row r="63" spans="1:13" ht="14.4" customHeight="1" x14ac:dyDescent="0.3">
      <c r="A63" s="660" t="s">
        <v>566</v>
      </c>
      <c r="B63" s="661" t="s">
        <v>2278</v>
      </c>
      <c r="C63" s="661" t="s">
        <v>1387</v>
      </c>
      <c r="D63" s="661" t="s">
        <v>2281</v>
      </c>
      <c r="E63" s="661" t="s">
        <v>2282</v>
      </c>
      <c r="F63" s="664"/>
      <c r="G63" s="664"/>
      <c r="H63" s="677">
        <v>0</v>
      </c>
      <c r="I63" s="664">
        <v>3</v>
      </c>
      <c r="J63" s="664">
        <v>193.56960632556502</v>
      </c>
      <c r="K63" s="677">
        <v>1</v>
      </c>
      <c r="L63" s="664">
        <v>3</v>
      </c>
      <c r="M63" s="665">
        <v>193.56960632556502</v>
      </c>
    </row>
    <row r="64" spans="1:13" ht="14.4" customHeight="1" x14ac:dyDescent="0.3">
      <c r="A64" s="660" t="s">
        <v>566</v>
      </c>
      <c r="B64" s="661" t="s">
        <v>2283</v>
      </c>
      <c r="C64" s="661" t="s">
        <v>1567</v>
      </c>
      <c r="D64" s="661" t="s">
        <v>2284</v>
      </c>
      <c r="E64" s="661" t="s">
        <v>2285</v>
      </c>
      <c r="F64" s="664"/>
      <c r="G64" s="664"/>
      <c r="H64" s="677">
        <v>0</v>
      </c>
      <c r="I64" s="664">
        <v>16</v>
      </c>
      <c r="J64" s="664">
        <v>3690.7199999999993</v>
      </c>
      <c r="K64" s="677">
        <v>1</v>
      </c>
      <c r="L64" s="664">
        <v>16</v>
      </c>
      <c r="M64" s="665">
        <v>3690.7199999999993</v>
      </c>
    </row>
    <row r="65" spans="1:13" ht="14.4" customHeight="1" x14ac:dyDescent="0.3">
      <c r="A65" s="660" t="s">
        <v>566</v>
      </c>
      <c r="B65" s="661" t="s">
        <v>2286</v>
      </c>
      <c r="C65" s="661" t="s">
        <v>592</v>
      </c>
      <c r="D65" s="661" t="s">
        <v>2287</v>
      </c>
      <c r="E65" s="661" t="s">
        <v>594</v>
      </c>
      <c r="F65" s="664">
        <v>1.2</v>
      </c>
      <c r="G65" s="664">
        <v>664.78800000000012</v>
      </c>
      <c r="H65" s="677">
        <v>1</v>
      </c>
      <c r="I65" s="664"/>
      <c r="J65" s="664"/>
      <c r="K65" s="677">
        <v>0</v>
      </c>
      <c r="L65" s="664">
        <v>1.2</v>
      </c>
      <c r="M65" s="665">
        <v>664.78800000000012</v>
      </c>
    </row>
    <row r="66" spans="1:13" ht="14.4" customHeight="1" x14ac:dyDescent="0.3">
      <c r="A66" s="660" t="s">
        <v>566</v>
      </c>
      <c r="B66" s="661" t="s">
        <v>2286</v>
      </c>
      <c r="C66" s="661" t="s">
        <v>1560</v>
      </c>
      <c r="D66" s="661" t="s">
        <v>1532</v>
      </c>
      <c r="E66" s="661" t="s">
        <v>1561</v>
      </c>
      <c r="F66" s="664"/>
      <c r="G66" s="664"/>
      <c r="H66" s="677">
        <v>0</v>
      </c>
      <c r="I66" s="664">
        <v>279</v>
      </c>
      <c r="J66" s="664">
        <v>5874.4125929318934</v>
      </c>
      <c r="K66" s="677">
        <v>1</v>
      </c>
      <c r="L66" s="664">
        <v>279</v>
      </c>
      <c r="M66" s="665">
        <v>5874.4125929318934</v>
      </c>
    </row>
    <row r="67" spans="1:13" ht="14.4" customHeight="1" x14ac:dyDescent="0.3">
      <c r="A67" s="660" t="s">
        <v>566</v>
      </c>
      <c r="B67" s="661" t="s">
        <v>2288</v>
      </c>
      <c r="C67" s="661" t="s">
        <v>1556</v>
      </c>
      <c r="D67" s="661" t="s">
        <v>2289</v>
      </c>
      <c r="E67" s="661" t="s">
        <v>2290</v>
      </c>
      <c r="F67" s="664"/>
      <c r="G67" s="664"/>
      <c r="H67" s="677">
        <v>0</v>
      </c>
      <c r="I67" s="664">
        <v>14</v>
      </c>
      <c r="J67" s="664">
        <v>1594.4752361414432</v>
      </c>
      <c r="K67" s="677">
        <v>1</v>
      </c>
      <c r="L67" s="664">
        <v>14</v>
      </c>
      <c r="M67" s="665">
        <v>1594.4752361414432</v>
      </c>
    </row>
    <row r="68" spans="1:13" ht="14.4" customHeight="1" x14ac:dyDescent="0.3">
      <c r="A68" s="660" t="s">
        <v>566</v>
      </c>
      <c r="B68" s="661" t="s">
        <v>2288</v>
      </c>
      <c r="C68" s="661" t="s">
        <v>1571</v>
      </c>
      <c r="D68" s="661" t="s">
        <v>2291</v>
      </c>
      <c r="E68" s="661" t="s">
        <v>2292</v>
      </c>
      <c r="F68" s="664"/>
      <c r="G68" s="664"/>
      <c r="H68" s="677">
        <v>0</v>
      </c>
      <c r="I68" s="664">
        <v>37</v>
      </c>
      <c r="J68" s="664">
        <v>2830.8420194012724</v>
      </c>
      <c r="K68" s="677">
        <v>1</v>
      </c>
      <c r="L68" s="664">
        <v>37</v>
      </c>
      <c r="M68" s="665">
        <v>2830.8420194012724</v>
      </c>
    </row>
    <row r="69" spans="1:13" ht="14.4" customHeight="1" x14ac:dyDescent="0.3">
      <c r="A69" s="660" t="s">
        <v>566</v>
      </c>
      <c r="B69" s="661" t="s">
        <v>2293</v>
      </c>
      <c r="C69" s="661" t="s">
        <v>1585</v>
      </c>
      <c r="D69" s="661" t="s">
        <v>1586</v>
      </c>
      <c r="E69" s="661" t="s">
        <v>1587</v>
      </c>
      <c r="F69" s="664"/>
      <c r="G69" s="664"/>
      <c r="H69" s="677">
        <v>0</v>
      </c>
      <c r="I69" s="664">
        <v>1.2</v>
      </c>
      <c r="J69" s="664">
        <v>554.39999999999986</v>
      </c>
      <c r="K69" s="677">
        <v>1</v>
      </c>
      <c r="L69" s="664">
        <v>1.2</v>
      </c>
      <c r="M69" s="665">
        <v>554.39999999999986</v>
      </c>
    </row>
    <row r="70" spans="1:13" ht="14.4" customHeight="1" x14ac:dyDescent="0.3">
      <c r="A70" s="660" t="s">
        <v>566</v>
      </c>
      <c r="B70" s="661" t="s">
        <v>2294</v>
      </c>
      <c r="C70" s="661" t="s">
        <v>1563</v>
      </c>
      <c r="D70" s="661" t="s">
        <v>1564</v>
      </c>
      <c r="E70" s="661" t="s">
        <v>2295</v>
      </c>
      <c r="F70" s="664"/>
      <c r="G70" s="664"/>
      <c r="H70" s="677">
        <v>0</v>
      </c>
      <c r="I70" s="664">
        <v>42.599999999999994</v>
      </c>
      <c r="J70" s="664">
        <v>6027.882891658217</v>
      </c>
      <c r="K70" s="677">
        <v>1</v>
      </c>
      <c r="L70" s="664">
        <v>42.599999999999994</v>
      </c>
      <c r="M70" s="665">
        <v>6027.882891658217</v>
      </c>
    </row>
    <row r="71" spans="1:13" ht="14.4" customHeight="1" x14ac:dyDescent="0.3">
      <c r="A71" s="660" t="s">
        <v>566</v>
      </c>
      <c r="B71" s="661" t="s">
        <v>2296</v>
      </c>
      <c r="C71" s="661" t="s">
        <v>1578</v>
      </c>
      <c r="D71" s="661" t="s">
        <v>2297</v>
      </c>
      <c r="E71" s="661" t="s">
        <v>1580</v>
      </c>
      <c r="F71" s="664"/>
      <c r="G71" s="664"/>
      <c r="H71" s="677">
        <v>0</v>
      </c>
      <c r="I71" s="664">
        <v>2.4</v>
      </c>
      <c r="J71" s="664">
        <v>1240.8</v>
      </c>
      <c r="K71" s="677">
        <v>1</v>
      </c>
      <c r="L71" s="664">
        <v>2.4</v>
      </c>
      <c r="M71" s="665">
        <v>1240.8</v>
      </c>
    </row>
    <row r="72" spans="1:13" ht="14.4" customHeight="1" x14ac:dyDescent="0.3">
      <c r="A72" s="660" t="s">
        <v>566</v>
      </c>
      <c r="B72" s="661" t="s">
        <v>2298</v>
      </c>
      <c r="C72" s="661" t="s">
        <v>1582</v>
      </c>
      <c r="D72" s="661" t="s">
        <v>1583</v>
      </c>
      <c r="E72" s="661" t="s">
        <v>2299</v>
      </c>
      <c r="F72" s="664"/>
      <c r="G72" s="664"/>
      <c r="H72" s="677">
        <v>0</v>
      </c>
      <c r="I72" s="664">
        <v>3</v>
      </c>
      <c r="J72" s="664">
        <v>2316.2400000000002</v>
      </c>
      <c r="K72" s="677">
        <v>1</v>
      </c>
      <c r="L72" s="664">
        <v>3</v>
      </c>
      <c r="M72" s="665">
        <v>2316.2400000000002</v>
      </c>
    </row>
    <row r="73" spans="1:13" ht="14.4" customHeight="1" x14ac:dyDescent="0.3">
      <c r="A73" s="660" t="s">
        <v>566</v>
      </c>
      <c r="B73" s="661" t="s">
        <v>2300</v>
      </c>
      <c r="C73" s="661" t="s">
        <v>1515</v>
      </c>
      <c r="D73" s="661" t="s">
        <v>1516</v>
      </c>
      <c r="E73" s="661" t="s">
        <v>1517</v>
      </c>
      <c r="F73" s="664">
        <v>1</v>
      </c>
      <c r="G73" s="664">
        <v>157.96843848449888</v>
      </c>
      <c r="H73" s="677">
        <v>1</v>
      </c>
      <c r="I73" s="664"/>
      <c r="J73" s="664"/>
      <c r="K73" s="677">
        <v>0</v>
      </c>
      <c r="L73" s="664">
        <v>1</v>
      </c>
      <c r="M73" s="665">
        <v>157.96843848449888</v>
      </c>
    </row>
    <row r="74" spans="1:13" ht="14.4" customHeight="1" x14ac:dyDescent="0.3">
      <c r="A74" s="660" t="s">
        <v>566</v>
      </c>
      <c r="B74" s="661" t="s">
        <v>2301</v>
      </c>
      <c r="C74" s="661" t="s">
        <v>1602</v>
      </c>
      <c r="D74" s="661" t="s">
        <v>2302</v>
      </c>
      <c r="E74" s="661" t="s">
        <v>2303</v>
      </c>
      <c r="F74" s="664"/>
      <c r="G74" s="664"/>
      <c r="H74" s="677">
        <v>0</v>
      </c>
      <c r="I74" s="664">
        <v>2</v>
      </c>
      <c r="J74" s="664">
        <v>310.2</v>
      </c>
      <c r="K74" s="677">
        <v>1</v>
      </c>
      <c r="L74" s="664">
        <v>2</v>
      </c>
      <c r="M74" s="665">
        <v>310.2</v>
      </c>
    </row>
    <row r="75" spans="1:13" ht="14.4" customHeight="1" x14ac:dyDescent="0.3">
      <c r="A75" s="660" t="s">
        <v>566</v>
      </c>
      <c r="B75" s="661" t="s">
        <v>2301</v>
      </c>
      <c r="C75" s="661" t="s">
        <v>1598</v>
      </c>
      <c r="D75" s="661" t="s">
        <v>2302</v>
      </c>
      <c r="E75" s="661" t="s">
        <v>2304</v>
      </c>
      <c r="F75" s="664"/>
      <c r="G75" s="664"/>
      <c r="H75" s="677">
        <v>0</v>
      </c>
      <c r="I75" s="664">
        <v>6</v>
      </c>
      <c r="J75" s="664">
        <v>1584</v>
      </c>
      <c r="K75" s="677">
        <v>1</v>
      </c>
      <c r="L75" s="664">
        <v>6</v>
      </c>
      <c r="M75" s="665">
        <v>1584</v>
      </c>
    </row>
    <row r="76" spans="1:13" ht="14.4" customHeight="1" x14ac:dyDescent="0.3">
      <c r="A76" s="660" t="s">
        <v>566</v>
      </c>
      <c r="B76" s="661" t="s">
        <v>2305</v>
      </c>
      <c r="C76" s="661" t="s">
        <v>1552</v>
      </c>
      <c r="D76" s="661" t="s">
        <v>1553</v>
      </c>
      <c r="E76" s="661" t="s">
        <v>2306</v>
      </c>
      <c r="F76" s="664"/>
      <c r="G76" s="664"/>
      <c r="H76" s="677">
        <v>0</v>
      </c>
      <c r="I76" s="664">
        <v>2</v>
      </c>
      <c r="J76" s="664">
        <v>136.4</v>
      </c>
      <c r="K76" s="677">
        <v>1</v>
      </c>
      <c r="L76" s="664">
        <v>2</v>
      </c>
      <c r="M76" s="665">
        <v>136.4</v>
      </c>
    </row>
    <row r="77" spans="1:13" ht="14.4" customHeight="1" x14ac:dyDescent="0.3">
      <c r="A77" s="660" t="s">
        <v>566</v>
      </c>
      <c r="B77" s="661" t="s">
        <v>2307</v>
      </c>
      <c r="C77" s="661" t="s">
        <v>1588</v>
      </c>
      <c r="D77" s="661" t="s">
        <v>1589</v>
      </c>
      <c r="E77" s="661" t="s">
        <v>1590</v>
      </c>
      <c r="F77" s="664">
        <v>2.2000000000000002</v>
      </c>
      <c r="G77" s="664">
        <v>620.98399999999992</v>
      </c>
      <c r="H77" s="677">
        <v>0.61898221152791866</v>
      </c>
      <c r="I77" s="664">
        <v>2.5</v>
      </c>
      <c r="J77" s="664">
        <v>382.24999999999994</v>
      </c>
      <c r="K77" s="677">
        <v>0.38101778847208129</v>
      </c>
      <c r="L77" s="664">
        <v>4.7</v>
      </c>
      <c r="M77" s="665">
        <v>1003.2339999999999</v>
      </c>
    </row>
    <row r="78" spans="1:13" ht="14.4" customHeight="1" x14ac:dyDescent="0.3">
      <c r="A78" s="660" t="s">
        <v>566</v>
      </c>
      <c r="B78" s="661" t="s">
        <v>2307</v>
      </c>
      <c r="C78" s="661" t="s">
        <v>1549</v>
      </c>
      <c r="D78" s="661" t="s">
        <v>1550</v>
      </c>
      <c r="E78" s="661" t="s">
        <v>1551</v>
      </c>
      <c r="F78" s="664">
        <v>0.6</v>
      </c>
      <c r="G78" s="664">
        <v>297</v>
      </c>
      <c r="H78" s="677">
        <v>1</v>
      </c>
      <c r="I78" s="664"/>
      <c r="J78" s="664"/>
      <c r="K78" s="677">
        <v>0</v>
      </c>
      <c r="L78" s="664">
        <v>0.6</v>
      </c>
      <c r="M78" s="665">
        <v>297</v>
      </c>
    </row>
    <row r="79" spans="1:13" ht="14.4" customHeight="1" x14ac:dyDescent="0.3">
      <c r="A79" s="660" t="s">
        <v>566</v>
      </c>
      <c r="B79" s="661" t="s">
        <v>2307</v>
      </c>
      <c r="C79" s="661" t="s">
        <v>1535</v>
      </c>
      <c r="D79" s="661" t="s">
        <v>1536</v>
      </c>
      <c r="E79" s="661" t="s">
        <v>2308</v>
      </c>
      <c r="F79" s="664"/>
      <c r="G79" s="664"/>
      <c r="H79" s="677">
        <v>0</v>
      </c>
      <c r="I79" s="664">
        <v>2</v>
      </c>
      <c r="J79" s="664">
        <v>114.74</v>
      </c>
      <c r="K79" s="677">
        <v>1</v>
      </c>
      <c r="L79" s="664">
        <v>2</v>
      </c>
      <c r="M79" s="665">
        <v>114.74</v>
      </c>
    </row>
    <row r="80" spans="1:13" ht="14.4" customHeight="1" x14ac:dyDescent="0.3">
      <c r="A80" s="660" t="s">
        <v>566</v>
      </c>
      <c r="B80" s="661" t="s">
        <v>2307</v>
      </c>
      <c r="C80" s="661" t="s">
        <v>1508</v>
      </c>
      <c r="D80" s="661" t="s">
        <v>2309</v>
      </c>
      <c r="E80" s="661" t="s">
        <v>2310</v>
      </c>
      <c r="F80" s="664">
        <v>5</v>
      </c>
      <c r="G80" s="664">
        <v>357.29999999999995</v>
      </c>
      <c r="H80" s="677">
        <v>1</v>
      </c>
      <c r="I80" s="664"/>
      <c r="J80" s="664"/>
      <c r="K80" s="677">
        <v>0</v>
      </c>
      <c r="L80" s="664">
        <v>5</v>
      </c>
      <c r="M80" s="665">
        <v>357.29999999999995</v>
      </c>
    </row>
    <row r="81" spans="1:13" ht="14.4" customHeight="1" x14ac:dyDescent="0.3">
      <c r="A81" s="660" t="s">
        <v>566</v>
      </c>
      <c r="B81" s="661" t="s">
        <v>2307</v>
      </c>
      <c r="C81" s="661" t="s">
        <v>1512</v>
      </c>
      <c r="D81" s="661" t="s">
        <v>1513</v>
      </c>
      <c r="E81" s="661" t="s">
        <v>2311</v>
      </c>
      <c r="F81" s="664">
        <v>1</v>
      </c>
      <c r="G81" s="664">
        <v>61.36</v>
      </c>
      <c r="H81" s="677">
        <v>1</v>
      </c>
      <c r="I81" s="664"/>
      <c r="J81" s="664"/>
      <c r="K81" s="677">
        <v>0</v>
      </c>
      <c r="L81" s="664">
        <v>1</v>
      </c>
      <c r="M81" s="665">
        <v>61.36</v>
      </c>
    </row>
    <row r="82" spans="1:13" ht="14.4" customHeight="1" x14ac:dyDescent="0.3">
      <c r="A82" s="660" t="s">
        <v>566</v>
      </c>
      <c r="B82" s="661" t="s">
        <v>2312</v>
      </c>
      <c r="C82" s="661" t="s">
        <v>1591</v>
      </c>
      <c r="D82" s="661" t="s">
        <v>1592</v>
      </c>
      <c r="E82" s="661" t="s">
        <v>1593</v>
      </c>
      <c r="F82" s="664"/>
      <c r="G82" s="664"/>
      <c r="H82" s="677">
        <v>0</v>
      </c>
      <c r="I82" s="664">
        <v>40</v>
      </c>
      <c r="J82" s="664">
        <v>1386.4</v>
      </c>
      <c r="K82" s="677">
        <v>1</v>
      </c>
      <c r="L82" s="664">
        <v>40</v>
      </c>
      <c r="M82" s="665">
        <v>1386.4</v>
      </c>
    </row>
    <row r="83" spans="1:13" ht="14.4" customHeight="1" x14ac:dyDescent="0.3">
      <c r="A83" s="660" t="s">
        <v>566</v>
      </c>
      <c r="B83" s="661" t="s">
        <v>2312</v>
      </c>
      <c r="C83" s="661" t="s">
        <v>1594</v>
      </c>
      <c r="D83" s="661" t="s">
        <v>1595</v>
      </c>
      <c r="E83" s="661" t="s">
        <v>1596</v>
      </c>
      <c r="F83" s="664"/>
      <c r="G83" s="664"/>
      <c r="H83" s="677">
        <v>0</v>
      </c>
      <c r="I83" s="664">
        <v>25</v>
      </c>
      <c r="J83" s="664">
        <v>1379.7199999999998</v>
      </c>
      <c r="K83" s="677">
        <v>1</v>
      </c>
      <c r="L83" s="664">
        <v>25</v>
      </c>
      <c r="M83" s="665">
        <v>1379.7199999999998</v>
      </c>
    </row>
    <row r="84" spans="1:13" ht="14.4" customHeight="1" x14ac:dyDescent="0.3">
      <c r="A84" s="660" t="s">
        <v>566</v>
      </c>
      <c r="B84" s="661" t="s">
        <v>2313</v>
      </c>
      <c r="C84" s="661" t="s">
        <v>1237</v>
      </c>
      <c r="D84" s="661" t="s">
        <v>1238</v>
      </c>
      <c r="E84" s="661" t="s">
        <v>2314</v>
      </c>
      <c r="F84" s="664"/>
      <c r="G84" s="664"/>
      <c r="H84" s="677">
        <v>0</v>
      </c>
      <c r="I84" s="664">
        <v>2</v>
      </c>
      <c r="J84" s="664">
        <v>210.1196234785283</v>
      </c>
      <c r="K84" s="677">
        <v>1</v>
      </c>
      <c r="L84" s="664">
        <v>2</v>
      </c>
      <c r="M84" s="665">
        <v>210.1196234785283</v>
      </c>
    </row>
    <row r="85" spans="1:13" ht="14.4" customHeight="1" x14ac:dyDescent="0.3">
      <c r="A85" s="660" t="s">
        <v>566</v>
      </c>
      <c r="B85" s="661" t="s">
        <v>2315</v>
      </c>
      <c r="C85" s="661" t="s">
        <v>1406</v>
      </c>
      <c r="D85" s="661" t="s">
        <v>1407</v>
      </c>
      <c r="E85" s="661" t="s">
        <v>1408</v>
      </c>
      <c r="F85" s="664"/>
      <c r="G85" s="664"/>
      <c r="H85" s="677">
        <v>0</v>
      </c>
      <c r="I85" s="664">
        <v>11</v>
      </c>
      <c r="J85" s="664">
        <v>2802.4700000000003</v>
      </c>
      <c r="K85" s="677">
        <v>1</v>
      </c>
      <c r="L85" s="664">
        <v>11</v>
      </c>
      <c r="M85" s="665">
        <v>2802.4700000000003</v>
      </c>
    </row>
    <row r="86" spans="1:13" ht="14.4" customHeight="1" x14ac:dyDescent="0.3">
      <c r="A86" s="660" t="s">
        <v>566</v>
      </c>
      <c r="B86" s="661" t="s">
        <v>2316</v>
      </c>
      <c r="C86" s="661" t="s">
        <v>599</v>
      </c>
      <c r="D86" s="661" t="s">
        <v>2317</v>
      </c>
      <c r="E86" s="661" t="s">
        <v>2318</v>
      </c>
      <c r="F86" s="664">
        <v>1</v>
      </c>
      <c r="G86" s="664">
        <v>36.629999999999995</v>
      </c>
      <c r="H86" s="677">
        <v>1</v>
      </c>
      <c r="I86" s="664"/>
      <c r="J86" s="664"/>
      <c r="K86" s="677">
        <v>0</v>
      </c>
      <c r="L86" s="664">
        <v>1</v>
      </c>
      <c r="M86" s="665">
        <v>36.629999999999995</v>
      </c>
    </row>
    <row r="87" spans="1:13" ht="14.4" customHeight="1" x14ac:dyDescent="0.3">
      <c r="A87" s="660" t="s">
        <v>566</v>
      </c>
      <c r="B87" s="661" t="s">
        <v>2316</v>
      </c>
      <c r="C87" s="661" t="s">
        <v>1330</v>
      </c>
      <c r="D87" s="661" t="s">
        <v>2319</v>
      </c>
      <c r="E87" s="661" t="s">
        <v>2318</v>
      </c>
      <c r="F87" s="664"/>
      <c r="G87" s="664"/>
      <c r="H87" s="677">
        <v>0</v>
      </c>
      <c r="I87" s="664">
        <v>10</v>
      </c>
      <c r="J87" s="664">
        <v>470.69989417901093</v>
      </c>
      <c r="K87" s="677">
        <v>1</v>
      </c>
      <c r="L87" s="664">
        <v>10</v>
      </c>
      <c r="M87" s="665">
        <v>470.69989417901093</v>
      </c>
    </row>
    <row r="88" spans="1:13" ht="14.4" customHeight="1" x14ac:dyDescent="0.3">
      <c r="A88" s="660" t="s">
        <v>566</v>
      </c>
      <c r="B88" s="661" t="s">
        <v>2320</v>
      </c>
      <c r="C88" s="661" t="s">
        <v>1447</v>
      </c>
      <c r="D88" s="661" t="s">
        <v>1448</v>
      </c>
      <c r="E88" s="661" t="s">
        <v>2321</v>
      </c>
      <c r="F88" s="664"/>
      <c r="G88" s="664"/>
      <c r="H88" s="677">
        <v>0</v>
      </c>
      <c r="I88" s="664">
        <v>1</v>
      </c>
      <c r="J88" s="664">
        <v>89.170063325625065</v>
      </c>
      <c r="K88" s="677">
        <v>1</v>
      </c>
      <c r="L88" s="664">
        <v>1</v>
      </c>
      <c r="M88" s="665">
        <v>89.170063325625065</v>
      </c>
    </row>
    <row r="89" spans="1:13" ht="14.4" customHeight="1" x14ac:dyDescent="0.3">
      <c r="A89" s="660" t="s">
        <v>566</v>
      </c>
      <c r="B89" s="661" t="s">
        <v>2320</v>
      </c>
      <c r="C89" s="661" t="s">
        <v>1264</v>
      </c>
      <c r="D89" s="661" t="s">
        <v>1265</v>
      </c>
      <c r="E89" s="661" t="s">
        <v>1266</v>
      </c>
      <c r="F89" s="664"/>
      <c r="G89" s="664"/>
      <c r="H89" s="677">
        <v>0</v>
      </c>
      <c r="I89" s="664">
        <v>18</v>
      </c>
      <c r="J89" s="664">
        <v>2507.33967648623</v>
      </c>
      <c r="K89" s="677">
        <v>1</v>
      </c>
      <c r="L89" s="664">
        <v>18</v>
      </c>
      <c r="M89" s="665">
        <v>2507.33967648623</v>
      </c>
    </row>
    <row r="90" spans="1:13" ht="14.4" customHeight="1" x14ac:dyDescent="0.3">
      <c r="A90" s="660" t="s">
        <v>566</v>
      </c>
      <c r="B90" s="661" t="s">
        <v>2320</v>
      </c>
      <c r="C90" s="661" t="s">
        <v>589</v>
      </c>
      <c r="D90" s="661" t="s">
        <v>2322</v>
      </c>
      <c r="E90" s="661" t="s">
        <v>1266</v>
      </c>
      <c r="F90" s="664">
        <v>2</v>
      </c>
      <c r="G90" s="664">
        <v>216.54</v>
      </c>
      <c r="H90" s="677">
        <v>1</v>
      </c>
      <c r="I90" s="664"/>
      <c r="J90" s="664"/>
      <c r="K90" s="677">
        <v>0</v>
      </c>
      <c r="L90" s="664">
        <v>2</v>
      </c>
      <c r="M90" s="665">
        <v>216.54</v>
      </c>
    </row>
    <row r="91" spans="1:13" ht="14.4" customHeight="1" x14ac:dyDescent="0.3">
      <c r="A91" s="660" t="s">
        <v>566</v>
      </c>
      <c r="B91" s="661" t="s">
        <v>2323</v>
      </c>
      <c r="C91" s="661" t="s">
        <v>1364</v>
      </c>
      <c r="D91" s="661" t="s">
        <v>1365</v>
      </c>
      <c r="E91" s="661" t="s">
        <v>2324</v>
      </c>
      <c r="F91" s="664"/>
      <c r="G91" s="664"/>
      <c r="H91" s="677">
        <v>0</v>
      </c>
      <c r="I91" s="664">
        <v>6</v>
      </c>
      <c r="J91" s="664">
        <v>297.15886042768454</v>
      </c>
      <c r="K91" s="677">
        <v>1</v>
      </c>
      <c r="L91" s="664">
        <v>6</v>
      </c>
      <c r="M91" s="665">
        <v>297.15886042768454</v>
      </c>
    </row>
    <row r="92" spans="1:13" ht="14.4" customHeight="1" x14ac:dyDescent="0.3">
      <c r="A92" s="660" t="s">
        <v>566</v>
      </c>
      <c r="B92" s="661" t="s">
        <v>2323</v>
      </c>
      <c r="C92" s="661" t="s">
        <v>1260</v>
      </c>
      <c r="D92" s="661" t="s">
        <v>1261</v>
      </c>
      <c r="E92" s="661" t="s">
        <v>2325</v>
      </c>
      <c r="F92" s="664"/>
      <c r="G92" s="664"/>
      <c r="H92" s="677">
        <v>0</v>
      </c>
      <c r="I92" s="664">
        <v>3</v>
      </c>
      <c r="J92" s="664">
        <v>596.6272974585479</v>
      </c>
      <c r="K92" s="677">
        <v>1</v>
      </c>
      <c r="L92" s="664">
        <v>3</v>
      </c>
      <c r="M92" s="665">
        <v>596.6272974585479</v>
      </c>
    </row>
    <row r="93" spans="1:13" ht="14.4" customHeight="1" x14ac:dyDescent="0.3">
      <c r="A93" s="660" t="s">
        <v>566</v>
      </c>
      <c r="B93" s="661" t="s">
        <v>2326</v>
      </c>
      <c r="C93" s="661" t="s">
        <v>1372</v>
      </c>
      <c r="D93" s="661" t="s">
        <v>1373</v>
      </c>
      <c r="E93" s="661" t="s">
        <v>2327</v>
      </c>
      <c r="F93" s="664"/>
      <c r="G93" s="664"/>
      <c r="H93" s="677">
        <v>0</v>
      </c>
      <c r="I93" s="664">
        <v>4</v>
      </c>
      <c r="J93" s="664">
        <v>201.58026438931881</v>
      </c>
      <c r="K93" s="677">
        <v>1</v>
      </c>
      <c r="L93" s="664">
        <v>4</v>
      </c>
      <c r="M93" s="665">
        <v>201.58026438931881</v>
      </c>
    </row>
    <row r="94" spans="1:13" ht="14.4" customHeight="1" x14ac:dyDescent="0.3">
      <c r="A94" s="660" t="s">
        <v>566</v>
      </c>
      <c r="B94" s="661" t="s">
        <v>2326</v>
      </c>
      <c r="C94" s="661" t="s">
        <v>1313</v>
      </c>
      <c r="D94" s="661" t="s">
        <v>1314</v>
      </c>
      <c r="E94" s="661" t="s">
        <v>1315</v>
      </c>
      <c r="F94" s="664"/>
      <c r="G94" s="664"/>
      <c r="H94" s="677">
        <v>0</v>
      </c>
      <c r="I94" s="664">
        <v>18</v>
      </c>
      <c r="J94" s="664">
        <v>1311.1801521147179</v>
      </c>
      <c r="K94" s="677">
        <v>1</v>
      </c>
      <c r="L94" s="664">
        <v>18</v>
      </c>
      <c r="M94" s="665">
        <v>1311.1801521147179</v>
      </c>
    </row>
    <row r="95" spans="1:13" ht="14.4" customHeight="1" x14ac:dyDescent="0.3">
      <c r="A95" s="660" t="s">
        <v>566</v>
      </c>
      <c r="B95" s="661" t="s">
        <v>2328</v>
      </c>
      <c r="C95" s="661" t="s">
        <v>1233</v>
      </c>
      <c r="D95" s="661" t="s">
        <v>1234</v>
      </c>
      <c r="E95" s="661" t="s">
        <v>2329</v>
      </c>
      <c r="F95" s="664"/>
      <c r="G95" s="664"/>
      <c r="H95" s="677">
        <v>0</v>
      </c>
      <c r="I95" s="664">
        <v>1</v>
      </c>
      <c r="J95" s="664">
        <v>198.89009276265651</v>
      </c>
      <c r="K95" s="677">
        <v>1</v>
      </c>
      <c r="L95" s="664">
        <v>1</v>
      </c>
      <c r="M95" s="665">
        <v>198.89009276265651</v>
      </c>
    </row>
    <row r="96" spans="1:13" ht="14.4" customHeight="1" x14ac:dyDescent="0.3">
      <c r="A96" s="660" t="s">
        <v>566</v>
      </c>
      <c r="B96" s="661" t="s">
        <v>2330</v>
      </c>
      <c r="C96" s="661" t="s">
        <v>1478</v>
      </c>
      <c r="D96" s="661" t="s">
        <v>1479</v>
      </c>
      <c r="E96" s="661" t="s">
        <v>1480</v>
      </c>
      <c r="F96" s="664"/>
      <c r="G96" s="664"/>
      <c r="H96" s="677">
        <v>0</v>
      </c>
      <c r="I96" s="664">
        <v>4</v>
      </c>
      <c r="J96" s="664">
        <v>811.44</v>
      </c>
      <c r="K96" s="677">
        <v>1</v>
      </c>
      <c r="L96" s="664">
        <v>4</v>
      </c>
      <c r="M96" s="665">
        <v>811.44</v>
      </c>
    </row>
    <row r="97" spans="1:13" ht="14.4" customHeight="1" x14ac:dyDescent="0.3">
      <c r="A97" s="660" t="s">
        <v>566</v>
      </c>
      <c r="B97" s="661" t="s">
        <v>2330</v>
      </c>
      <c r="C97" s="661" t="s">
        <v>1482</v>
      </c>
      <c r="D97" s="661" t="s">
        <v>2331</v>
      </c>
      <c r="E97" s="661" t="s">
        <v>1284</v>
      </c>
      <c r="F97" s="664"/>
      <c r="G97" s="664"/>
      <c r="H97" s="677">
        <v>0</v>
      </c>
      <c r="I97" s="664">
        <v>20</v>
      </c>
      <c r="J97" s="664">
        <v>961.99999908644475</v>
      </c>
      <c r="K97" s="677">
        <v>1</v>
      </c>
      <c r="L97" s="664">
        <v>20</v>
      </c>
      <c r="M97" s="665">
        <v>961.99999908644475</v>
      </c>
    </row>
    <row r="98" spans="1:13" ht="14.4" customHeight="1" x14ac:dyDescent="0.3">
      <c r="A98" s="660" t="s">
        <v>566</v>
      </c>
      <c r="B98" s="661" t="s">
        <v>2330</v>
      </c>
      <c r="C98" s="661" t="s">
        <v>1485</v>
      </c>
      <c r="D98" s="661" t="s">
        <v>2332</v>
      </c>
      <c r="E98" s="661" t="s">
        <v>1284</v>
      </c>
      <c r="F98" s="664"/>
      <c r="G98" s="664"/>
      <c r="H98" s="677">
        <v>0</v>
      </c>
      <c r="I98" s="664">
        <v>20</v>
      </c>
      <c r="J98" s="664">
        <v>962.00013727691271</v>
      </c>
      <c r="K98" s="677">
        <v>1</v>
      </c>
      <c r="L98" s="664">
        <v>20</v>
      </c>
      <c r="M98" s="665">
        <v>962.00013727691271</v>
      </c>
    </row>
    <row r="99" spans="1:13" ht="14.4" customHeight="1" x14ac:dyDescent="0.3">
      <c r="A99" s="660" t="s">
        <v>566</v>
      </c>
      <c r="B99" s="661" t="s">
        <v>2330</v>
      </c>
      <c r="C99" s="661" t="s">
        <v>1282</v>
      </c>
      <c r="D99" s="661" t="s">
        <v>2333</v>
      </c>
      <c r="E99" s="661" t="s">
        <v>1284</v>
      </c>
      <c r="F99" s="664"/>
      <c r="G99" s="664"/>
      <c r="H99" s="677">
        <v>0</v>
      </c>
      <c r="I99" s="664">
        <v>20</v>
      </c>
      <c r="J99" s="664">
        <v>962.00000333302501</v>
      </c>
      <c r="K99" s="677">
        <v>1</v>
      </c>
      <c r="L99" s="664">
        <v>20</v>
      </c>
      <c r="M99" s="665">
        <v>962.00000333302501</v>
      </c>
    </row>
    <row r="100" spans="1:13" ht="14.4" customHeight="1" x14ac:dyDescent="0.3">
      <c r="A100" s="660" t="s">
        <v>566</v>
      </c>
      <c r="B100" s="661" t="s">
        <v>2330</v>
      </c>
      <c r="C100" s="661" t="s">
        <v>1491</v>
      </c>
      <c r="D100" s="661" t="s">
        <v>1492</v>
      </c>
      <c r="E100" s="661" t="s">
        <v>1284</v>
      </c>
      <c r="F100" s="664"/>
      <c r="G100" s="664"/>
      <c r="H100" s="677">
        <v>0</v>
      </c>
      <c r="I100" s="664">
        <v>10</v>
      </c>
      <c r="J100" s="664">
        <v>492.50164528629642</v>
      </c>
      <c r="K100" s="677">
        <v>1</v>
      </c>
      <c r="L100" s="664">
        <v>10</v>
      </c>
      <c r="M100" s="665">
        <v>492.50164528629642</v>
      </c>
    </row>
    <row r="101" spans="1:13" ht="14.4" customHeight="1" x14ac:dyDescent="0.3">
      <c r="A101" s="660" t="s">
        <v>566</v>
      </c>
      <c r="B101" s="661" t="s">
        <v>2330</v>
      </c>
      <c r="C101" s="661" t="s">
        <v>1494</v>
      </c>
      <c r="D101" s="661" t="s">
        <v>1495</v>
      </c>
      <c r="E101" s="661" t="s">
        <v>1489</v>
      </c>
      <c r="F101" s="664"/>
      <c r="G101" s="664"/>
      <c r="H101" s="677">
        <v>0</v>
      </c>
      <c r="I101" s="664">
        <v>1</v>
      </c>
      <c r="J101" s="664">
        <v>116.24999999999997</v>
      </c>
      <c r="K101" s="677">
        <v>1</v>
      </c>
      <c r="L101" s="664">
        <v>1</v>
      </c>
      <c r="M101" s="665">
        <v>116.24999999999997</v>
      </c>
    </row>
    <row r="102" spans="1:13" ht="14.4" customHeight="1" x14ac:dyDescent="0.3">
      <c r="A102" s="660" t="s">
        <v>566</v>
      </c>
      <c r="B102" s="661" t="s">
        <v>2330</v>
      </c>
      <c r="C102" s="661" t="s">
        <v>1487</v>
      </c>
      <c r="D102" s="661" t="s">
        <v>1488</v>
      </c>
      <c r="E102" s="661" t="s">
        <v>1489</v>
      </c>
      <c r="F102" s="664"/>
      <c r="G102" s="664"/>
      <c r="H102" s="677">
        <v>0</v>
      </c>
      <c r="I102" s="664">
        <v>2</v>
      </c>
      <c r="J102" s="664">
        <v>232.49999999999994</v>
      </c>
      <c r="K102" s="677">
        <v>1</v>
      </c>
      <c r="L102" s="664">
        <v>2</v>
      </c>
      <c r="M102" s="665">
        <v>232.49999999999994</v>
      </c>
    </row>
    <row r="103" spans="1:13" ht="14.4" customHeight="1" x14ac:dyDescent="0.3">
      <c r="A103" s="660" t="s">
        <v>566</v>
      </c>
      <c r="B103" s="661" t="s">
        <v>2330</v>
      </c>
      <c r="C103" s="661" t="s">
        <v>1496</v>
      </c>
      <c r="D103" s="661" t="s">
        <v>1497</v>
      </c>
      <c r="E103" s="661" t="s">
        <v>1498</v>
      </c>
      <c r="F103" s="664"/>
      <c r="G103" s="664"/>
      <c r="H103" s="677">
        <v>0</v>
      </c>
      <c r="I103" s="664">
        <v>10</v>
      </c>
      <c r="J103" s="664">
        <v>1912.1999999999996</v>
      </c>
      <c r="K103" s="677">
        <v>1</v>
      </c>
      <c r="L103" s="664">
        <v>10</v>
      </c>
      <c r="M103" s="665">
        <v>1912.1999999999996</v>
      </c>
    </row>
    <row r="104" spans="1:13" ht="14.4" customHeight="1" x14ac:dyDescent="0.3">
      <c r="A104" s="660" t="s">
        <v>566</v>
      </c>
      <c r="B104" s="661" t="s">
        <v>2330</v>
      </c>
      <c r="C104" s="661" t="s">
        <v>1499</v>
      </c>
      <c r="D104" s="661" t="s">
        <v>1500</v>
      </c>
      <c r="E104" s="661" t="s">
        <v>1498</v>
      </c>
      <c r="F104" s="664"/>
      <c r="G104" s="664"/>
      <c r="H104" s="677">
        <v>0</v>
      </c>
      <c r="I104" s="664">
        <v>10</v>
      </c>
      <c r="J104" s="664">
        <v>1626.9108361482154</v>
      </c>
      <c r="K104" s="677">
        <v>1</v>
      </c>
      <c r="L104" s="664">
        <v>10</v>
      </c>
      <c r="M104" s="665">
        <v>1626.9108361482154</v>
      </c>
    </row>
    <row r="105" spans="1:13" ht="14.4" customHeight="1" x14ac:dyDescent="0.3">
      <c r="A105" s="660" t="s">
        <v>571</v>
      </c>
      <c r="B105" s="661" t="s">
        <v>2320</v>
      </c>
      <c r="C105" s="661" t="s">
        <v>1264</v>
      </c>
      <c r="D105" s="661" t="s">
        <v>1265</v>
      </c>
      <c r="E105" s="661" t="s">
        <v>1266</v>
      </c>
      <c r="F105" s="664"/>
      <c r="G105" s="664"/>
      <c r="H105" s="677">
        <v>0</v>
      </c>
      <c r="I105" s="664">
        <v>4</v>
      </c>
      <c r="J105" s="664">
        <v>552.72950238044768</v>
      </c>
      <c r="K105" s="677">
        <v>1</v>
      </c>
      <c r="L105" s="664">
        <v>4</v>
      </c>
      <c r="M105" s="665">
        <v>552.72950238044768</v>
      </c>
    </row>
    <row r="106" spans="1:13" ht="14.4" customHeight="1" x14ac:dyDescent="0.3">
      <c r="A106" s="660" t="s">
        <v>574</v>
      </c>
      <c r="B106" s="661" t="s">
        <v>2228</v>
      </c>
      <c r="C106" s="661" t="s">
        <v>1380</v>
      </c>
      <c r="D106" s="661" t="s">
        <v>1381</v>
      </c>
      <c r="E106" s="661" t="s">
        <v>1382</v>
      </c>
      <c r="F106" s="664"/>
      <c r="G106" s="664"/>
      <c r="H106" s="677">
        <v>0</v>
      </c>
      <c r="I106" s="664">
        <v>420</v>
      </c>
      <c r="J106" s="664">
        <v>28502.40513030974</v>
      </c>
      <c r="K106" s="677">
        <v>1</v>
      </c>
      <c r="L106" s="664">
        <v>420</v>
      </c>
      <c r="M106" s="665">
        <v>28502.40513030974</v>
      </c>
    </row>
    <row r="107" spans="1:13" ht="14.4" customHeight="1" x14ac:dyDescent="0.3">
      <c r="A107" s="660" t="s">
        <v>574</v>
      </c>
      <c r="B107" s="661" t="s">
        <v>2334</v>
      </c>
      <c r="C107" s="661" t="s">
        <v>1940</v>
      </c>
      <c r="D107" s="661" t="s">
        <v>1941</v>
      </c>
      <c r="E107" s="661" t="s">
        <v>1942</v>
      </c>
      <c r="F107" s="664"/>
      <c r="G107" s="664"/>
      <c r="H107" s="677">
        <v>0</v>
      </c>
      <c r="I107" s="664">
        <v>11</v>
      </c>
      <c r="J107" s="664">
        <v>4005.8694646606009</v>
      </c>
      <c r="K107" s="677">
        <v>1</v>
      </c>
      <c r="L107" s="664">
        <v>11</v>
      </c>
      <c r="M107" s="665">
        <v>4005.8694646606009</v>
      </c>
    </row>
    <row r="108" spans="1:13" ht="14.4" customHeight="1" x14ac:dyDescent="0.3">
      <c r="A108" s="660" t="s">
        <v>574</v>
      </c>
      <c r="B108" s="661" t="s">
        <v>2334</v>
      </c>
      <c r="C108" s="661" t="s">
        <v>1619</v>
      </c>
      <c r="D108" s="661" t="s">
        <v>1620</v>
      </c>
      <c r="E108" s="661" t="s">
        <v>1621</v>
      </c>
      <c r="F108" s="664">
        <v>2</v>
      </c>
      <c r="G108" s="664">
        <v>775.1580866505152</v>
      </c>
      <c r="H108" s="677">
        <v>1</v>
      </c>
      <c r="I108" s="664"/>
      <c r="J108" s="664"/>
      <c r="K108" s="677">
        <v>0</v>
      </c>
      <c r="L108" s="664">
        <v>2</v>
      </c>
      <c r="M108" s="665">
        <v>775.1580866505152</v>
      </c>
    </row>
    <row r="109" spans="1:13" ht="14.4" customHeight="1" x14ac:dyDescent="0.3">
      <c r="A109" s="660" t="s">
        <v>574</v>
      </c>
      <c r="B109" s="661" t="s">
        <v>2235</v>
      </c>
      <c r="C109" s="661" t="s">
        <v>1924</v>
      </c>
      <c r="D109" s="661" t="s">
        <v>1377</v>
      </c>
      <c r="E109" s="661" t="s">
        <v>1925</v>
      </c>
      <c r="F109" s="664"/>
      <c r="G109" s="664"/>
      <c r="H109" s="677">
        <v>0</v>
      </c>
      <c r="I109" s="664">
        <v>2</v>
      </c>
      <c r="J109" s="664">
        <v>222.14799593276831</v>
      </c>
      <c r="K109" s="677">
        <v>1</v>
      </c>
      <c r="L109" s="664">
        <v>2</v>
      </c>
      <c r="M109" s="665">
        <v>222.14799593276831</v>
      </c>
    </row>
    <row r="110" spans="1:13" ht="14.4" customHeight="1" x14ac:dyDescent="0.3">
      <c r="A110" s="660" t="s">
        <v>574</v>
      </c>
      <c r="B110" s="661" t="s">
        <v>2244</v>
      </c>
      <c r="C110" s="661" t="s">
        <v>1414</v>
      </c>
      <c r="D110" s="661" t="s">
        <v>1273</v>
      </c>
      <c r="E110" s="661" t="s">
        <v>1415</v>
      </c>
      <c r="F110" s="664"/>
      <c r="G110" s="664"/>
      <c r="H110" s="677">
        <v>0</v>
      </c>
      <c r="I110" s="664">
        <v>79</v>
      </c>
      <c r="J110" s="664">
        <v>23816.112319460743</v>
      </c>
      <c r="K110" s="677">
        <v>1</v>
      </c>
      <c r="L110" s="664">
        <v>79</v>
      </c>
      <c r="M110" s="665">
        <v>23816.112319460743</v>
      </c>
    </row>
    <row r="111" spans="1:13" ht="14.4" customHeight="1" x14ac:dyDescent="0.3">
      <c r="A111" s="660" t="s">
        <v>574</v>
      </c>
      <c r="B111" s="661" t="s">
        <v>2244</v>
      </c>
      <c r="C111" s="661" t="s">
        <v>1417</v>
      </c>
      <c r="D111" s="661" t="s">
        <v>1273</v>
      </c>
      <c r="E111" s="661" t="s">
        <v>1418</v>
      </c>
      <c r="F111" s="664"/>
      <c r="G111" s="664"/>
      <c r="H111" s="677">
        <v>0</v>
      </c>
      <c r="I111" s="664">
        <v>26</v>
      </c>
      <c r="J111" s="664">
        <v>10632.696700104974</v>
      </c>
      <c r="K111" s="677">
        <v>1</v>
      </c>
      <c r="L111" s="664">
        <v>26</v>
      </c>
      <c r="M111" s="665">
        <v>10632.696700104974</v>
      </c>
    </row>
    <row r="112" spans="1:13" ht="14.4" customHeight="1" x14ac:dyDescent="0.3">
      <c r="A112" s="660" t="s">
        <v>574</v>
      </c>
      <c r="B112" s="661" t="s">
        <v>2244</v>
      </c>
      <c r="C112" s="661" t="s">
        <v>1272</v>
      </c>
      <c r="D112" s="661" t="s">
        <v>1273</v>
      </c>
      <c r="E112" s="661" t="s">
        <v>1274</v>
      </c>
      <c r="F112" s="664"/>
      <c r="G112" s="664"/>
      <c r="H112" s="677">
        <v>0</v>
      </c>
      <c r="I112" s="664">
        <v>6</v>
      </c>
      <c r="J112" s="664">
        <v>3783.9629999999997</v>
      </c>
      <c r="K112" s="677">
        <v>1</v>
      </c>
      <c r="L112" s="664">
        <v>6</v>
      </c>
      <c r="M112" s="665">
        <v>3783.9629999999997</v>
      </c>
    </row>
    <row r="113" spans="1:13" ht="14.4" customHeight="1" x14ac:dyDescent="0.3">
      <c r="A113" s="660" t="s">
        <v>574</v>
      </c>
      <c r="B113" s="661" t="s">
        <v>2244</v>
      </c>
      <c r="C113" s="661" t="s">
        <v>1276</v>
      </c>
      <c r="D113" s="661" t="s">
        <v>1273</v>
      </c>
      <c r="E113" s="661" t="s">
        <v>1277</v>
      </c>
      <c r="F113" s="664"/>
      <c r="G113" s="664"/>
      <c r="H113" s="677">
        <v>0</v>
      </c>
      <c r="I113" s="664">
        <v>4</v>
      </c>
      <c r="J113" s="664">
        <v>2884.8</v>
      </c>
      <c r="K113" s="677">
        <v>1</v>
      </c>
      <c r="L113" s="664">
        <v>4</v>
      </c>
      <c r="M113" s="665">
        <v>2884.8</v>
      </c>
    </row>
    <row r="114" spans="1:13" ht="14.4" customHeight="1" x14ac:dyDescent="0.3">
      <c r="A114" s="660" t="s">
        <v>574</v>
      </c>
      <c r="B114" s="661" t="s">
        <v>2245</v>
      </c>
      <c r="C114" s="661" t="s">
        <v>1451</v>
      </c>
      <c r="D114" s="661" t="s">
        <v>1452</v>
      </c>
      <c r="E114" s="661" t="s">
        <v>1453</v>
      </c>
      <c r="F114" s="664"/>
      <c r="G114" s="664"/>
      <c r="H114" s="677">
        <v>0</v>
      </c>
      <c r="I114" s="664">
        <v>5</v>
      </c>
      <c r="J114" s="664">
        <v>350.47900882974534</v>
      </c>
      <c r="K114" s="677">
        <v>1</v>
      </c>
      <c r="L114" s="664">
        <v>5</v>
      </c>
      <c r="M114" s="665">
        <v>350.47900882974534</v>
      </c>
    </row>
    <row r="115" spans="1:13" ht="14.4" customHeight="1" x14ac:dyDescent="0.3">
      <c r="A115" s="660" t="s">
        <v>574</v>
      </c>
      <c r="B115" s="661" t="s">
        <v>2248</v>
      </c>
      <c r="C115" s="661" t="s">
        <v>1345</v>
      </c>
      <c r="D115" s="661" t="s">
        <v>1242</v>
      </c>
      <c r="E115" s="661" t="s">
        <v>1346</v>
      </c>
      <c r="F115" s="664"/>
      <c r="G115" s="664"/>
      <c r="H115" s="677">
        <v>0</v>
      </c>
      <c r="I115" s="664">
        <v>112</v>
      </c>
      <c r="J115" s="664">
        <v>14581.401099929733</v>
      </c>
      <c r="K115" s="677">
        <v>1</v>
      </c>
      <c r="L115" s="664">
        <v>112</v>
      </c>
      <c r="M115" s="665">
        <v>14581.401099929733</v>
      </c>
    </row>
    <row r="116" spans="1:13" ht="14.4" customHeight="1" x14ac:dyDescent="0.3">
      <c r="A116" s="660" t="s">
        <v>574</v>
      </c>
      <c r="B116" s="661" t="s">
        <v>2253</v>
      </c>
      <c r="C116" s="661" t="s">
        <v>1290</v>
      </c>
      <c r="D116" s="661" t="s">
        <v>1291</v>
      </c>
      <c r="E116" s="661" t="s">
        <v>1292</v>
      </c>
      <c r="F116" s="664"/>
      <c r="G116" s="664"/>
      <c r="H116" s="677">
        <v>0</v>
      </c>
      <c r="I116" s="664">
        <v>1</v>
      </c>
      <c r="J116" s="664">
        <v>43.570000000000014</v>
      </c>
      <c r="K116" s="677">
        <v>1</v>
      </c>
      <c r="L116" s="664">
        <v>1</v>
      </c>
      <c r="M116" s="665">
        <v>43.570000000000014</v>
      </c>
    </row>
    <row r="117" spans="1:13" ht="14.4" customHeight="1" x14ac:dyDescent="0.3">
      <c r="A117" s="660" t="s">
        <v>574</v>
      </c>
      <c r="B117" s="661" t="s">
        <v>2254</v>
      </c>
      <c r="C117" s="661" t="s">
        <v>1360</v>
      </c>
      <c r="D117" s="661" t="s">
        <v>1361</v>
      </c>
      <c r="E117" s="661" t="s">
        <v>1362</v>
      </c>
      <c r="F117" s="664"/>
      <c r="G117" s="664"/>
      <c r="H117" s="677">
        <v>0</v>
      </c>
      <c r="I117" s="664">
        <v>2</v>
      </c>
      <c r="J117" s="664">
        <v>49.940326729288699</v>
      </c>
      <c r="K117" s="677">
        <v>1</v>
      </c>
      <c r="L117" s="664">
        <v>2</v>
      </c>
      <c r="M117" s="665">
        <v>49.940326729288699</v>
      </c>
    </row>
    <row r="118" spans="1:13" ht="14.4" customHeight="1" x14ac:dyDescent="0.3">
      <c r="A118" s="660" t="s">
        <v>574</v>
      </c>
      <c r="B118" s="661" t="s">
        <v>2261</v>
      </c>
      <c r="C118" s="661" t="s">
        <v>1226</v>
      </c>
      <c r="D118" s="661" t="s">
        <v>1227</v>
      </c>
      <c r="E118" s="661" t="s">
        <v>1228</v>
      </c>
      <c r="F118" s="664"/>
      <c r="G118" s="664"/>
      <c r="H118" s="677">
        <v>0</v>
      </c>
      <c r="I118" s="664">
        <v>1</v>
      </c>
      <c r="J118" s="664">
        <v>7.7999364809556813</v>
      </c>
      <c r="K118" s="677">
        <v>1</v>
      </c>
      <c r="L118" s="664">
        <v>1</v>
      </c>
      <c r="M118" s="665">
        <v>7.7999364809556813</v>
      </c>
    </row>
    <row r="119" spans="1:13" ht="14.4" customHeight="1" x14ac:dyDescent="0.3">
      <c r="A119" s="660" t="s">
        <v>574</v>
      </c>
      <c r="B119" s="661" t="s">
        <v>2335</v>
      </c>
      <c r="C119" s="661" t="s">
        <v>1944</v>
      </c>
      <c r="D119" s="661" t="s">
        <v>1945</v>
      </c>
      <c r="E119" s="661" t="s">
        <v>1215</v>
      </c>
      <c r="F119" s="664"/>
      <c r="G119" s="664"/>
      <c r="H119" s="677">
        <v>0</v>
      </c>
      <c r="I119" s="664">
        <v>1</v>
      </c>
      <c r="J119" s="664">
        <v>661.40999999999974</v>
      </c>
      <c r="K119" s="677">
        <v>1</v>
      </c>
      <c r="L119" s="664">
        <v>1</v>
      </c>
      <c r="M119" s="665">
        <v>661.40999999999974</v>
      </c>
    </row>
    <row r="120" spans="1:13" ht="14.4" customHeight="1" x14ac:dyDescent="0.3">
      <c r="A120" s="660" t="s">
        <v>574</v>
      </c>
      <c r="B120" s="661" t="s">
        <v>2274</v>
      </c>
      <c r="C120" s="661" t="s">
        <v>1921</v>
      </c>
      <c r="D120" s="661" t="s">
        <v>2336</v>
      </c>
      <c r="E120" s="661" t="s">
        <v>2337</v>
      </c>
      <c r="F120" s="664"/>
      <c r="G120" s="664"/>
      <c r="H120" s="677">
        <v>0</v>
      </c>
      <c r="I120" s="664">
        <v>4</v>
      </c>
      <c r="J120" s="664">
        <v>139.27915135466174</v>
      </c>
      <c r="K120" s="677">
        <v>1</v>
      </c>
      <c r="L120" s="664">
        <v>4</v>
      </c>
      <c r="M120" s="665">
        <v>139.27915135466174</v>
      </c>
    </row>
    <row r="121" spans="1:13" ht="14.4" customHeight="1" x14ac:dyDescent="0.3">
      <c r="A121" s="660" t="s">
        <v>574</v>
      </c>
      <c r="B121" s="661" t="s">
        <v>2278</v>
      </c>
      <c r="C121" s="661" t="s">
        <v>1957</v>
      </c>
      <c r="D121" s="661" t="s">
        <v>1958</v>
      </c>
      <c r="E121" s="661" t="s">
        <v>1959</v>
      </c>
      <c r="F121" s="664"/>
      <c r="G121" s="664"/>
      <c r="H121" s="677">
        <v>0</v>
      </c>
      <c r="I121" s="664">
        <v>2</v>
      </c>
      <c r="J121" s="664">
        <v>126.78000000000004</v>
      </c>
      <c r="K121" s="677">
        <v>1</v>
      </c>
      <c r="L121" s="664">
        <v>2</v>
      </c>
      <c r="M121" s="665">
        <v>126.78000000000004</v>
      </c>
    </row>
    <row r="122" spans="1:13" ht="14.4" customHeight="1" x14ac:dyDescent="0.3">
      <c r="A122" s="660" t="s">
        <v>574</v>
      </c>
      <c r="B122" s="661" t="s">
        <v>2278</v>
      </c>
      <c r="C122" s="661" t="s">
        <v>1927</v>
      </c>
      <c r="D122" s="661" t="s">
        <v>1928</v>
      </c>
      <c r="E122" s="661" t="s">
        <v>2338</v>
      </c>
      <c r="F122" s="664"/>
      <c r="G122" s="664"/>
      <c r="H122" s="677">
        <v>0</v>
      </c>
      <c r="I122" s="664">
        <v>3</v>
      </c>
      <c r="J122" s="664">
        <v>177.96864053015855</v>
      </c>
      <c r="K122" s="677">
        <v>1</v>
      </c>
      <c r="L122" s="664">
        <v>3</v>
      </c>
      <c r="M122" s="665">
        <v>177.96864053015855</v>
      </c>
    </row>
    <row r="123" spans="1:13" ht="14.4" customHeight="1" x14ac:dyDescent="0.3">
      <c r="A123" s="660" t="s">
        <v>574</v>
      </c>
      <c r="B123" s="661" t="s">
        <v>2286</v>
      </c>
      <c r="C123" s="661" t="s">
        <v>592</v>
      </c>
      <c r="D123" s="661" t="s">
        <v>2287</v>
      </c>
      <c r="E123" s="661" t="s">
        <v>594</v>
      </c>
      <c r="F123" s="664">
        <v>1.6</v>
      </c>
      <c r="G123" s="664">
        <v>886.38400000000024</v>
      </c>
      <c r="H123" s="677">
        <v>1</v>
      </c>
      <c r="I123" s="664"/>
      <c r="J123" s="664"/>
      <c r="K123" s="677">
        <v>0</v>
      </c>
      <c r="L123" s="664">
        <v>1.6</v>
      </c>
      <c r="M123" s="665">
        <v>886.38400000000024</v>
      </c>
    </row>
    <row r="124" spans="1:13" ht="14.4" customHeight="1" x14ac:dyDescent="0.3">
      <c r="A124" s="660" t="s">
        <v>574</v>
      </c>
      <c r="B124" s="661" t="s">
        <v>2286</v>
      </c>
      <c r="C124" s="661" t="s">
        <v>1560</v>
      </c>
      <c r="D124" s="661" t="s">
        <v>1532</v>
      </c>
      <c r="E124" s="661" t="s">
        <v>1561</v>
      </c>
      <c r="F124" s="664"/>
      <c r="G124" s="664"/>
      <c r="H124" s="677">
        <v>0</v>
      </c>
      <c r="I124" s="664">
        <v>404</v>
      </c>
      <c r="J124" s="664">
        <v>8754.9631681935189</v>
      </c>
      <c r="K124" s="677">
        <v>1</v>
      </c>
      <c r="L124" s="664">
        <v>404</v>
      </c>
      <c r="M124" s="665">
        <v>8754.9631681935189</v>
      </c>
    </row>
    <row r="125" spans="1:13" ht="14.4" customHeight="1" x14ac:dyDescent="0.3">
      <c r="A125" s="660" t="s">
        <v>574</v>
      </c>
      <c r="B125" s="661" t="s">
        <v>2288</v>
      </c>
      <c r="C125" s="661" t="s">
        <v>1571</v>
      </c>
      <c r="D125" s="661" t="s">
        <v>2291</v>
      </c>
      <c r="E125" s="661" t="s">
        <v>2292</v>
      </c>
      <c r="F125" s="664"/>
      <c r="G125" s="664"/>
      <c r="H125" s="677">
        <v>0</v>
      </c>
      <c r="I125" s="664">
        <v>19</v>
      </c>
      <c r="J125" s="664">
        <v>1474.4500578494974</v>
      </c>
      <c r="K125" s="677">
        <v>1</v>
      </c>
      <c r="L125" s="664">
        <v>19</v>
      </c>
      <c r="M125" s="665">
        <v>1474.4500578494974</v>
      </c>
    </row>
    <row r="126" spans="1:13" ht="14.4" customHeight="1" x14ac:dyDescent="0.3">
      <c r="A126" s="660" t="s">
        <v>574</v>
      </c>
      <c r="B126" s="661" t="s">
        <v>2293</v>
      </c>
      <c r="C126" s="661" t="s">
        <v>1585</v>
      </c>
      <c r="D126" s="661" t="s">
        <v>1586</v>
      </c>
      <c r="E126" s="661" t="s">
        <v>1587</v>
      </c>
      <c r="F126" s="664"/>
      <c r="G126" s="664"/>
      <c r="H126" s="677">
        <v>0</v>
      </c>
      <c r="I126" s="664">
        <v>1.1000000000000001</v>
      </c>
      <c r="J126" s="664">
        <v>508.19999999999987</v>
      </c>
      <c r="K126" s="677">
        <v>1</v>
      </c>
      <c r="L126" s="664">
        <v>1.1000000000000001</v>
      </c>
      <c r="M126" s="665">
        <v>508.19999999999987</v>
      </c>
    </row>
    <row r="127" spans="1:13" ht="14.4" customHeight="1" x14ac:dyDescent="0.3">
      <c r="A127" s="660" t="s">
        <v>574</v>
      </c>
      <c r="B127" s="661" t="s">
        <v>2294</v>
      </c>
      <c r="C127" s="661" t="s">
        <v>1563</v>
      </c>
      <c r="D127" s="661" t="s">
        <v>1564</v>
      </c>
      <c r="E127" s="661" t="s">
        <v>2295</v>
      </c>
      <c r="F127" s="664"/>
      <c r="G127" s="664"/>
      <c r="H127" s="677">
        <v>0</v>
      </c>
      <c r="I127" s="664">
        <v>23.4</v>
      </c>
      <c r="J127" s="664">
        <v>3325.5142886621452</v>
      </c>
      <c r="K127" s="677">
        <v>1</v>
      </c>
      <c r="L127" s="664">
        <v>23.4</v>
      </c>
      <c r="M127" s="665">
        <v>3325.5142886621452</v>
      </c>
    </row>
    <row r="128" spans="1:13" ht="14.4" customHeight="1" x14ac:dyDescent="0.3">
      <c r="A128" s="660" t="s">
        <v>574</v>
      </c>
      <c r="B128" s="661" t="s">
        <v>2339</v>
      </c>
      <c r="C128" s="661" t="s">
        <v>2048</v>
      </c>
      <c r="D128" s="661" t="s">
        <v>2049</v>
      </c>
      <c r="E128" s="661" t="s">
        <v>1847</v>
      </c>
      <c r="F128" s="664"/>
      <c r="G128" s="664"/>
      <c r="H128" s="677">
        <v>0</v>
      </c>
      <c r="I128" s="664">
        <v>65</v>
      </c>
      <c r="J128" s="664">
        <v>1946.1000000000004</v>
      </c>
      <c r="K128" s="677">
        <v>1</v>
      </c>
      <c r="L128" s="664">
        <v>65</v>
      </c>
      <c r="M128" s="665">
        <v>1946.1000000000004</v>
      </c>
    </row>
    <row r="129" spans="1:13" ht="14.4" customHeight="1" x14ac:dyDescent="0.3">
      <c r="A129" s="660" t="s">
        <v>574</v>
      </c>
      <c r="B129" s="661" t="s">
        <v>2340</v>
      </c>
      <c r="C129" s="661" t="s">
        <v>2055</v>
      </c>
      <c r="D129" s="661" t="s">
        <v>2056</v>
      </c>
      <c r="E129" s="661" t="s">
        <v>2057</v>
      </c>
      <c r="F129" s="664"/>
      <c r="G129" s="664"/>
      <c r="H129" s="677">
        <v>0</v>
      </c>
      <c r="I129" s="664">
        <v>2.1</v>
      </c>
      <c r="J129" s="664">
        <v>1157.7720000000002</v>
      </c>
      <c r="K129" s="677">
        <v>1</v>
      </c>
      <c r="L129" s="664">
        <v>2.1</v>
      </c>
      <c r="M129" s="665">
        <v>1157.7720000000002</v>
      </c>
    </row>
    <row r="130" spans="1:13" ht="14.4" customHeight="1" x14ac:dyDescent="0.3">
      <c r="A130" s="660" t="s">
        <v>574</v>
      </c>
      <c r="B130" s="661" t="s">
        <v>2340</v>
      </c>
      <c r="C130" s="661" t="s">
        <v>2045</v>
      </c>
      <c r="D130" s="661" t="s">
        <v>2046</v>
      </c>
      <c r="E130" s="661" t="s">
        <v>2047</v>
      </c>
      <c r="F130" s="664"/>
      <c r="G130" s="664"/>
      <c r="H130" s="677">
        <v>0</v>
      </c>
      <c r="I130" s="664">
        <v>3</v>
      </c>
      <c r="J130" s="664">
        <v>2813.9097275296253</v>
      </c>
      <c r="K130" s="677">
        <v>1</v>
      </c>
      <c r="L130" s="664">
        <v>3</v>
      </c>
      <c r="M130" s="665">
        <v>2813.9097275296253</v>
      </c>
    </row>
    <row r="131" spans="1:13" ht="14.4" customHeight="1" x14ac:dyDescent="0.3">
      <c r="A131" s="660" t="s">
        <v>574</v>
      </c>
      <c r="B131" s="661" t="s">
        <v>2340</v>
      </c>
      <c r="C131" s="661" t="s">
        <v>2009</v>
      </c>
      <c r="D131" s="661" t="s">
        <v>2341</v>
      </c>
      <c r="E131" s="661" t="s">
        <v>2047</v>
      </c>
      <c r="F131" s="664">
        <v>2</v>
      </c>
      <c r="G131" s="664">
        <v>5546.32</v>
      </c>
      <c r="H131" s="677">
        <v>1</v>
      </c>
      <c r="I131" s="664"/>
      <c r="J131" s="664"/>
      <c r="K131" s="677">
        <v>0</v>
      </c>
      <c r="L131" s="664">
        <v>2</v>
      </c>
      <c r="M131" s="665">
        <v>5546.32</v>
      </c>
    </row>
    <row r="132" spans="1:13" ht="14.4" customHeight="1" x14ac:dyDescent="0.3">
      <c r="A132" s="660" t="s">
        <v>574</v>
      </c>
      <c r="B132" s="661" t="s">
        <v>2298</v>
      </c>
      <c r="C132" s="661" t="s">
        <v>1582</v>
      </c>
      <c r="D132" s="661" t="s">
        <v>1583</v>
      </c>
      <c r="E132" s="661" t="s">
        <v>2299</v>
      </c>
      <c r="F132" s="664"/>
      <c r="G132" s="664"/>
      <c r="H132" s="677">
        <v>0</v>
      </c>
      <c r="I132" s="664">
        <v>11</v>
      </c>
      <c r="J132" s="664">
        <v>8492.8343025291142</v>
      </c>
      <c r="K132" s="677">
        <v>1</v>
      </c>
      <c r="L132" s="664">
        <v>11</v>
      </c>
      <c r="M132" s="665">
        <v>8492.8343025291142</v>
      </c>
    </row>
    <row r="133" spans="1:13" ht="14.4" customHeight="1" x14ac:dyDescent="0.3">
      <c r="A133" s="660" t="s">
        <v>574</v>
      </c>
      <c r="B133" s="661" t="s">
        <v>2300</v>
      </c>
      <c r="C133" s="661" t="s">
        <v>2053</v>
      </c>
      <c r="D133" s="661" t="s">
        <v>2054</v>
      </c>
      <c r="E133" s="661" t="s">
        <v>1593</v>
      </c>
      <c r="F133" s="664"/>
      <c r="G133" s="664"/>
      <c r="H133" s="677">
        <v>0</v>
      </c>
      <c r="I133" s="664">
        <v>55</v>
      </c>
      <c r="J133" s="664">
        <v>7828.1453846153836</v>
      </c>
      <c r="K133" s="677">
        <v>1</v>
      </c>
      <c r="L133" s="664">
        <v>55</v>
      </c>
      <c r="M133" s="665">
        <v>7828.1453846153836</v>
      </c>
    </row>
    <row r="134" spans="1:13" ht="14.4" customHeight="1" x14ac:dyDescent="0.3">
      <c r="A134" s="660" t="s">
        <v>574</v>
      </c>
      <c r="B134" s="661" t="s">
        <v>2300</v>
      </c>
      <c r="C134" s="661" t="s">
        <v>2021</v>
      </c>
      <c r="D134" s="661" t="s">
        <v>2022</v>
      </c>
      <c r="E134" s="661" t="s">
        <v>1517</v>
      </c>
      <c r="F134" s="664"/>
      <c r="G134" s="664"/>
      <c r="H134" s="677">
        <v>0</v>
      </c>
      <c r="I134" s="664">
        <v>3</v>
      </c>
      <c r="J134" s="664">
        <v>445.90854763975642</v>
      </c>
      <c r="K134" s="677">
        <v>1</v>
      </c>
      <c r="L134" s="664">
        <v>3</v>
      </c>
      <c r="M134" s="665">
        <v>445.90854763975642</v>
      </c>
    </row>
    <row r="135" spans="1:13" ht="14.4" customHeight="1" x14ac:dyDescent="0.3">
      <c r="A135" s="660" t="s">
        <v>574</v>
      </c>
      <c r="B135" s="661" t="s">
        <v>2342</v>
      </c>
      <c r="C135" s="661" t="s">
        <v>2038</v>
      </c>
      <c r="D135" s="661" t="s">
        <v>2039</v>
      </c>
      <c r="E135" s="661" t="s">
        <v>2040</v>
      </c>
      <c r="F135" s="664"/>
      <c r="G135" s="664"/>
      <c r="H135" s="677">
        <v>0</v>
      </c>
      <c r="I135" s="664">
        <v>1</v>
      </c>
      <c r="J135" s="664">
        <v>60.02999999999998</v>
      </c>
      <c r="K135" s="677">
        <v>1</v>
      </c>
      <c r="L135" s="664">
        <v>1</v>
      </c>
      <c r="M135" s="665">
        <v>60.02999999999998</v>
      </c>
    </row>
    <row r="136" spans="1:13" ht="14.4" customHeight="1" x14ac:dyDescent="0.3">
      <c r="A136" s="660" t="s">
        <v>574</v>
      </c>
      <c r="B136" s="661" t="s">
        <v>2343</v>
      </c>
      <c r="C136" s="661" t="s">
        <v>2042</v>
      </c>
      <c r="D136" s="661" t="s">
        <v>2344</v>
      </c>
      <c r="E136" s="661" t="s">
        <v>2345</v>
      </c>
      <c r="F136" s="664"/>
      <c r="G136" s="664"/>
      <c r="H136" s="677">
        <v>0</v>
      </c>
      <c r="I136" s="664">
        <v>13</v>
      </c>
      <c r="J136" s="664">
        <v>1004.4154934694108</v>
      </c>
      <c r="K136" s="677">
        <v>1</v>
      </c>
      <c r="L136" s="664">
        <v>13</v>
      </c>
      <c r="M136" s="665">
        <v>1004.4154934694108</v>
      </c>
    </row>
    <row r="137" spans="1:13" ht="14.4" customHeight="1" x14ac:dyDescent="0.3">
      <c r="A137" s="660" t="s">
        <v>574</v>
      </c>
      <c r="B137" s="661" t="s">
        <v>2346</v>
      </c>
      <c r="C137" s="661" t="s">
        <v>2035</v>
      </c>
      <c r="D137" s="661" t="s">
        <v>2036</v>
      </c>
      <c r="E137" s="661" t="s">
        <v>2089</v>
      </c>
      <c r="F137" s="664"/>
      <c r="G137" s="664"/>
      <c r="H137" s="677">
        <v>0</v>
      </c>
      <c r="I137" s="664">
        <v>32</v>
      </c>
      <c r="J137" s="664">
        <v>1385.4222886170435</v>
      </c>
      <c r="K137" s="677">
        <v>1</v>
      </c>
      <c r="L137" s="664">
        <v>32</v>
      </c>
      <c r="M137" s="665">
        <v>1385.4222886170435</v>
      </c>
    </row>
    <row r="138" spans="1:13" ht="14.4" customHeight="1" x14ac:dyDescent="0.3">
      <c r="A138" s="660" t="s">
        <v>574</v>
      </c>
      <c r="B138" s="661" t="s">
        <v>2307</v>
      </c>
      <c r="C138" s="661" t="s">
        <v>1588</v>
      </c>
      <c r="D138" s="661" t="s">
        <v>1589</v>
      </c>
      <c r="E138" s="661" t="s">
        <v>1590</v>
      </c>
      <c r="F138" s="664">
        <v>0.6</v>
      </c>
      <c r="G138" s="664">
        <v>234.04199999999997</v>
      </c>
      <c r="H138" s="677">
        <v>0.604850339327341</v>
      </c>
      <c r="I138" s="664">
        <v>1</v>
      </c>
      <c r="J138" s="664">
        <v>152.9</v>
      </c>
      <c r="K138" s="677">
        <v>0.39514966067265894</v>
      </c>
      <c r="L138" s="664">
        <v>1.6</v>
      </c>
      <c r="M138" s="665">
        <v>386.94200000000001</v>
      </c>
    </row>
    <row r="139" spans="1:13" ht="14.4" customHeight="1" x14ac:dyDescent="0.3">
      <c r="A139" s="660" t="s">
        <v>574</v>
      </c>
      <c r="B139" s="661" t="s">
        <v>2307</v>
      </c>
      <c r="C139" s="661" t="s">
        <v>1549</v>
      </c>
      <c r="D139" s="661" t="s">
        <v>1550</v>
      </c>
      <c r="E139" s="661" t="s">
        <v>1551</v>
      </c>
      <c r="F139" s="664">
        <v>2</v>
      </c>
      <c r="G139" s="664">
        <v>780.99915375820251</v>
      </c>
      <c r="H139" s="677">
        <v>1</v>
      </c>
      <c r="I139" s="664"/>
      <c r="J139" s="664"/>
      <c r="K139" s="677">
        <v>0</v>
      </c>
      <c r="L139" s="664">
        <v>2</v>
      </c>
      <c r="M139" s="665">
        <v>780.99915375820251</v>
      </c>
    </row>
    <row r="140" spans="1:13" ht="14.4" customHeight="1" x14ac:dyDescent="0.3">
      <c r="A140" s="660" t="s">
        <v>574</v>
      </c>
      <c r="B140" s="661" t="s">
        <v>2307</v>
      </c>
      <c r="C140" s="661" t="s">
        <v>1508</v>
      </c>
      <c r="D140" s="661" t="s">
        <v>2309</v>
      </c>
      <c r="E140" s="661" t="s">
        <v>2310</v>
      </c>
      <c r="F140" s="664">
        <v>8</v>
      </c>
      <c r="G140" s="664">
        <v>571.67943564695793</v>
      </c>
      <c r="H140" s="677">
        <v>0.30450638909795086</v>
      </c>
      <c r="I140" s="664">
        <v>18</v>
      </c>
      <c r="J140" s="664">
        <v>1305.7177425878319</v>
      </c>
      <c r="K140" s="677">
        <v>0.69549361090204909</v>
      </c>
      <c r="L140" s="664">
        <v>26</v>
      </c>
      <c r="M140" s="665">
        <v>1877.3971782347899</v>
      </c>
    </row>
    <row r="141" spans="1:13" ht="14.4" customHeight="1" x14ac:dyDescent="0.3">
      <c r="A141" s="660" t="s">
        <v>574</v>
      </c>
      <c r="B141" s="661" t="s">
        <v>2312</v>
      </c>
      <c r="C141" s="661" t="s">
        <v>1591</v>
      </c>
      <c r="D141" s="661" t="s">
        <v>1592</v>
      </c>
      <c r="E141" s="661" t="s">
        <v>1593</v>
      </c>
      <c r="F141" s="664"/>
      <c r="G141" s="664"/>
      <c r="H141" s="677">
        <v>0</v>
      </c>
      <c r="I141" s="664">
        <v>22</v>
      </c>
      <c r="J141" s="664">
        <v>762.52</v>
      </c>
      <c r="K141" s="677">
        <v>1</v>
      </c>
      <c r="L141" s="664">
        <v>22</v>
      </c>
      <c r="M141" s="665">
        <v>762.52</v>
      </c>
    </row>
    <row r="142" spans="1:13" ht="14.4" customHeight="1" x14ac:dyDescent="0.3">
      <c r="A142" s="660" t="s">
        <v>574</v>
      </c>
      <c r="B142" s="661" t="s">
        <v>2312</v>
      </c>
      <c r="C142" s="661" t="s">
        <v>1594</v>
      </c>
      <c r="D142" s="661" t="s">
        <v>1595</v>
      </c>
      <c r="E142" s="661" t="s">
        <v>1596</v>
      </c>
      <c r="F142" s="664"/>
      <c r="G142" s="664"/>
      <c r="H142" s="677">
        <v>0</v>
      </c>
      <c r="I142" s="664">
        <v>28</v>
      </c>
      <c r="J142" s="664">
        <v>1545.3199999999997</v>
      </c>
      <c r="K142" s="677">
        <v>1</v>
      </c>
      <c r="L142" s="664">
        <v>28</v>
      </c>
      <c r="M142" s="665">
        <v>1545.3199999999997</v>
      </c>
    </row>
    <row r="143" spans="1:13" ht="14.4" customHeight="1" x14ac:dyDescent="0.3">
      <c r="A143" s="660" t="s">
        <v>574</v>
      </c>
      <c r="B143" s="661" t="s">
        <v>2347</v>
      </c>
      <c r="C143" s="661" t="s">
        <v>2031</v>
      </c>
      <c r="D143" s="661" t="s">
        <v>2032</v>
      </c>
      <c r="E143" s="661" t="s">
        <v>2348</v>
      </c>
      <c r="F143" s="664"/>
      <c r="G143" s="664"/>
      <c r="H143" s="677">
        <v>0</v>
      </c>
      <c r="I143" s="664">
        <v>2</v>
      </c>
      <c r="J143" s="664">
        <v>1197.689581970375</v>
      </c>
      <c r="K143" s="677">
        <v>1</v>
      </c>
      <c r="L143" s="664">
        <v>2</v>
      </c>
      <c r="M143" s="665">
        <v>1197.689581970375</v>
      </c>
    </row>
    <row r="144" spans="1:13" ht="14.4" customHeight="1" x14ac:dyDescent="0.3">
      <c r="A144" s="660" t="s">
        <v>574</v>
      </c>
      <c r="B144" s="661" t="s">
        <v>2349</v>
      </c>
      <c r="C144" s="661" t="s">
        <v>2005</v>
      </c>
      <c r="D144" s="661" t="s">
        <v>2350</v>
      </c>
      <c r="E144" s="661" t="s">
        <v>2351</v>
      </c>
      <c r="F144" s="664">
        <v>1.5</v>
      </c>
      <c r="G144" s="664">
        <v>647.55899999999997</v>
      </c>
      <c r="H144" s="677">
        <v>1</v>
      </c>
      <c r="I144" s="664"/>
      <c r="J144" s="664"/>
      <c r="K144" s="677">
        <v>0</v>
      </c>
      <c r="L144" s="664">
        <v>1.5</v>
      </c>
      <c r="M144" s="665">
        <v>647.55899999999997</v>
      </c>
    </row>
    <row r="145" spans="1:13" ht="14.4" customHeight="1" x14ac:dyDescent="0.3">
      <c r="A145" s="660" t="s">
        <v>574</v>
      </c>
      <c r="B145" s="661" t="s">
        <v>2352</v>
      </c>
      <c r="C145" s="661" t="s">
        <v>2050</v>
      </c>
      <c r="D145" s="661" t="s">
        <v>2051</v>
      </c>
      <c r="E145" s="661" t="s">
        <v>2052</v>
      </c>
      <c r="F145" s="664"/>
      <c r="G145" s="664"/>
      <c r="H145" s="677">
        <v>0</v>
      </c>
      <c r="I145" s="664">
        <v>1.2</v>
      </c>
      <c r="J145" s="664">
        <v>3036</v>
      </c>
      <c r="K145" s="677">
        <v>1</v>
      </c>
      <c r="L145" s="664">
        <v>1.2</v>
      </c>
      <c r="M145" s="665">
        <v>3036</v>
      </c>
    </row>
    <row r="146" spans="1:13" ht="14.4" customHeight="1" x14ac:dyDescent="0.3">
      <c r="A146" s="660" t="s">
        <v>574</v>
      </c>
      <c r="B146" s="661" t="s">
        <v>2353</v>
      </c>
      <c r="C146" s="661" t="s">
        <v>2073</v>
      </c>
      <c r="D146" s="661" t="s">
        <v>2074</v>
      </c>
      <c r="E146" s="661" t="s">
        <v>2075</v>
      </c>
      <c r="F146" s="664">
        <v>1</v>
      </c>
      <c r="G146" s="664">
        <v>159.5</v>
      </c>
      <c r="H146" s="677">
        <v>1</v>
      </c>
      <c r="I146" s="664"/>
      <c r="J146" s="664"/>
      <c r="K146" s="677">
        <v>0</v>
      </c>
      <c r="L146" s="664">
        <v>1</v>
      </c>
      <c r="M146" s="665">
        <v>159.5</v>
      </c>
    </row>
    <row r="147" spans="1:13" ht="14.4" customHeight="1" x14ac:dyDescent="0.3">
      <c r="A147" s="660" t="s">
        <v>574</v>
      </c>
      <c r="B147" s="661" t="s">
        <v>2353</v>
      </c>
      <c r="C147" s="661" t="s">
        <v>2059</v>
      </c>
      <c r="D147" s="661" t="s">
        <v>2354</v>
      </c>
      <c r="E147" s="661" t="s">
        <v>2089</v>
      </c>
      <c r="F147" s="664">
        <v>14</v>
      </c>
      <c r="G147" s="664">
        <v>423.07999999999993</v>
      </c>
      <c r="H147" s="677">
        <v>0.58333333333333326</v>
      </c>
      <c r="I147" s="664">
        <v>10</v>
      </c>
      <c r="J147" s="664">
        <v>302.2</v>
      </c>
      <c r="K147" s="677">
        <v>0.41666666666666669</v>
      </c>
      <c r="L147" s="664">
        <v>24</v>
      </c>
      <c r="M147" s="665">
        <v>725.28</v>
      </c>
    </row>
    <row r="148" spans="1:13" ht="14.4" customHeight="1" x14ac:dyDescent="0.3">
      <c r="A148" s="660" t="s">
        <v>574</v>
      </c>
      <c r="B148" s="661" t="s">
        <v>2353</v>
      </c>
      <c r="C148" s="661" t="s">
        <v>2066</v>
      </c>
      <c r="D148" s="661" t="s">
        <v>2067</v>
      </c>
      <c r="E148" s="661" t="s">
        <v>2355</v>
      </c>
      <c r="F148" s="664"/>
      <c r="G148" s="664"/>
      <c r="H148" s="677">
        <v>0</v>
      </c>
      <c r="I148" s="664">
        <v>1</v>
      </c>
      <c r="J148" s="664">
        <v>1834.9100000000008</v>
      </c>
      <c r="K148" s="677">
        <v>1</v>
      </c>
      <c r="L148" s="664">
        <v>1</v>
      </c>
      <c r="M148" s="665">
        <v>1834.9100000000008</v>
      </c>
    </row>
    <row r="149" spans="1:13" ht="14.4" customHeight="1" x14ac:dyDescent="0.3">
      <c r="A149" s="660" t="s">
        <v>574</v>
      </c>
      <c r="B149" s="661" t="s">
        <v>2313</v>
      </c>
      <c r="C149" s="661" t="s">
        <v>1237</v>
      </c>
      <c r="D149" s="661" t="s">
        <v>1238</v>
      </c>
      <c r="E149" s="661" t="s">
        <v>2314</v>
      </c>
      <c r="F149" s="664"/>
      <c r="G149" s="664"/>
      <c r="H149" s="677">
        <v>0</v>
      </c>
      <c r="I149" s="664">
        <v>1</v>
      </c>
      <c r="J149" s="664">
        <v>105.06000000000006</v>
      </c>
      <c r="K149" s="677">
        <v>1</v>
      </c>
      <c r="L149" s="664">
        <v>1</v>
      </c>
      <c r="M149" s="665">
        <v>105.06000000000006</v>
      </c>
    </row>
    <row r="150" spans="1:13" ht="14.4" customHeight="1" x14ac:dyDescent="0.3">
      <c r="A150" s="660" t="s">
        <v>574</v>
      </c>
      <c r="B150" s="661" t="s">
        <v>2356</v>
      </c>
      <c r="C150" s="661" t="s">
        <v>1951</v>
      </c>
      <c r="D150" s="661" t="s">
        <v>1952</v>
      </c>
      <c r="E150" s="661" t="s">
        <v>2357</v>
      </c>
      <c r="F150" s="664"/>
      <c r="G150" s="664"/>
      <c r="H150" s="677">
        <v>0</v>
      </c>
      <c r="I150" s="664">
        <v>7</v>
      </c>
      <c r="J150" s="664">
        <v>2314.1485328194294</v>
      </c>
      <c r="K150" s="677">
        <v>1</v>
      </c>
      <c r="L150" s="664">
        <v>7</v>
      </c>
      <c r="M150" s="665">
        <v>2314.1485328194294</v>
      </c>
    </row>
    <row r="151" spans="1:13" ht="14.4" customHeight="1" x14ac:dyDescent="0.3">
      <c r="A151" s="660" t="s">
        <v>574</v>
      </c>
      <c r="B151" s="661" t="s">
        <v>2358</v>
      </c>
      <c r="C151" s="661" t="s">
        <v>1954</v>
      </c>
      <c r="D151" s="661" t="s">
        <v>1955</v>
      </c>
      <c r="E151" s="661" t="s">
        <v>1956</v>
      </c>
      <c r="F151" s="664"/>
      <c r="G151" s="664"/>
      <c r="H151" s="677">
        <v>0</v>
      </c>
      <c r="I151" s="664">
        <v>2</v>
      </c>
      <c r="J151" s="664">
        <v>4840</v>
      </c>
      <c r="K151" s="677">
        <v>1</v>
      </c>
      <c r="L151" s="664">
        <v>2</v>
      </c>
      <c r="M151" s="665">
        <v>4840</v>
      </c>
    </row>
    <row r="152" spans="1:13" ht="14.4" customHeight="1" x14ac:dyDescent="0.3">
      <c r="A152" s="660" t="s">
        <v>574</v>
      </c>
      <c r="B152" s="661" t="s">
        <v>2359</v>
      </c>
      <c r="C152" s="661" t="s">
        <v>1947</v>
      </c>
      <c r="D152" s="661" t="s">
        <v>1948</v>
      </c>
      <c r="E152" s="661" t="s">
        <v>1949</v>
      </c>
      <c r="F152" s="664"/>
      <c r="G152" s="664"/>
      <c r="H152" s="677">
        <v>0</v>
      </c>
      <c r="I152" s="664">
        <v>50</v>
      </c>
      <c r="J152" s="664">
        <v>9196</v>
      </c>
      <c r="K152" s="677">
        <v>1</v>
      </c>
      <c r="L152" s="664">
        <v>50</v>
      </c>
      <c r="M152" s="665">
        <v>9196</v>
      </c>
    </row>
    <row r="153" spans="1:13" ht="14.4" customHeight="1" x14ac:dyDescent="0.3">
      <c r="A153" s="660" t="s">
        <v>574</v>
      </c>
      <c r="B153" s="661" t="s">
        <v>2359</v>
      </c>
      <c r="C153" s="661" t="s">
        <v>1613</v>
      </c>
      <c r="D153" s="661" t="s">
        <v>2360</v>
      </c>
      <c r="E153" s="661" t="s">
        <v>2361</v>
      </c>
      <c r="F153" s="664">
        <v>80</v>
      </c>
      <c r="G153" s="664">
        <v>19951.257688645372</v>
      </c>
      <c r="H153" s="677">
        <v>1</v>
      </c>
      <c r="I153" s="664"/>
      <c r="J153" s="664"/>
      <c r="K153" s="677">
        <v>0</v>
      </c>
      <c r="L153" s="664">
        <v>80</v>
      </c>
      <c r="M153" s="665">
        <v>19951.257688645372</v>
      </c>
    </row>
    <row r="154" spans="1:13" ht="14.4" customHeight="1" x14ac:dyDescent="0.3">
      <c r="A154" s="660" t="s">
        <v>574</v>
      </c>
      <c r="B154" s="661" t="s">
        <v>2315</v>
      </c>
      <c r="C154" s="661" t="s">
        <v>1616</v>
      </c>
      <c r="D154" s="661" t="s">
        <v>1617</v>
      </c>
      <c r="E154" s="661" t="s">
        <v>1618</v>
      </c>
      <c r="F154" s="664">
        <v>1</v>
      </c>
      <c r="G154" s="664">
        <v>900.00070203790347</v>
      </c>
      <c r="H154" s="677">
        <v>1</v>
      </c>
      <c r="I154" s="664"/>
      <c r="J154" s="664"/>
      <c r="K154" s="677">
        <v>0</v>
      </c>
      <c r="L154" s="664">
        <v>1</v>
      </c>
      <c r="M154" s="665">
        <v>900.00070203790347</v>
      </c>
    </row>
    <row r="155" spans="1:13" ht="14.4" customHeight="1" x14ac:dyDescent="0.3">
      <c r="A155" s="660" t="s">
        <v>574</v>
      </c>
      <c r="B155" s="661" t="s">
        <v>2315</v>
      </c>
      <c r="C155" s="661" t="s">
        <v>1406</v>
      </c>
      <c r="D155" s="661" t="s">
        <v>1407</v>
      </c>
      <c r="E155" s="661" t="s">
        <v>1408</v>
      </c>
      <c r="F155" s="664"/>
      <c r="G155" s="664"/>
      <c r="H155" s="677">
        <v>0</v>
      </c>
      <c r="I155" s="664">
        <v>1</v>
      </c>
      <c r="J155" s="664">
        <v>254.76999999999998</v>
      </c>
      <c r="K155" s="677">
        <v>1</v>
      </c>
      <c r="L155" s="664">
        <v>1</v>
      </c>
      <c r="M155" s="665">
        <v>254.76999999999998</v>
      </c>
    </row>
    <row r="156" spans="1:13" ht="14.4" customHeight="1" x14ac:dyDescent="0.3">
      <c r="A156" s="660" t="s">
        <v>574</v>
      </c>
      <c r="B156" s="661" t="s">
        <v>2315</v>
      </c>
      <c r="C156" s="661" t="s">
        <v>1934</v>
      </c>
      <c r="D156" s="661" t="s">
        <v>1407</v>
      </c>
      <c r="E156" s="661" t="s">
        <v>1935</v>
      </c>
      <c r="F156" s="664"/>
      <c r="G156" s="664"/>
      <c r="H156" s="677">
        <v>0</v>
      </c>
      <c r="I156" s="664">
        <v>39</v>
      </c>
      <c r="J156" s="664">
        <v>33281.972804205987</v>
      </c>
      <c r="K156" s="677">
        <v>1</v>
      </c>
      <c r="L156" s="664">
        <v>39</v>
      </c>
      <c r="M156" s="665">
        <v>33281.972804205987</v>
      </c>
    </row>
    <row r="157" spans="1:13" ht="14.4" customHeight="1" x14ac:dyDescent="0.3">
      <c r="A157" s="660" t="s">
        <v>574</v>
      </c>
      <c r="B157" s="661" t="s">
        <v>2320</v>
      </c>
      <c r="C157" s="661" t="s">
        <v>1264</v>
      </c>
      <c r="D157" s="661" t="s">
        <v>1265</v>
      </c>
      <c r="E157" s="661" t="s">
        <v>1266</v>
      </c>
      <c r="F157" s="664"/>
      <c r="G157" s="664"/>
      <c r="H157" s="677">
        <v>0</v>
      </c>
      <c r="I157" s="664">
        <v>16</v>
      </c>
      <c r="J157" s="664">
        <v>2211.9999922073694</v>
      </c>
      <c r="K157" s="677">
        <v>1</v>
      </c>
      <c r="L157" s="664">
        <v>16</v>
      </c>
      <c r="M157" s="665">
        <v>2211.9999922073694</v>
      </c>
    </row>
    <row r="158" spans="1:13" ht="14.4" customHeight="1" x14ac:dyDescent="0.3">
      <c r="A158" s="660" t="s">
        <v>574</v>
      </c>
      <c r="B158" s="661" t="s">
        <v>2320</v>
      </c>
      <c r="C158" s="661" t="s">
        <v>589</v>
      </c>
      <c r="D158" s="661" t="s">
        <v>2322</v>
      </c>
      <c r="E158" s="661" t="s">
        <v>1266</v>
      </c>
      <c r="F158" s="664">
        <v>2</v>
      </c>
      <c r="G158" s="664">
        <v>216.54</v>
      </c>
      <c r="H158" s="677">
        <v>1</v>
      </c>
      <c r="I158" s="664"/>
      <c r="J158" s="664"/>
      <c r="K158" s="677">
        <v>0</v>
      </c>
      <c r="L158" s="664">
        <v>2</v>
      </c>
      <c r="M158" s="665">
        <v>216.54</v>
      </c>
    </row>
    <row r="159" spans="1:13" ht="14.4" customHeight="1" x14ac:dyDescent="0.3">
      <c r="A159" s="660" t="s">
        <v>574</v>
      </c>
      <c r="B159" s="661" t="s">
        <v>2320</v>
      </c>
      <c r="C159" s="661" t="s">
        <v>1937</v>
      </c>
      <c r="D159" s="661" t="s">
        <v>1265</v>
      </c>
      <c r="E159" s="661" t="s">
        <v>1938</v>
      </c>
      <c r="F159" s="664"/>
      <c r="G159" s="664"/>
      <c r="H159" s="677">
        <v>0</v>
      </c>
      <c r="I159" s="664">
        <v>110</v>
      </c>
      <c r="J159" s="664">
        <v>15721.777818382579</v>
      </c>
      <c r="K159" s="677">
        <v>1</v>
      </c>
      <c r="L159" s="664">
        <v>110</v>
      </c>
      <c r="M159" s="665">
        <v>15721.777818382579</v>
      </c>
    </row>
    <row r="160" spans="1:13" ht="14.4" customHeight="1" x14ac:dyDescent="0.3">
      <c r="A160" s="660" t="s">
        <v>574</v>
      </c>
      <c r="B160" s="661" t="s">
        <v>2326</v>
      </c>
      <c r="C160" s="661" t="s">
        <v>1313</v>
      </c>
      <c r="D160" s="661" t="s">
        <v>1314</v>
      </c>
      <c r="E160" s="661" t="s">
        <v>1315</v>
      </c>
      <c r="F160" s="664"/>
      <c r="G160" s="664"/>
      <c r="H160" s="677">
        <v>0</v>
      </c>
      <c r="I160" s="664">
        <v>17</v>
      </c>
      <c r="J160" s="664">
        <v>1300.4673341523362</v>
      </c>
      <c r="K160" s="677">
        <v>1</v>
      </c>
      <c r="L160" s="664">
        <v>17</v>
      </c>
      <c r="M160" s="665">
        <v>1300.4673341523362</v>
      </c>
    </row>
    <row r="161" spans="1:13" ht="14.4" customHeight="1" x14ac:dyDescent="0.3">
      <c r="A161" s="660" t="s">
        <v>574</v>
      </c>
      <c r="B161" s="661" t="s">
        <v>2328</v>
      </c>
      <c r="C161" s="661" t="s">
        <v>1233</v>
      </c>
      <c r="D161" s="661" t="s">
        <v>1234</v>
      </c>
      <c r="E161" s="661" t="s">
        <v>2329</v>
      </c>
      <c r="F161" s="664"/>
      <c r="G161" s="664"/>
      <c r="H161" s="677">
        <v>0</v>
      </c>
      <c r="I161" s="664">
        <v>1</v>
      </c>
      <c r="J161" s="664">
        <v>198.89009276265651</v>
      </c>
      <c r="K161" s="677">
        <v>1</v>
      </c>
      <c r="L161" s="664">
        <v>1</v>
      </c>
      <c r="M161" s="665">
        <v>198.89009276265651</v>
      </c>
    </row>
    <row r="162" spans="1:13" ht="14.4" customHeight="1" x14ac:dyDescent="0.3">
      <c r="A162" s="660" t="s">
        <v>574</v>
      </c>
      <c r="B162" s="661" t="s">
        <v>2362</v>
      </c>
      <c r="C162" s="661" t="s">
        <v>1931</v>
      </c>
      <c r="D162" s="661" t="s">
        <v>2363</v>
      </c>
      <c r="E162" s="661" t="s">
        <v>1254</v>
      </c>
      <c r="F162" s="664"/>
      <c r="G162" s="664"/>
      <c r="H162" s="677">
        <v>0</v>
      </c>
      <c r="I162" s="664">
        <v>1</v>
      </c>
      <c r="J162" s="664">
        <v>107.68999588176237</v>
      </c>
      <c r="K162" s="677">
        <v>1</v>
      </c>
      <c r="L162" s="664">
        <v>1</v>
      </c>
      <c r="M162" s="665">
        <v>107.68999588176237</v>
      </c>
    </row>
    <row r="163" spans="1:13" ht="14.4" customHeight="1" x14ac:dyDescent="0.3">
      <c r="A163" s="660" t="s">
        <v>574</v>
      </c>
      <c r="B163" s="661" t="s">
        <v>2330</v>
      </c>
      <c r="C163" s="661" t="s">
        <v>1478</v>
      </c>
      <c r="D163" s="661" t="s">
        <v>1479</v>
      </c>
      <c r="E163" s="661" t="s">
        <v>1480</v>
      </c>
      <c r="F163" s="664"/>
      <c r="G163" s="664"/>
      <c r="H163" s="677">
        <v>0</v>
      </c>
      <c r="I163" s="664">
        <v>1</v>
      </c>
      <c r="J163" s="664">
        <v>202.85999771310955</v>
      </c>
      <c r="K163" s="677">
        <v>1</v>
      </c>
      <c r="L163" s="664">
        <v>1</v>
      </c>
      <c r="M163" s="665">
        <v>202.85999771310955</v>
      </c>
    </row>
    <row r="164" spans="1:13" ht="14.4" customHeight="1" x14ac:dyDescent="0.3">
      <c r="A164" s="660" t="s">
        <v>574</v>
      </c>
      <c r="B164" s="661" t="s">
        <v>2330</v>
      </c>
      <c r="C164" s="661" t="s">
        <v>1961</v>
      </c>
      <c r="D164" s="661" t="s">
        <v>1962</v>
      </c>
      <c r="E164" s="661" t="s">
        <v>1963</v>
      </c>
      <c r="F164" s="664">
        <v>10</v>
      </c>
      <c r="G164" s="664">
        <v>11335.2</v>
      </c>
      <c r="H164" s="677">
        <v>1</v>
      </c>
      <c r="I164" s="664"/>
      <c r="J164" s="664"/>
      <c r="K164" s="677">
        <v>0</v>
      </c>
      <c r="L164" s="664">
        <v>10</v>
      </c>
      <c r="M164" s="665">
        <v>11335.2</v>
      </c>
    </row>
    <row r="165" spans="1:13" ht="14.4" customHeight="1" x14ac:dyDescent="0.3">
      <c r="A165" s="660" t="s">
        <v>574</v>
      </c>
      <c r="B165" s="661" t="s">
        <v>2330</v>
      </c>
      <c r="C165" s="661" t="s">
        <v>1997</v>
      </c>
      <c r="D165" s="661" t="s">
        <v>2364</v>
      </c>
      <c r="E165" s="661" t="s">
        <v>1995</v>
      </c>
      <c r="F165" s="664"/>
      <c r="G165" s="664"/>
      <c r="H165" s="677">
        <v>0</v>
      </c>
      <c r="I165" s="664">
        <v>18</v>
      </c>
      <c r="J165" s="664">
        <v>3910.9098074663789</v>
      </c>
      <c r="K165" s="677">
        <v>1</v>
      </c>
      <c r="L165" s="664">
        <v>18</v>
      </c>
      <c r="M165" s="665">
        <v>3910.9098074663789</v>
      </c>
    </row>
    <row r="166" spans="1:13" ht="14.4" customHeight="1" x14ac:dyDescent="0.3">
      <c r="A166" s="660" t="s">
        <v>574</v>
      </c>
      <c r="B166" s="661" t="s">
        <v>2330</v>
      </c>
      <c r="C166" s="661" t="s">
        <v>1993</v>
      </c>
      <c r="D166" s="661" t="s">
        <v>1994</v>
      </c>
      <c r="E166" s="661" t="s">
        <v>1995</v>
      </c>
      <c r="F166" s="664"/>
      <c r="G166" s="664"/>
      <c r="H166" s="677">
        <v>0</v>
      </c>
      <c r="I166" s="664">
        <v>30</v>
      </c>
      <c r="J166" s="664">
        <v>12735.110002872334</v>
      </c>
      <c r="K166" s="677">
        <v>1</v>
      </c>
      <c r="L166" s="664">
        <v>30</v>
      </c>
      <c r="M166" s="665">
        <v>12735.110002872334</v>
      </c>
    </row>
    <row r="167" spans="1:13" ht="14.4" customHeight="1" x14ac:dyDescent="0.3">
      <c r="A167" s="660" t="s">
        <v>574</v>
      </c>
      <c r="B167" s="661" t="s">
        <v>2330</v>
      </c>
      <c r="C167" s="661" t="s">
        <v>1991</v>
      </c>
      <c r="D167" s="661" t="s">
        <v>1992</v>
      </c>
      <c r="E167" s="661" t="s">
        <v>1284</v>
      </c>
      <c r="F167" s="664"/>
      <c r="G167" s="664"/>
      <c r="H167" s="677">
        <v>0</v>
      </c>
      <c r="I167" s="664">
        <v>4</v>
      </c>
      <c r="J167" s="664">
        <v>134.27982325467283</v>
      </c>
      <c r="K167" s="677">
        <v>1</v>
      </c>
      <c r="L167" s="664">
        <v>4</v>
      </c>
      <c r="M167" s="665">
        <v>134.27982325467283</v>
      </c>
    </row>
    <row r="168" spans="1:13" ht="14.4" customHeight="1" x14ac:dyDescent="0.3">
      <c r="A168" s="660" t="s">
        <v>574</v>
      </c>
      <c r="B168" s="661" t="s">
        <v>2330</v>
      </c>
      <c r="C168" s="661" t="s">
        <v>1988</v>
      </c>
      <c r="D168" s="661" t="s">
        <v>1989</v>
      </c>
      <c r="E168" s="661" t="s">
        <v>1284</v>
      </c>
      <c r="F168" s="664"/>
      <c r="G168" s="664"/>
      <c r="H168" s="677">
        <v>0</v>
      </c>
      <c r="I168" s="664">
        <v>4</v>
      </c>
      <c r="J168" s="664">
        <v>134.28</v>
      </c>
      <c r="K168" s="677">
        <v>1</v>
      </c>
      <c r="L168" s="664">
        <v>4</v>
      </c>
      <c r="M168" s="665">
        <v>134.28</v>
      </c>
    </row>
    <row r="169" spans="1:13" ht="14.4" customHeight="1" x14ac:dyDescent="0.3">
      <c r="A169" s="660" t="s">
        <v>574</v>
      </c>
      <c r="B169" s="661" t="s">
        <v>2330</v>
      </c>
      <c r="C169" s="661" t="s">
        <v>1487</v>
      </c>
      <c r="D169" s="661" t="s">
        <v>1488</v>
      </c>
      <c r="E169" s="661" t="s">
        <v>1489</v>
      </c>
      <c r="F169" s="664"/>
      <c r="G169" s="664"/>
      <c r="H169" s="677">
        <v>0</v>
      </c>
      <c r="I169" s="664">
        <v>1</v>
      </c>
      <c r="J169" s="664">
        <v>116.25</v>
      </c>
      <c r="K169" s="677">
        <v>1</v>
      </c>
      <c r="L169" s="664">
        <v>1</v>
      </c>
      <c r="M169" s="665">
        <v>116.25</v>
      </c>
    </row>
    <row r="170" spans="1:13" ht="14.4" customHeight="1" x14ac:dyDescent="0.3">
      <c r="A170" s="660" t="s">
        <v>574</v>
      </c>
      <c r="B170" s="661" t="s">
        <v>2330</v>
      </c>
      <c r="C170" s="661" t="s">
        <v>2001</v>
      </c>
      <c r="D170" s="661" t="s">
        <v>2365</v>
      </c>
      <c r="E170" s="661" t="s">
        <v>1489</v>
      </c>
      <c r="F170" s="664"/>
      <c r="G170" s="664"/>
      <c r="H170" s="677">
        <v>0</v>
      </c>
      <c r="I170" s="664">
        <v>1</v>
      </c>
      <c r="J170" s="664">
        <v>116.25</v>
      </c>
      <c r="K170" s="677">
        <v>1</v>
      </c>
      <c r="L170" s="664">
        <v>1</v>
      </c>
      <c r="M170" s="665">
        <v>116.25</v>
      </c>
    </row>
    <row r="171" spans="1:13" ht="14.4" customHeight="1" x14ac:dyDescent="0.3">
      <c r="A171" s="660" t="s">
        <v>577</v>
      </c>
      <c r="B171" s="661" t="s">
        <v>2248</v>
      </c>
      <c r="C171" s="661" t="s">
        <v>1345</v>
      </c>
      <c r="D171" s="661" t="s">
        <v>1242</v>
      </c>
      <c r="E171" s="661" t="s">
        <v>1346</v>
      </c>
      <c r="F171" s="664"/>
      <c r="G171" s="664"/>
      <c r="H171" s="677">
        <v>0</v>
      </c>
      <c r="I171" s="664">
        <v>2</v>
      </c>
      <c r="J171" s="664">
        <v>259.15895254279656</v>
      </c>
      <c r="K171" s="677">
        <v>1</v>
      </c>
      <c r="L171" s="664">
        <v>2</v>
      </c>
      <c r="M171" s="665">
        <v>259.15895254279656</v>
      </c>
    </row>
    <row r="172" spans="1:13" ht="14.4" customHeight="1" x14ac:dyDescent="0.3">
      <c r="A172" s="660" t="s">
        <v>577</v>
      </c>
      <c r="B172" s="661" t="s">
        <v>2274</v>
      </c>
      <c r="C172" s="661" t="s">
        <v>2145</v>
      </c>
      <c r="D172" s="661" t="s">
        <v>2276</v>
      </c>
      <c r="E172" s="661" t="s">
        <v>2366</v>
      </c>
      <c r="F172" s="664"/>
      <c r="G172" s="664"/>
      <c r="H172" s="677">
        <v>0</v>
      </c>
      <c r="I172" s="664">
        <v>1</v>
      </c>
      <c r="J172" s="664">
        <v>214.69799999999998</v>
      </c>
      <c r="K172" s="677">
        <v>1</v>
      </c>
      <c r="L172" s="664">
        <v>1</v>
      </c>
      <c r="M172" s="665">
        <v>214.69799999999998</v>
      </c>
    </row>
    <row r="173" spans="1:13" ht="14.4" customHeight="1" x14ac:dyDescent="0.3">
      <c r="A173" s="660" t="s">
        <v>577</v>
      </c>
      <c r="B173" s="661" t="s">
        <v>2358</v>
      </c>
      <c r="C173" s="661" t="s">
        <v>1954</v>
      </c>
      <c r="D173" s="661" t="s">
        <v>1955</v>
      </c>
      <c r="E173" s="661" t="s">
        <v>1956</v>
      </c>
      <c r="F173" s="664"/>
      <c r="G173" s="664"/>
      <c r="H173" s="677">
        <v>0</v>
      </c>
      <c r="I173" s="664">
        <v>12</v>
      </c>
      <c r="J173" s="664">
        <v>29260</v>
      </c>
      <c r="K173" s="677">
        <v>1</v>
      </c>
      <c r="L173" s="664">
        <v>12</v>
      </c>
      <c r="M173" s="665">
        <v>29260</v>
      </c>
    </row>
    <row r="174" spans="1:13" ht="14.4" customHeight="1" x14ac:dyDescent="0.3">
      <c r="A174" s="660" t="s">
        <v>577</v>
      </c>
      <c r="B174" s="661" t="s">
        <v>2359</v>
      </c>
      <c r="C174" s="661" t="s">
        <v>2148</v>
      </c>
      <c r="D174" s="661" t="s">
        <v>2149</v>
      </c>
      <c r="E174" s="661" t="s">
        <v>2150</v>
      </c>
      <c r="F174" s="664"/>
      <c r="G174" s="664"/>
      <c r="H174" s="677">
        <v>0</v>
      </c>
      <c r="I174" s="664">
        <v>50</v>
      </c>
      <c r="J174" s="664">
        <v>34823.94</v>
      </c>
      <c r="K174" s="677">
        <v>1</v>
      </c>
      <c r="L174" s="664">
        <v>50</v>
      </c>
      <c r="M174" s="665">
        <v>34823.94</v>
      </c>
    </row>
    <row r="175" spans="1:13" ht="14.4" customHeight="1" x14ac:dyDescent="0.3">
      <c r="A175" s="660" t="s">
        <v>577</v>
      </c>
      <c r="B175" s="661" t="s">
        <v>2359</v>
      </c>
      <c r="C175" s="661" t="s">
        <v>1947</v>
      </c>
      <c r="D175" s="661" t="s">
        <v>1948</v>
      </c>
      <c r="E175" s="661" t="s">
        <v>1949</v>
      </c>
      <c r="F175" s="664"/>
      <c r="G175" s="664"/>
      <c r="H175" s="677">
        <v>0</v>
      </c>
      <c r="I175" s="664">
        <v>12</v>
      </c>
      <c r="J175" s="664">
        <v>2207.0380599565406</v>
      </c>
      <c r="K175" s="677">
        <v>1</v>
      </c>
      <c r="L175" s="664">
        <v>12</v>
      </c>
      <c r="M175" s="665">
        <v>2207.0380599565406</v>
      </c>
    </row>
    <row r="176" spans="1:13" ht="14.4" customHeight="1" x14ac:dyDescent="0.3">
      <c r="A176" s="660" t="s">
        <v>577</v>
      </c>
      <c r="B176" s="661" t="s">
        <v>2359</v>
      </c>
      <c r="C176" s="661" t="s">
        <v>1613</v>
      </c>
      <c r="D176" s="661" t="s">
        <v>2360</v>
      </c>
      <c r="E176" s="661" t="s">
        <v>2361</v>
      </c>
      <c r="F176" s="664">
        <v>12</v>
      </c>
      <c r="G176" s="664">
        <v>2992.683537729074</v>
      </c>
      <c r="H176" s="677">
        <v>1</v>
      </c>
      <c r="I176" s="664"/>
      <c r="J176" s="664"/>
      <c r="K176" s="677">
        <v>0</v>
      </c>
      <c r="L176" s="664">
        <v>12</v>
      </c>
      <c r="M176" s="665">
        <v>2992.683537729074</v>
      </c>
    </row>
    <row r="177" spans="1:13" ht="14.4" customHeight="1" x14ac:dyDescent="0.3">
      <c r="A177" s="660" t="s">
        <v>577</v>
      </c>
      <c r="B177" s="661" t="s">
        <v>2315</v>
      </c>
      <c r="C177" s="661" t="s">
        <v>1406</v>
      </c>
      <c r="D177" s="661" t="s">
        <v>1407</v>
      </c>
      <c r="E177" s="661" t="s">
        <v>1408</v>
      </c>
      <c r="F177" s="664"/>
      <c r="G177" s="664"/>
      <c r="H177" s="677">
        <v>0</v>
      </c>
      <c r="I177" s="664">
        <v>4</v>
      </c>
      <c r="J177" s="664">
        <v>1019.0785642018718</v>
      </c>
      <c r="K177" s="677">
        <v>1</v>
      </c>
      <c r="L177" s="664">
        <v>4</v>
      </c>
      <c r="M177" s="665">
        <v>1019.0785642018718</v>
      </c>
    </row>
    <row r="178" spans="1:13" ht="14.4" customHeight="1" x14ac:dyDescent="0.3">
      <c r="A178" s="660" t="s">
        <v>577</v>
      </c>
      <c r="B178" s="661" t="s">
        <v>2320</v>
      </c>
      <c r="C178" s="661" t="s">
        <v>1264</v>
      </c>
      <c r="D178" s="661" t="s">
        <v>1265</v>
      </c>
      <c r="E178" s="661" t="s">
        <v>1266</v>
      </c>
      <c r="F178" s="664"/>
      <c r="G178" s="664"/>
      <c r="H178" s="677">
        <v>0</v>
      </c>
      <c r="I178" s="664">
        <v>20</v>
      </c>
      <c r="J178" s="664">
        <v>2776.4790094364735</v>
      </c>
      <c r="K178" s="677">
        <v>1</v>
      </c>
      <c r="L178" s="664">
        <v>20</v>
      </c>
      <c r="M178" s="665">
        <v>2776.4790094364735</v>
      </c>
    </row>
    <row r="179" spans="1:13" ht="14.4" customHeight="1" x14ac:dyDescent="0.3">
      <c r="A179" s="660" t="s">
        <v>577</v>
      </c>
      <c r="B179" s="661" t="s">
        <v>2320</v>
      </c>
      <c r="C179" s="661" t="s">
        <v>589</v>
      </c>
      <c r="D179" s="661" t="s">
        <v>2322</v>
      </c>
      <c r="E179" s="661" t="s">
        <v>1266</v>
      </c>
      <c r="F179" s="664">
        <v>4</v>
      </c>
      <c r="G179" s="664">
        <v>433.08</v>
      </c>
      <c r="H179" s="677">
        <v>1</v>
      </c>
      <c r="I179" s="664"/>
      <c r="J179" s="664"/>
      <c r="K179" s="677">
        <v>0</v>
      </c>
      <c r="L179" s="664">
        <v>4</v>
      </c>
      <c r="M179" s="665">
        <v>433.08</v>
      </c>
    </row>
    <row r="180" spans="1:13" ht="14.4" customHeight="1" thickBot="1" x14ac:dyDescent="0.35">
      <c r="A180" s="666" t="s">
        <v>577</v>
      </c>
      <c r="B180" s="667" t="s">
        <v>2320</v>
      </c>
      <c r="C180" s="667" t="s">
        <v>1937</v>
      </c>
      <c r="D180" s="667" t="s">
        <v>1265</v>
      </c>
      <c r="E180" s="667" t="s">
        <v>1938</v>
      </c>
      <c r="F180" s="670"/>
      <c r="G180" s="670"/>
      <c r="H180" s="678">
        <v>0</v>
      </c>
      <c r="I180" s="670">
        <v>45</v>
      </c>
      <c r="J180" s="670">
        <v>6415.7583242519822</v>
      </c>
      <c r="K180" s="678">
        <v>1</v>
      </c>
      <c r="L180" s="670">
        <v>45</v>
      </c>
      <c r="M180" s="671">
        <v>6415.7583242519822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298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335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2023</v>
      </c>
      <c r="C3" s="460">
        <f>SUM(C6:C1048576)</f>
        <v>627</v>
      </c>
      <c r="D3" s="460">
        <f>SUM(D6:D1048576)</f>
        <v>295</v>
      </c>
      <c r="E3" s="461">
        <f>SUM(E6:E1048576)</f>
        <v>0</v>
      </c>
      <c r="F3" s="458">
        <f>IF(SUM($B3:$E3)=0,"",B3/SUM($B3:$E3))</f>
        <v>0.68692699490662135</v>
      </c>
      <c r="G3" s="456">
        <f t="shared" ref="G3:I3" si="0">IF(SUM($B3:$E3)=0,"",C3/SUM($B3:$E3))</f>
        <v>0.2129032258064516</v>
      </c>
      <c r="H3" s="456">
        <f t="shared" si="0"/>
        <v>0.100169779286927</v>
      </c>
      <c r="I3" s="457">
        <f t="shared" si="0"/>
        <v>0</v>
      </c>
      <c r="J3" s="460">
        <f>SUM(J6:J1048576)</f>
        <v>186</v>
      </c>
      <c r="K3" s="460">
        <f>SUM(K6:K1048576)</f>
        <v>217</v>
      </c>
      <c r="L3" s="460">
        <f>SUM(L6:L1048576)</f>
        <v>295</v>
      </c>
      <c r="M3" s="461">
        <f>SUM(M6:M1048576)</f>
        <v>0</v>
      </c>
      <c r="N3" s="458">
        <f>IF(SUM($J3:$M3)=0,"",J3/SUM($J3:$M3))</f>
        <v>0.26647564469914042</v>
      </c>
      <c r="O3" s="456">
        <f t="shared" ref="O3:Q3" si="1">IF(SUM($J3:$M3)=0,"",K3/SUM($J3:$M3))</f>
        <v>0.31088825214899712</v>
      </c>
      <c r="P3" s="456">
        <f t="shared" si="1"/>
        <v>0.42263610315186245</v>
      </c>
      <c r="Q3" s="457">
        <f t="shared" si="1"/>
        <v>0</v>
      </c>
    </row>
    <row r="4" spans="1:17" ht="14.4" customHeight="1" thickBot="1" x14ac:dyDescent="0.35">
      <c r="A4" s="454"/>
      <c r="B4" s="529" t="s">
        <v>300</v>
      </c>
      <c r="C4" s="530"/>
      <c r="D4" s="530"/>
      <c r="E4" s="531"/>
      <c r="F4" s="526" t="s">
        <v>305</v>
      </c>
      <c r="G4" s="527"/>
      <c r="H4" s="527"/>
      <c r="I4" s="528"/>
      <c r="J4" s="529" t="s">
        <v>306</v>
      </c>
      <c r="K4" s="530"/>
      <c r="L4" s="530"/>
      <c r="M4" s="531"/>
      <c r="N4" s="526" t="s">
        <v>307</v>
      </c>
      <c r="O4" s="527"/>
      <c r="P4" s="527"/>
      <c r="Q4" s="528"/>
    </row>
    <row r="5" spans="1:17" ht="14.4" customHeight="1" thickBot="1" x14ac:dyDescent="0.35">
      <c r="A5" s="693" t="s">
        <v>299</v>
      </c>
      <c r="B5" s="694" t="s">
        <v>301</v>
      </c>
      <c r="C5" s="694" t="s">
        <v>302</v>
      </c>
      <c r="D5" s="694" t="s">
        <v>303</v>
      </c>
      <c r="E5" s="695" t="s">
        <v>304</v>
      </c>
      <c r="F5" s="696" t="s">
        <v>301</v>
      </c>
      <c r="G5" s="697" t="s">
        <v>302</v>
      </c>
      <c r="H5" s="697" t="s">
        <v>303</v>
      </c>
      <c r="I5" s="698" t="s">
        <v>304</v>
      </c>
      <c r="J5" s="694" t="s">
        <v>301</v>
      </c>
      <c r="K5" s="694" t="s">
        <v>302</v>
      </c>
      <c r="L5" s="694" t="s">
        <v>303</v>
      </c>
      <c r="M5" s="695" t="s">
        <v>304</v>
      </c>
      <c r="N5" s="696" t="s">
        <v>301</v>
      </c>
      <c r="O5" s="697" t="s">
        <v>302</v>
      </c>
      <c r="P5" s="697" t="s">
        <v>303</v>
      </c>
      <c r="Q5" s="698" t="s">
        <v>304</v>
      </c>
    </row>
    <row r="6" spans="1:17" ht="14.4" customHeight="1" x14ac:dyDescent="0.3">
      <c r="A6" s="702" t="s">
        <v>2368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2369</v>
      </c>
      <c r="B7" s="709">
        <v>597</v>
      </c>
      <c r="C7" s="664">
        <v>314</v>
      </c>
      <c r="D7" s="664">
        <v>148</v>
      </c>
      <c r="E7" s="665"/>
      <c r="F7" s="706">
        <v>0.5637393767705382</v>
      </c>
      <c r="G7" s="677">
        <v>0.29650613786591123</v>
      </c>
      <c r="H7" s="677">
        <v>0.13975448536355051</v>
      </c>
      <c r="I7" s="712">
        <v>0</v>
      </c>
      <c r="J7" s="709">
        <v>42</v>
      </c>
      <c r="K7" s="664">
        <v>105</v>
      </c>
      <c r="L7" s="664">
        <v>148</v>
      </c>
      <c r="M7" s="665"/>
      <c r="N7" s="706">
        <v>0.14237288135593221</v>
      </c>
      <c r="O7" s="677">
        <v>0.3559322033898305</v>
      </c>
      <c r="P7" s="677">
        <v>0.50169491525423726</v>
      </c>
      <c r="Q7" s="700">
        <v>0</v>
      </c>
    </row>
    <row r="8" spans="1:17" ht="14.4" customHeight="1" x14ac:dyDescent="0.3">
      <c r="A8" s="703" t="s">
        <v>2370</v>
      </c>
      <c r="B8" s="709">
        <v>21</v>
      </c>
      <c r="C8" s="664"/>
      <c r="D8" s="664"/>
      <c r="E8" s="665"/>
      <c r="F8" s="706">
        <v>1</v>
      </c>
      <c r="G8" s="677">
        <v>0</v>
      </c>
      <c r="H8" s="677">
        <v>0</v>
      </c>
      <c r="I8" s="712">
        <v>0</v>
      </c>
      <c r="J8" s="709">
        <v>9</v>
      </c>
      <c r="K8" s="664"/>
      <c r="L8" s="664"/>
      <c r="M8" s="665"/>
      <c r="N8" s="706">
        <v>1</v>
      </c>
      <c r="O8" s="677">
        <v>0</v>
      </c>
      <c r="P8" s="677">
        <v>0</v>
      </c>
      <c r="Q8" s="700">
        <v>0</v>
      </c>
    </row>
    <row r="9" spans="1:17" ht="14.4" customHeight="1" x14ac:dyDescent="0.3">
      <c r="A9" s="703" t="s">
        <v>2371</v>
      </c>
      <c r="B9" s="709">
        <v>889</v>
      </c>
      <c r="C9" s="664">
        <v>306</v>
      </c>
      <c r="D9" s="664">
        <v>147</v>
      </c>
      <c r="E9" s="665"/>
      <c r="F9" s="706">
        <v>0.66244411326378538</v>
      </c>
      <c r="G9" s="677">
        <v>0.22801788375558868</v>
      </c>
      <c r="H9" s="677">
        <v>0.10953800298062594</v>
      </c>
      <c r="I9" s="712">
        <v>0</v>
      </c>
      <c r="J9" s="709">
        <v>51</v>
      </c>
      <c r="K9" s="664">
        <v>106</v>
      </c>
      <c r="L9" s="664">
        <v>147</v>
      </c>
      <c r="M9" s="665"/>
      <c r="N9" s="706">
        <v>0.16776315789473684</v>
      </c>
      <c r="O9" s="677">
        <v>0.34868421052631576</v>
      </c>
      <c r="P9" s="677">
        <v>0.48355263157894735</v>
      </c>
      <c r="Q9" s="700">
        <v>0</v>
      </c>
    </row>
    <row r="10" spans="1:17" ht="14.4" customHeight="1" thickBot="1" x14ac:dyDescent="0.35">
      <c r="A10" s="704" t="s">
        <v>2372</v>
      </c>
      <c r="B10" s="710">
        <v>516</v>
      </c>
      <c r="C10" s="670">
        <v>7</v>
      </c>
      <c r="D10" s="670"/>
      <c r="E10" s="671"/>
      <c r="F10" s="707">
        <v>0.98661567877629064</v>
      </c>
      <c r="G10" s="678">
        <v>1.338432122370937E-2</v>
      </c>
      <c r="H10" s="678">
        <v>0</v>
      </c>
      <c r="I10" s="713">
        <v>0</v>
      </c>
      <c r="J10" s="710">
        <v>84</v>
      </c>
      <c r="K10" s="670">
        <v>6</v>
      </c>
      <c r="L10" s="670"/>
      <c r="M10" s="671"/>
      <c r="N10" s="707">
        <v>0.93333333333333335</v>
      </c>
      <c r="O10" s="678">
        <v>6.6666666666666666E-2</v>
      </c>
      <c r="P10" s="678">
        <v>0</v>
      </c>
      <c r="Q10" s="70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335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50</v>
      </c>
      <c r="B5" s="645" t="s">
        <v>561</v>
      </c>
      <c r="C5" s="648">
        <v>364408.59</v>
      </c>
      <c r="D5" s="648">
        <v>1044</v>
      </c>
      <c r="E5" s="648">
        <v>161321.31000000003</v>
      </c>
      <c r="F5" s="714">
        <v>0.442693488646906</v>
      </c>
      <c r="G5" s="648">
        <v>423</v>
      </c>
      <c r="H5" s="714">
        <v>0.40517241379310343</v>
      </c>
      <c r="I5" s="648">
        <v>203087.28</v>
      </c>
      <c r="J5" s="714">
        <v>0.55730651135309406</v>
      </c>
      <c r="K5" s="648">
        <v>621</v>
      </c>
      <c r="L5" s="714">
        <v>0.59482758620689657</v>
      </c>
      <c r="M5" s="648" t="s">
        <v>74</v>
      </c>
      <c r="N5" s="277"/>
    </row>
    <row r="6" spans="1:14" ht="14.4" customHeight="1" x14ac:dyDescent="0.3">
      <c r="A6" s="644">
        <v>50</v>
      </c>
      <c r="B6" s="645" t="s">
        <v>2373</v>
      </c>
      <c r="C6" s="648">
        <v>315262.27</v>
      </c>
      <c r="D6" s="648">
        <v>828</v>
      </c>
      <c r="E6" s="648">
        <v>114464.35000000002</v>
      </c>
      <c r="F6" s="714">
        <v>0.36307659016729155</v>
      </c>
      <c r="G6" s="648">
        <v>214</v>
      </c>
      <c r="H6" s="714">
        <v>0.25845410628019322</v>
      </c>
      <c r="I6" s="648">
        <v>200797.92</v>
      </c>
      <c r="J6" s="714">
        <v>0.63692340983270845</v>
      </c>
      <c r="K6" s="648">
        <v>614</v>
      </c>
      <c r="L6" s="714">
        <v>0.74154589371980673</v>
      </c>
      <c r="M6" s="648" t="s">
        <v>1</v>
      </c>
      <c r="N6" s="277"/>
    </row>
    <row r="7" spans="1:14" ht="14.4" customHeight="1" x14ac:dyDescent="0.3">
      <c r="A7" s="644">
        <v>50</v>
      </c>
      <c r="B7" s="645" t="s">
        <v>2374</v>
      </c>
      <c r="C7" s="648">
        <v>0</v>
      </c>
      <c r="D7" s="648">
        <v>2</v>
      </c>
      <c r="E7" s="648">
        <v>0</v>
      </c>
      <c r="F7" s="714" t="s">
        <v>562</v>
      </c>
      <c r="G7" s="648">
        <v>1</v>
      </c>
      <c r="H7" s="714">
        <v>0.5</v>
      </c>
      <c r="I7" s="648">
        <v>0</v>
      </c>
      <c r="J7" s="714" t="s">
        <v>562</v>
      </c>
      <c r="K7" s="648">
        <v>1</v>
      </c>
      <c r="L7" s="714">
        <v>0.5</v>
      </c>
      <c r="M7" s="648" t="s">
        <v>1</v>
      </c>
      <c r="N7" s="277"/>
    </row>
    <row r="8" spans="1:14" ht="14.4" customHeight="1" x14ac:dyDescent="0.3">
      <c r="A8" s="644">
        <v>50</v>
      </c>
      <c r="B8" s="645" t="s">
        <v>2375</v>
      </c>
      <c r="C8" s="648">
        <v>49146.320000000007</v>
      </c>
      <c r="D8" s="648">
        <v>214</v>
      </c>
      <c r="E8" s="648">
        <v>46856.960000000006</v>
      </c>
      <c r="F8" s="714">
        <v>0.95341746849001108</v>
      </c>
      <c r="G8" s="648">
        <v>208</v>
      </c>
      <c r="H8" s="714">
        <v>0.9719626168224299</v>
      </c>
      <c r="I8" s="648">
        <v>2289.36</v>
      </c>
      <c r="J8" s="714">
        <v>4.6582531509988943E-2</v>
      </c>
      <c r="K8" s="648">
        <v>6</v>
      </c>
      <c r="L8" s="714">
        <v>2.8037383177570093E-2</v>
      </c>
      <c r="M8" s="648" t="s">
        <v>1</v>
      </c>
      <c r="N8" s="277"/>
    </row>
    <row r="9" spans="1:14" ht="14.4" customHeight="1" x14ac:dyDescent="0.3">
      <c r="A9" s="644" t="s">
        <v>560</v>
      </c>
      <c r="B9" s="645" t="s">
        <v>3</v>
      </c>
      <c r="C9" s="648">
        <v>364408.59</v>
      </c>
      <c r="D9" s="648">
        <v>1044</v>
      </c>
      <c r="E9" s="648">
        <v>161321.31000000003</v>
      </c>
      <c r="F9" s="714">
        <v>0.442693488646906</v>
      </c>
      <c r="G9" s="648">
        <v>423</v>
      </c>
      <c r="H9" s="714">
        <v>0.40517241379310343</v>
      </c>
      <c r="I9" s="648">
        <v>203087.28</v>
      </c>
      <c r="J9" s="714">
        <v>0.55730651135309406</v>
      </c>
      <c r="K9" s="648">
        <v>621</v>
      </c>
      <c r="L9" s="714">
        <v>0.59482758620689657</v>
      </c>
      <c r="M9" s="648" t="s">
        <v>565</v>
      </c>
      <c r="N9" s="277"/>
    </row>
    <row r="11" spans="1:14" ht="14.4" customHeight="1" x14ac:dyDescent="0.3">
      <c r="A11" s="644">
        <v>50</v>
      </c>
      <c r="B11" s="645" t="s">
        <v>561</v>
      </c>
      <c r="C11" s="648" t="s">
        <v>562</v>
      </c>
      <c r="D11" s="648" t="s">
        <v>562</v>
      </c>
      <c r="E11" s="648" t="s">
        <v>562</v>
      </c>
      <c r="F11" s="714" t="s">
        <v>562</v>
      </c>
      <c r="G11" s="648" t="s">
        <v>562</v>
      </c>
      <c r="H11" s="714" t="s">
        <v>562</v>
      </c>
      <c r="I11" s="648" t="s">
        <v>562</v>
      </c>
      <c r="J11" s="714" t="s">
        <v>562</v>
      </c>
      <c r="K11" s="648" t="s">
        <v>562</v>
      </c>
      <c r="L11" s="714" t="s">
        <v>562</v>
      </c>
      <c r="M11" s="648" t="s">
        <v>74</v>
      </c>
      <c r="N11" s="277"/>
    </row>
    <row r="12" spans="1:14" ht="14.4" customHeight="1" x14ac:dyDescent="0.3">
      <c r="A12" s="644" t="s">
        <v>2376</v>
      </c>
      <c r="B12" s="645" t="s">
        <v>2373</v>
      </c>
      <c r="C12" s="648">
        <v>75702.820000000036</v>
      </c>
      <c r="D12" s="648">
        <v>426</v>
      </c>
      <c r="E12" s="648">
        <v>15972.120000000003</v>
      </c>
      <c r="F12" s="714">
        <v>0.21098447851744487</v>
      </c>
      <c r="G12" s="648">
        <v>68</v>
      </c>
      <c r="H12" s="714">
        <v>0.15962441314553991</v>
      </c>
      <c r="I12" s="648">
        <v>59730.700000000033</v>
      </c>
      <c r="J12" s="714">
        <v>0.78901552148255516</v>
      </c>
      <c r="K12" s="648">
        <v>358</v>
      </c>
      <c r="L12" s="714">
        <v>0.84037558685446012</v>
      </c>
      <c r="M12" s="648" t="s">
        <v>1</v>
      </c>
      <c r="N12" s="277"/>
    </row>
    <row r="13" spans="1:14" ht="14.4" customHeight="1" x14ac:dyDescent="0.3">
      <c r="A13" s="644" t="s">
        <v>2376</v>
      </c>
      <c r="B13" s="645" t="s">
        <v>2377</v>
      </c>
      <c r="C13" s="648">
        <v>75702.820000000036</v>
      </c>
      <c r="D13" s="648">
        <v>426</v>
      </c>
      <c r="E13" s="648">
        <v>15972.120000000003</v>
      </c>
      <c r="F13" s="714">
        <v>0.21098447851744487</v>
      </c>
      <c r="G13" s="648">
        <v>68</v>
      </c>
      <c r="H13" s="714">
        <v>0.15962441314553991</v>
      </c>
      <c r="I13" s="648">
        <v>59730.700000000033</v>
      </c>
      <c r="J13" s="714">
        <v>0.78901552148255516</v>
      </c>
      <c r="K13" s="648">
        <v>358</v>
      </c>
      <c r="L13" s="714">
        <v>0.84037558685446012</v>
      </c>
      <c r="M13" s="648" t="s">
        <v>569</v>
      </c>
      <c r="N13" s="277"/>
    </row>
    <row r="14" spans="1:14" ht="14.4" customHeight="1" x14ac:dyDescent="0.3">
      <c r="A14" s="644" t="s">
        <v>562</v>
      </c>
      <c r="B14" s="645" t="s">
        <v>562</v>
      </c>
      <c r="C14" s="648" t="s">
        <v>562</v>
      </c>
      <c r="D14" s="648" t="s">
        <v>562</v>
      </c>
      <c r="E14" s="648" t="s">
        <v>562</v>
      </c>
      <c r="F14" s="714" t="s">
        <v>562</v>
      </c>
      <c r="G14" s="648" t="s">
        <v>562</v>
      </c>
      <c r="H14" s="714" t="s">
        <v>562</v>
      </c>
      <c r="I14" s="648" t="s">
        <v>562</v>
      </c>
      <c r="J14" s="714" t="s">
        <v>562</v>
      </c>
      <c r="K14" s="648" t="s">
        <v>562</v>
      </c>
      <c r="L14" s="714" t="s">
        <v>562</v>
      </c>
      <c r="M14" s="648" t="s">
        <v>570</v>
      </c>
      <c r="N14" s="277"/>
    </row>
    <row r="15" spans="1:14" ht="14.4" customHeight="1" x14ac:dyDescent="0.3">
      <c r="A15" s="644" t="s">
        <v>2378</v>
      </c>
      <c r="B15" s="645" t="s">
        <v>2373</v>
      </c>
      <c r="C15" s="648">
        <v>239559.45000000004</v>
      </c>
      <c r="D15" s="648">
        <v>402</v>
      </c>
      <c r="E15" s="648">
        <v>98492.23000000004</v>
      </c>
      <c r="F15" s="714">
        <v>0.41113898867274917</v>
      </c>
      <c r="G15" s="648">
        <v>146</v>
      </c>
      <c r="H15" s="714">
        <v>0.36318407960199006</v>
      </c>
      <c r="I15" s="648">
        <v>141067.22</v>
      </c>
      <c r="J15" s="714">
        <v>0.58886101132725077</v>
      </c>
      <c r="K15" s="648">
        <v>256</v>
      </c>
      <c r="L15" s="714">
        <v>0.63681592039800994</v>
      </c>
      <c r="M15" s="648" t="s">
        <v>1</v>
      </c>
      <c r="N15" s="277"/>
    </row>
    <row r="16" spans="1:14" ht="14.4" customHeight="1" x14ac:dyDescent="0.3">
      <c r="A16" s="644" t="s">
        <v>2378</v>
      </c>
      <c r="B16" s="645" t="s">
        <v>2374</v>
      </c>
      <c r="C16" s="648">
        <v>0</v>
      </c>
      <c r="D16" s="648">
        <v>2</v>
      </c>
      <c r="E16" s="648">
        <v>0</v>
      </c>
      <c r="F16" s="714" t="s">
        <v>562</v>
      </c>
      <c r="G16" s="648">
        <v>1</v>
      </c>
      <c r="H16" s="714">
        <v>0.5</v>
      </c>
      <c r="I16" s="648">
        <v>0</v>
      </c>
      <c r="J16" s="714" t="s">
        <v>562</v>
      </c>
      <c r="K16" s="648">
        <v>1</v>
      </c>
      <c r="L16" s="714">
        <v>0.5</v>
      </c>
      <c r="M16" s="648" t="s">
        <v>1</v>
      </c>
      <c r="N16" s="277"/>
    </row>
    <row r="17" spans="1:14" ht="14.4" customHeight="1" x14ac:dyDescent="0.3">
      <c r="A17" s="644" t="s">
        <v>2378</v>
      </c>
      <c r="B17" s="645" t="s">
        <v>2375</v>
      </c>
      <c r="C17" s="648">
        <v>49146.320000000007</v>
      </c>
      <c r="D17" s="648">
        <v>214</v>
      </c>
      <c r="E17" s="648">
        <v>46856.960000000006</v>
      </c>
      <c r="F17" s="714">
        <v>0.95341746849001108</v>
      </c>
      <c r="G17" s="648">
        <v>208</v>
      </c>
      <c r="H17" s="714">
        <v>0.9719626168224299</v>
      </c>
      <c r="I17" s="648">
        <v>2289.36</v>
      </c>
      <c r="J17" s="714">
        <v>4.6582531509988943E-2</v>
      </c>
      <c r="K17" s="648">
        <v>6</v>
      </c>
      <c r="L17" s="714">
        <v>2.8037383177570093E-2</v>
      </c>
      <c r="M17" s="648" t="s">
        <v>1</v>
      </c>
      <c r="N17" s="277"/>
    </row>
    <row r="18" spans="1:14" ht="14.4" customHeight="1" x14ac:dyDescent="0.3">
      <c r="A18" s="644" t="s">
        <v>2378</v>
      </c>
      <c r="B18" s="645" t="s">
        <v>2379</v>
      </c>
      <c r="C18" s="648">
        <v>288705.77</v>
      </c>
      <c r="D18" s="648">
        <v>618</v>
      </c>
      <c r="E18" s="648">
        <v>145349.19000000006</v>
      </c>
      <c r="F18" s="714">
        <v>0.50345093553204723</v>
      </c>
      <c r="G18" s="648">
        <v>355</v>
      </c>
      <c r="H18" s="714">
        <v>0.57443365695792881</v>
      </c>
      <c r="I18" s="648">
        <v>143356.57999999999</v>
      </c>
      <c r="J18" s="714">
        <v>0.49654906446795288</v>
      </c>
      <c r="K18" s="648">
        <v>263</v>
      </c>
      <c r="L18" s="714">
        <v>0.42556634304207119</v>
      </c>
      <c r="M18" s="648" t="s">
        <v>569</v>
      </c>
      <c r="N18" s="277"/>
    </row>
    <row r="19" spans="1:14" ht="14.4" customHeight="1" x14ac:dyDescent="0.3">
      <c r="A19" s="644" t="s">
        <v>562</v>
      </c>
      <c r="B19" s="645" t="s">
        <v>562</v>
      </c>
      <c r="C19" s="648" t="s">
        <v>562</v>
      </c>
      <c r="D19" s="648" t="s">
        <v>562</v>
      </c>
      <c r="E19" s="648" t="s">
        <v>562</v>
      </c>
      <c r="F19" s="714" t="s">
        <v>562</v>
      </c>
      <c r="G19" s="648" t="s">
        <v>562</v>
      </c>
      <c r="H19" s="714" t="s">
        <v>562</v>
      </c>
      <c r="I19" s="648" t="s">
        <v>562</v>
      </c>
      <c r="J19" s="714" t="s">
        <v>562</v>
      </c>
      <c r="K19" s="648" t="s">
        <v>562</v>
      </c>
      <c r="L19" s="714" t="s">
        <v>562</v>
      </c>
      <c r="M19" s="648" t="s">
        <v>570</v>
      </c>
      <c r="N19" s="277"/>
    </row>
    <row r="20" spans="1:14" ht="14.4" customHeight="1" x14ac:dyDescent="0.3">
      <c r="A20" s="644" t="s">
        <v>560</v>
      </c>
      <c r="B20" s="645" t="s">
        <v>564</v>
      </c>
      <c r="C20" s="648">
        <v>364408.59000000008</v>
      </c>
      <c r="D20" s="648">
        <v>1044</v>
      </c>
      <c r="E20" s="648">
        <v>161321.31000000006</v>
      </c>
      <c r="F20" s="714">
        <v>0.442693488646906</v>
      </c>
      <c r="G20" s="648">
        <v>423</v>
      </c>
      <c r="H20" s="714">
        <v>0.40517241379310343</v>
      </c>
      <c r="I20" s="648">
        <v>203087.28000000003</v>
      </c>
      <c r="J20" s="714">
        <v>0.55730651135309406</v>
      </c>
      <c r="K20" s="648">
        <v>621</v>
      </c>
      <c r="L20" s="714">
        <v>0.59482758620689657</v>
      </c>
      <c r="M20" s="648" t="s">
        <v>565</v>
      </c>
      <c r="N20" s="277"/>
    </row>
    <row r="21" spans="1:14" ht="14.4" customHeight="1" x14ac:dyDescent="0.3">
      <c r="A21" s="715" t="s">
        <v>2380</v>
      </c>
    </row>
    <row r="22" spans="1:14" ht="14.4" customHeight="1" x14ac:dyDescent="0.3">
      <c r="A22" s="716" t="s">
        <v>2381</v>
      </c>
    </row>
    <row r="23" spans="1:14" ht="14.4" customHeight="1" x14ac:dyDescent="0.3">
      <c r="A23" s="715" t="s">
        <v>2382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3" priority="15" stopIfTrue="1" operator="lessThan">
      <formula>0.6</formula>
    </cfRule>
  </conditionalFormatting>
  <conditionalFormatting sqref="B5:B9">
    <cfRule type="expression" dxfId="52" priority="10">
      <formula>AND(LEFT(M5,6)&lt;&gt;"mezera",M5&lt;&gt;"")</formula>
    </cfRule>
  </conditionalFormatting>
  <conditionalFormatting sqref="A5:A9">
    <cfRule type="expression" dxfId="51" priority="8">
      <formula>AND(M5&lt;&gt;"",M5&lt;&gt;"mezeraKL")</formula>
    </cfRule>
  </conditionalFormatting>
  <conditionalFormatting sqref="F5:F9">
    <cfRule type="cellIs" dxfId="50" priority="7" operator="lessThan">
      <formula>0.6</formula>
    </cfRule>
  </conditionalFormatting>
  <conditionalFormatting sqref="B5:L9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9">
    <cfRule type="expression" dxfId="47" priority="12">
      <formula>$M5&lt;&gt;""</formula>
    </cfRule>
  </conditionalFormatting>
  <conditionalFormatting sqref="B11:B20">
    <cfRule type="expression" dxfId="46" priority="4">
      <formula>AND(LEFT(M11,6)&lt;&gt;"mezera",M11&lt;&gt;"")</formula>
    </cfRule>
  </conditionalFormatting>
  <conditionalFormatting sqref="A11:A20">
    <cfRule type="expression" dxfId="45" priority="2">
      <formula>AND(M11&lt;&gt;"",M11&lt;&gt;"mezeraKL")</formula>
    </cfRule>
  </conditionalFormatting>
  <conditionalFormatting sqref="F11:F20">
    <cfRule type="cellIs" dxfId="44" priority="1" operator="lessThan">
      <formula>0.6</formula>
    </cfRule>
  </conditionalFormatting>
  <conditionalFormatting sqref="B11:L20">
    <cfRule type="expression" dxfId="43" priority="3">
      <formula>OR($M11="KL",$M11="SumaKL")</formula>
    </cfRule>
    <cfRule type="expression" dxfId="42" priority="5">
      <formula>$M11="SumaNS"</formula>
    </cfRule>
  </conditionalFormatting>
  <conditionalFormatting sqref="A11:L20">
    <cfRule type="expression" dxfId="41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335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3" t="s">
        <v>167</v>
      </c>
      <c r="B4" s="694" t="s">
        <v>19</v>
      </c>
      <c r="C4" s="720"/>
      <c r="D4" s="694" t="s">
        <v>20</v>
      </c>
      <c r="E4" s="720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7" t="s">
        <v>2383</v>
      </c>
      <c r="B5" s="708">
        <v>3034.26</v>
      </c>
      <c r="C5" s="655">
        <v>1</v>
      </c>
      <c r="D5" s="721">
        <v>11</v>
      </c>
      <c r="E5" s="724" t="s">
        <v>2383</v>
      </c>
      <c r="F5" s="708">
        <v>231.3</v>
      </c>
      <c r="G5" s="676">
        <v>7.6229459571691277E-2</v>
      </c>
      <c r="H5" s="658">
        <v>3</v>
      </c>
      <c r="I5" s="699">
        <v>0.27272727272727271</v>
      </c>
      <c r="J5" s="727">
        <v>2802.96</v>
      </c>
      <c r="K5" s="676">
        <v>0.92377054042830864</v>
      </c>
      <c r="L5" s="658">
        <v>8</v>
      </c>
      <c r="M5" s="699">
        <v>0.72727272727272729</v>
      </c>
    </row>
    <row r="6" spans="1:13" ht="14.4" customHeight="1" x14ac:dyDescent="0.3">
      <c r="A6" s="718" t="s">
        <v>2384</v>
      </c>
      <c r="B6" s="709">
        <v>72431.590000000026</v>
      </c>
      <c r="C6" s="661">
        <v>1</v>
      </c>
      <c r="D6" s="722">
        <v>173</v>
      </c>
      <c r="E6" s="725" t="s">
        <v>2384</v>
      </c>
      <c r="F6" s="709">
        <v>27461.440000000002</v>
      </c>
      <c r="G6" s="677">
        <v>0.37913623047623274</v>
      </c>
      <c r="H6" s="664">
        <v>76</v>
      </c>
      <c r="I6" s="700">
        <v>0.43930635838150289</v>
      </c>
      <c r="J6" s="728">
        <v>44970.150000000023</v>
      </c>
      <c r="K6" s="677">
        <v>0.62086376952376732</v>
      </c>
      <c r="L6" s="664">
        <v>97</v>
      </c>
      <c r="M6" s="700">
        <v>0.56069364161849711</v>
      </c>
    </row>
    <row r="7" spans="1:13" ht="14.4" customHeight="1" x14ac:dyDescent="0.3">
      <c r="A7" s="718" t="s">
        <v>2385</v>
      </c>
      <c r="B7" s="709">
        <v>11988.66</v>
      </c>
      <c r="C7" s="661">
        <v>1</v>
      </c>
      <c r="D7" s="722">
        <v>57</v>
      </c>
      <c r="E7" s="725" t="s">
        <v>2385</v>
      </c>
      <c r="F7" s="709">
        <v>2666.7000000000003</v>
      </c>
      <c r="G7" s="677">
        <v>0.22243520126519564</v>
      </c>
      <c r="H7" s="664">
        <v>7</v>
      </c>
      <c r="I7" s="700">
        <v>0.12280701754385964</v>
      </c>
      <c r="J7" s="728">
        <v>9321.9599999999991</v>
      </c>
      <c r="K7" s="677">
        <v>0.77756479873480433</v>
      </c>
      <c r="L7" s="664">
        <v>50</v>
      </c>
      <c r="M7" s="700">
        <v>0.8771929824561403</v>
      </c>
    </row>
    <row r="8" spans="1:13" ht="14.4" customHeight="1" x14ac:dyDescent="0.3">
      <c r="A8" s="718" t="s">
        <v>2386</v>
      </c>
      <c r="B8" s="709">
        <v>27595.930000000004</v>
      </c>
      <c r="C8" s="661">
        <v>1</v>
      </c>
      <c r="D8" s="722">
        <v>150</v>
      </c>
      <c r="E8" s="725" t="s">
        <v>2386</v>
      </c>
      <c r="F8" s="709">
        <v>7048.1600000000008</v>
      </c>
      <c r="G8" s="677">
        <v>0.25540577904060491</v>
      </c>
      <c r="H8" s="664">
        <v>25</v>
      </c>
      <c r="I8" s="700">
        <v>0.16666666666666666</v>
      </c>
      <c r="J8" s="728">
        <v>20547.770000000004</v>
      </c>
      <c r="K8" s="677">
        <v>0.74459422095939509</v>
      </c>
      <c r="L8" s="664">
        <v>125</v>
      </c>
      <c r="M8" s="700">
        <v>0.83333333333333337</v>
      </c>
    </row>
    <row r="9" spans="1:13" ht="14.4" customHeight="1" x14ac:dyDescent="0.3">
      <c r="A9" s="718" t="s">
        <v>2387</v>
      </c>
      <c r="B9" s="709">
        <v>11173.720000000001</v>
      </c>
      <c r="C9" s="661">
        <v>1</v>
      </c>
      <c r="D9" s="722">
        <v>93</v>
      </c>
      <c r="E9" s="725" t="s">
        <v>2387</v>
      </c>
      <c r="F9" s="709">
        <v>3013.83</v>
      </c>
      <c r="G9" s="677">
        <v>0.2697248543904805</v>
      </c>
      <c r="H9" s="664">
        <v>25</v>
      </c>
      <c r="I9" s="700">
        <v>0.26881720430107525</v>
      </c>
      <c r="J9" s="728">
        <v>8159.89</v>
      </c>
      <c r="K9" s="677">
        <v>0.73027514560951945</v>
      </c>
      <c r="L9" s="664">
        <v>68</v>
      </c>
      <c r="M9" s="700">
        <v>0.73118279569892475</v>
      </c>
    </row>
    <row r="10" spans="1:13" ht="14.4" customHeight="1" x14ac:dyDescent="0.3">
      <c r="A10" s="718" t="s">
        <v>2388</v>
      </c>
      <c r="B10" s="709">
        <v>562.22</v>
      </c>
      <c r="C10" s="661">
        <v>1</v>
      </c>
      <c r="D10" s="722">
        <v>5</v>
      </c>
      <c r="E10" s="725" t="s">
        <v>2388</v>
      </c>
      <c r="F10" s="709">
        <v>562.22</v>
      </c>
      <c r="G10" s="677">
        <v>1</v>
      </c>
      <c r="H10" s="664">
        <v>5</v>
      </c>
      <c r="I10" s="700">
        <v>1</v>
      </c>
      <c r="J10" s="728"/>
      <c r="K10" s="677">
        <v>0</v>
      </c>
      <c r="L10" s="664"/>
      <c r="M10" s="700">
        <v>0</v>
      </c>
    </row>
    <row r="11" spans="1:13" ht="14.4" customHeight="1" x14ac:dyDescent="0.3">
      <c r="A11" s="718" t="s">
        <v>2389</v>
      </c>
      <c r="B11" s="709">
        <v>163474.48000000004</v>
      </c>
      <c r="C11" s="661">
        <v>1</v>
      </c>
      <c r="D11" s="722">
        <v>304</v>
      </c>
      <c r="E11" s="725" t="s">
        <v>2389</v>
      </c>
      <c r="F11" s="709">
        <v>84567.820000000036</v>
      </c>
      <c r="G11" s="677">
        <v>0.51731511854327361</v>
      </c>
      <c r="H11" s="664">
        <v>151</v>
      </c>
      <c r="I11" s="700">
        <v>0.49671052631578949</v>
      </c>
      <c r="J11" s="728">
        <v>78906.66</v>
      </c>
      <c r="K11" s="677">
        <v>0.48268488145672633</v>
      </c>
      <c r="L11" s="664">
        <v>153</v>
      </c>
      <c r="M11" s="700">
        <v>0.50328947368421051</v>
      </c>
    </row>
    <row r="12" spans="1:13" ht="14.4" customHeight="1" x14ac:dyDescent="0.3">
      <c r="A12" s="718" t="s">
        <v>2390</v>
      </c>
      <c r="B12" s="709">
        <v>15770.39</v>
      </c>
      <c r="C12" s="661">
        <v>1</v>
      </c>
      <c r="D12" s="722">
        <v>33</v>
      </c>
      <c r="E12" s="725" t="s">
        <v>2390</v>
      </c>
      <c r="F12" s="709">
        <v>9137.59</v>
      </c>
      <c r="G12" s="677">
        <v>0.57941433280977839</v>
      </c>
      <c r="H12" s="664">
        <v>21</v>
      </c>
      <c r="I12" s="700">
        <v>0.63636363636363635</v>
      </c>
      <c r="J12" s="728">
        <v>6632.8</v>
      </c>
      <c r="K12" s="677">
        <v>0.42058566719022172</v>
      </c>
      <c r="L12" s="664">
        <v>12</v>
      </c>
      <c r="M12" s="700">
        <v>0.36363636363636365</v>
      </c>
    </row>
    <row r="13" spans="1:13" ht="14.4" customHeight="1" x14ac:dyDescent="0.3">
      <c r="A13" s="718" t="s">
        <v>2391</v>
      </c>
      <c r="B13" s="709">
        <v>1771.99</v>
      </c>
      <c r="C13" s="661">
        <v>1</v>
      </c>
      <c r="D13" s="722">
        <v>17</v>
      </c>
      <c r="E13" s="725" t="s">
        <v>2391</v>
      </c>
      <c r="F13" s="709">
        <v>51.21</v>
      </c>
      <c r="G13" s="677">
        <v>2.8899711623654761E-2</v>
      </c>
      <c r="H13" s="664">
        <v>2</v>
      </c>
      <c r="I13" s="700">
        <v>0.11764705882352941</v>
      </c>
      <c r="J13" s="728">
        <v>1720.78</v>
      </c>
      <c r="K13" s="677">
        <v>0.97110028837634521</v>
      </c>
      <c r="L13" s="664">
        <v>15</v>
      </c>
      <c r="M13" s="700">
        <v>0.88235294117647056</v>
      </c>
    </row>
    <row r="14" spans="1:13" ht="14.4" customHeight="1" x14ac:dyDescent="0.3">
      <c r="A14" s="718" t="s">
        <v>2392</v>
      </c>
      <c r="B14" s="709">
        <v>977.25</v>
      </c>
      <c r="C14" s="661">
        <v>1</v>
      </c>
      <c r="D14" s="722">
        <v>5</v>
      </c>
      <c r="E14" s="725" t="s">
        <v>2392</v>
      </c>
      <c r="F14" s="709">
        <v>107.25</v>
      </c>
      <c r="G14" s="677">
        <v>0.10974673829623945</v>
      </c>
      <c r="H14" s="664">
        <v>1</v>
      </c>
      <c r="I14" s="700">
        <v>0.2</v>
      </c>
      <c r="J14" s="728">
        <v>870</v>
      </c>
      <c r="K14" s="677">
        <v>0.89025326170376051</v>
      </c>
      <c r="L14" s="664">
        <v>4</v>
      </c>
      <c r="M14" s="700">
        <v>0.8</v>
      </c>
    </row>
    <row r="15" spans="1:13" ht="14.4" customHeight="1" x14ac:dyDescent="0.3">
      <c r="A15" s="718" t="s">
        <v>2393</v>
      </c>
      <c r="B15" s="709">
        <v>6884.4299999999994</v>
      </c>
      <c r="C15" s="661">
        <v>1</v>
      </c>
      <c r="D15" s="722">
        <v>31</v>
      </c>
      <c r="E15" s="725" t="s">
        <v>2393</v>
      </c>
      <c r="F15" s="709">
        <v>914.79</v>
      </c>
      <c r="G15" s="677">
        <v>0.13287810319808613</v>
      </c>
      <c r="H15" s="664">
        <v>7</v>
      </c>
      <c r="I15" s="700">
        <v>0.22580645161290322</v>
      </c>
      <c r="J15" s="728">
        <v>5969.6399999999994</v>
      </c>
      <c r="K15" s="677">
        <v>0.86712189680191387</v>
      </c>
      <c r="L15" s="664">
        <v>24</v>
      </c>
      <c r="M15" s="700">
        <v>0.77419354838709675</v>
      </c>
    </row>
    <row r="16" spans="1:13" ht="14.4" customHeight="1" thickBot="1" x14ac:dyDescent="0.35">
      <c r="A16" s="719" t="s">
        <v>2394</v>
      </c>
      <c r="B16" s="710">
        <v>48743.67000000002</v>
      </c>
      <c r="C16" s="667">
        <v>1</v>
      </c>
      <c r="D16" s="723">
        <v>165</v>
      </c>
      <c r="E16" s="726" t="s">
        <v>2394</v>
      </c>
      <c r="F16" s="710">
        <v>25559.000000000007</v>
      </c>
      <c r="G16" s="678">
        <v>0.52435526500158891</v>
      </c>
      <c r="H16" s="670">
        <v>100</v>
      </c>
      <c r="I16" s="701">
        <v>0.60606060606060608</v>
      </c>
      <c r="J16" s="729">
        <v>23184.670000000013</v>
      </c>
      <c r="K16" s="678">
        <v>0.47564473499841115</v>
      </c>
      <c r="L16" s="670">
        <v>65</v>
      </c>
      <c r="M16" s="701">
        <v>0.39393939393939392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5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3368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335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364408.58999999991</v>
      </c>
      <c r="N3" s="70">
        <f>SUBTOTAL(9,N7:N1048576)</f>
        <v>2465</v>
      </c>
      <c r="O3" s="70">
        <f>SUBTOTAL(9,O7:O1048576)</f>
        <v>1044</v>
      </c>
      <c r="P3" s="70">
        <f>SUBTOTAL(9,P7:P1048576)</f>
        <v>161321.31000000003</v>
      </c>
      <c r="Q3" s="71">
        <f>IF(M3=0,0,P3/M3)</f>
        <v>0.44269348864690611</v>
      </c>
      <c r="R3" s="70">
        <f>SUBTOTAL(9,R7:R1048576)</f>
        <v>1130</v>
      </c>
      <c r="S3" s="71">
        <f>IF(N3=0,0,R3/N3)</f>
        <v>0.45841784989858014</v>
      </c>
      <c r="T3" s="70">
        <f>SUBTOTAL(9,T7:T1048576)</f>
        <v>423</v>
      </c>
      <c r="U3" s="72">
        <f>IF(O3=0,0,T3/O3)</f>
        <v>0.40517241379310343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0" t="s">
        <v>23</v>
      </c>
      <c r="B6" s="731" t="s">
        <v>5</v>
      </c>
      <c r="C6" s="730" t="s">
        <v>24</v>
      </c>
      <c r="D6" s="731" t="s">
        <v>6</v>
      </c>
      <c r="E6" s="731" t="s">
        <v>193</v>
      </c>
      <c r="F6" s="731" t="s">
        <v>25</v>
      </c>
      <c r="G6" s="731" t="s">
        <v>26</v>
      </c>
      <c r="H6" s="731" t="s">
        <v>8</v>
      </c>
      <c r="I6" s="731" t="s">
        <v>10</v>
      </c>
      <c r="J6" s="731" t="s">
        <v>11</v>
      </c>
      <c r="K6" s="731" t="s">
        <v>12</v>
      </c>
      <c r="L6" s="731" t="s">
        <v>27</v>
      </c>
      <c r="M6" s="732" t="s">
        <v>14</v>
      </c>
      <c r="N6" s="733" t="s">
        <v>28</v>
      </c>
      <c r="O6" s="733" t="s">
        <v>28</v>
      </c>
      <c r="P6" s="733" t="s">
        <v>14</v>
      </c>
      <c r="Q6" s="733" t="s">
        <v>2</v>
      </c>
      <c r="R6" s="733" t="s">
        <v>28</v>
      </c>
      <c r="S6" s="733" t="s">
        <v>2</v>
      </c>
      <c r="T6" s="733" t="s">
        <v>28</v>
      </c>
      <c r="U6" s="734" t="s">
        <v>2</v>
      </c>
    </row>
    <row r="7" spans="1:21" ht="14.4" customHeight="1" x14ac:dyDescent="0.3">
      <c r="A7" s="735">
        <v>50</v>
      </c>
      <c r="B7" s="736" t="s">
        <v>561</v>
      </c>
      <c r="C7" s="736" t="s">
        <v>2376</v>
      </c>
      <c r="D7" s="737" t="s">
        <v>3366</v>
      </c>
      <c r="E7" s="738" t="s">
        <v>2383</v>
      </c>
      <c r="F7" s="736" t="s">
        <v>2373</v>
      </c>
      <c r="G7" s="736" t="s">
        <v>2395</v>
      </c>
      <c r="H7" s="736" t="s">
        <v>1222</v>
      </c>
      <c r="I7" s="736" t="s">
        <v>1241</v>
      </c>
      <c r="J7" s="736" t="s">
        <v>1242</v>
      </c>
      <c r="K7" s="736" t="s">
        <v>2249</v>
      </c>
      <c r="L7" s="739">
        <v>72</v>
      </c>
      <c r="M7" s="739">
        <v>144</v>
      </c>
      <c r="N7" s="736">
        <v>2</v>
      </c>
      <c r="O7" s="740">
        <v>1</v>
      </c>
      <c r="P7" s="739"/>
      <c r="Q7" s="741">
        <v>0</v>
      </c>
      <c r="R7" s="736"/>
      <c r="S7" s="741">
        <v>0</v>
      </c>
      <c r="T7" s="740"/>
      <c r="U7" s="235">
        <v>0</v>
      </c>
    </row>
    <row r="8" spans="1:21" ht="14.4" customHeight="1" x14ac:dyDescent="0.3">
      <c r="A8" s="660">
        <v>50</v>
      </c>
      <c r="B8" s="661" t="s">
        <v>561</v>
      </c>
      <c r="C8" s="661" t="s">
        <v>2376</v>
      </c>
      <c r="D8" s="742" t="s">
        <v>3366</v>
      </c>
      <c r="E8" s="743" t="s">
        <v>2383</v>
      </c>
      <c r="F8" s="661" t="s">
        <v>2373</v>
      </c>
      <c r="G8" s="661" t="s">
        <v>2396</v>
      </c>
      <c r="H8" s="661" t="s">
        <v>1222</v>
      </c>
      <c r="I8" s="661" t="s">
        <v>1391</v>
      </c>
      <c r="J8" s="661" t="s">
        <v>1396</v>
      </c>
      <c r="K8" s="661" t="s">
        <v>1412</v>
      </c>
      <c r="L8" s="662">
        <v>181.13</v>
      </c>
      <c r="M8" s="662">
        <v>181.13</v>
      </c>
      <c r="N8" s="661">
        <v>1</v>
      </c>
      <c r="O8" s="744">
        <v>1</v>
      </c>
      <c r="P8" s="662"/>
      <c r="Q8" s="677">
        <v>0</v>
      </c>
      <c r="R8" s="661"/>
      <c r="S8" s="677">
        <v>0</v>
      </c>
      <c r="T8" s="744"/>
      <c r="U8" s="700">
        <v>0</v>
      </c>
    </row>
    <row r="9" spans="1:21" ht="14.4" customHeight="1" x14ac:dyDescent="0.3">
      <c r="A9" s="660">
        <v>50</v>
      </c>
      <c r="B9" s="661" t="s">
        <v>561</v>
      </c>
      <c r="C9" s="661" t="s">
        <v>2376</v>
      </c>
      <c r="D9" s="742" t="s">
        <v>3366</v>
      </c>
      <c r="E9" s="743" t="s">
        <v>2383</v>
      </c>
      <c r="F9" s="661" t="s">
        <v>2373</v>
      </c>
      <c r="G9" s="661" t="s">
        <v>2397</v>
      </c>
      <c r="H9" s="661" t="s">
        <v>1222</v>
      </c>
      <c r="I9" s="661" t="s">
        <v>1290</v>
      </c>
      <c r="J9" s="661" t="s">
        <v>1291</v>
      </c>
      <c r="K9" s="661" t="s">
        <v>1292</v>
      </c>
      <c r="L9" s="662">
        <v>35.11</v>
      </c>
      <c r="M9" s="662">
        <v>35.11</v>
      </c>
      <c r="N9" s="661">
        <v>1</v>
      </c>
      <c r="O9" s="744">
        <v>0.5</v>
      </c>
      <c r="P9" s="662"/>
      <c r="Q9" s="677">
        <v>0</v>
      </c>
      <c r="R9" s="661"/>
      <c r="S9" s="677">
        <v>0</v>
      </c>
      <c r="T9" s="744"/>
      <c r="U9" s="700">
        <v>0</v>
      </c>
    </row>
    <row r="10" spans="1:21" ht="14.4" customHeight="1" x14ac:dyDescent="0.3">
      <c r="A10" s="660">
        <v>50</v>
      </c>
      <c r="B10" s="661" t="s">
        <v>561</v>
      </c>
      <c r="C10" s="661" t="s">
        <v>2376</v>
      </c>
      <c r="D10" s="742" t="s">
        <v>3366</v>
      </c>
      <c r="E10" s="743" t="s">
        <v>2383</v>
      </c>
      <c r="F10" s="661" t="s">
        <v>2373</v>
      </c>
      <c r="G10" s="661" t="s">
        <v>2397</v>
      </c>
      <c r="H10" s="661" t="s">
        <v>1222</v>
      </c>
      <c r="I10" s="661" t="s">
        <v>1294</v>
      </c>
      <c r="J10" s="661" t="s">
        <v>1295</v>
      </c>
      <c r="K10" s="661" t="s">
        <v>1296</v>
      </c>
      <c r="L10" s="662">
        <v>70.23</v>
      </c>
      <c r="M10" s="662">
        <v>70.23</v>
      </c>
      <c r="N10" s="661">
        <v>1</v>
      </c>
      <c r="O10" s="744">
        <v>0.5</v>
      </c>
      <c r="P10" s="662"/>
      <c r="Q10" s="677">
        <v>0</v>
      </c>
      <c r="R10" s="661"/>
      <c r="S10" s="677">
        <v>0</v>
      </c>
      <c r="T10" s="744"/>
      <c r="U10" s="700">
        <v>0</v>
      </c>
    </row>
    <row r="11" spans="1:21" ht="14.4" customHeight="1" x14ac:dyDescent="0.3">
      <c r="A11" s="660">
        <v>50</v>
      </c>
      <c r="B11" s="661" t="s">
        <v>561</v>
      </c>
      <c r="C11" s="661" t="s">
        <v>2376</v>
      </c>
      <c r="D11" s="742" t="s">
        <v>3366</v>
      </c>
      <c r="E11" s="743" t="s">
        <v>2383</v>
      </c>
      <c r="F11" s="661" t="s">
        <v>2373</v>
      </c>
      <c r="G11" s="661" t="s">
        <v>2398</v>
      </c>
      <c r="H11" s="661" t="s">
        <v>562</v>
      </c>
      <c r="I11" s="661" t="s">
        <v>2399</v>
      </c>
      <c r="J11" s="661" t="s">
        <v>2400</v>
      </c>
      <c r="K11" s="661" t="s">
        <v>2401</v>
      </c>
      <c r="L11" s="662">
        <v>0</v>
      </c>
      <c r="M11" s="662">
        <v>0</v>
      </c>
      <c r="N11" s="661">
        <v>1</v>
      </c>
      <c r="O11" s="744">
        <v>0.5</v>
      </c>
      <c r="P11" s="662">
        <v>0</v>
      </c>
      <c r="Q11" s="677"/>
      <c r="R11" s="661">
        <v>1</v>
      </c>
      <c r="S11" s="677">
        <v>1</v>
      </c>
      <c r="T11" s="744">
        <v>0.5</v>
      </c>
      <c r="U11" s="700">
        <v>1</v>
      </c>
    </row>
    <row r="12" spans="1:21" ht="14.4" customHeight="1" x14ac:dyDescent="0.3">
      <c r="A12" s="660">
        <v>50</v>
      </c>
      <c r="B12" s="661" t="s">
        <v>561</v>
      </c>
      <c r="C12" s="661" t="s">
        <v>2376</v>
      </c>
      <c r="D12" s="742" t="s">
        <v>3366</v>
      </c>
      <c r="E12" s="743" t="s">
        <v>2383</v>
      </c>
      <c r="F12" s="661" t="s">
        <v>2373</v>
      </c>
      <c r="G12" s="661" t="s">
        <v>2402</v>
      </c>
      <c r="H12" s="661" t="s">
        <v>562</v>
      </c>
      <c r="I12" s="661" t="s">
        <v>2403</v>
      </c>
      <c r="J12" s="661" t="s">
        <v>2404</v>
      </c>
      <c r="K12" s="661" t="s">
        <v>2405</v>
      </c>
      <c r="L12" s="662">
        <v>0</v>
      </c>
      <c r="M12" s="662">
        <v>0</v>
      </c>
      <c r="N12" s="661">
        <v>1</v>
      </c>
      <c r="O12" s="744">
        <v>0.5</v>
      </c>
      <c r="P12" s="662"/>
      <c r="Q12" s="677"/>
      <c r="R12" s="661"/>
      <c r="S12" s="677">
        <v>0</v>
      </c>
      <c r="T12" s="744"/>
      <c r="U12" s="700">
        <v>0</v>
      </c>
    </row>
    <row r="13" spans="1:21" ht="14.4" customHeight="1" x14ac:dyDescent="0.3">
      <c r="A13" s="660">
        <v>50</v>
      </c>
      <c r="B13" s="661" t="s">
        <v>561</v>
      </c>
      <c r="C13" s="661" t="s">
        <v>2376</v>
      </c>
      <c r="D13" s="742" t="s">
        <v>3366</v>
      </c>
      <c r="E13" s="743" t="s">
        <v>2383</v>
      </c>
      <c r="F13" s="661" t="s">
        <v>2373</v>
      </c>
      <c r="G13" s="661" t="s">
        <v>2406</v>
      </c>
      <c r="H13" s="661" t="s">
        <v>562</v>
      </c>
      <c r="I13" s="661" t="s">
        <v>2407</v>
      </c>
      <c r="J13" s="661" t="s">
        <v>1452</v>
      </c>
      <c r="K13" s="661" t="s">
        <v>2408</v>
      </c>
      <c r="L13" s="662">
        <v>0</v>
      </c>
      <c r="M13" s="662">
        <v>0</v>
      </c>
      <c r="N13" s="661">
        <v>1</v>
      </c>
      <c r="O13" s="744">
        <v>0.5</v>
      </c>
      <c r="P13" s="662"/>
      <c r="Q13" s="677"/>
      <c r="R13" s="661"/>
      <c r="S13" s="677">
        <v>0</v>
      </c>
      <c r="T13" s="744"/>
      <c r="U13" s="700">
        <v>0</v>
      </c>
    </row>
    <row r="14" spans="1:21" ht="14.4" customHeight="1" x14ac:dyDescent="0.3">
      <c r="A14" s="660">
        <v>50</v>
      </c>
      <c r="B14" s="661" t="s">
        <v>561</v>
      </c>
      <c r="C14" s="661" t="s">
        <v>2376</v>
      </c>
      <c r="D14" s="742" t="s">
        <v>3366</v>
      </c>
      <c r="E14" s="743" t="s">
        <v>2383</v>
      </c>
      <c r="F14" s="661" t="s">
        <v>2373</v>
      </c>
      <c r="G14" s="661" t="s">
        <v>2409</v>
      </c>
      <c r="H14" s="661" t="s">
        <v>562</v>
      </c>
      <c r="I14" s="661" t="s">
        <v>2410</v>
      </c>
      <c r="J14" s="661" t="s">
        <v>1059</v>
      </c>
      <c r="K14" s="661" t="s">
        <v>2411</v>
      </c>
      <c r="L14" s="662">
        <v>0</v>
      </c>
      <c r="M14" s="662">
        <v>0</v>
      </c>
      <c r="N14" s="661">
        <v>1</v>
      </c>
      <c r="O14" s="744">
        <v>0.5</v>
      </c>
      <c r="P14" s="662">
        <v>0</v>
      </c>
      <c r="Q14" s="677"/>
      <c r="R14" s="661">
        <v>1</v>
      </c>
      <c r="S14" s="677">
        <v>1</v>
      </c>
      <c r="T14" s="744">
        <v>0.5</v>
      </c>
      <c r="U14" s="700">
        <v>1</v>
      </c>
    </row>
    <row r="15" spans="1:21" ht="14.4" customHeight="1" x14ac:dyDescent="0.3">
      <c r="A15" s="660">
        <v>50</v>
      </c>
      <c r="B15" s="661" t="s">
        <v>561</v>
      </c>
      <c r="C15" s="661" t="s">
        <v>2376</v>
      </c>
      <c r="D15" s="742" t="s">
        <v>3366</v>
      </c>
      <c r="E15" s="743" t="s">
        <v>2383</v>
      </c>
      <c r="F15" s="661" t="s">
        <v>2373</v>
      </c>
      <c r="G15" s="661" t="s">
        <v>2412</v>
      </c>
      <c r="H15" s="661" t="s">
        <v>1222</v>
      </c>
      <c r="I15" s="661" t="s">
        <v>1321</v>
      </c>
      <c r="J15" s="661" t="s">
        <v>1318</v>
      </c>
      <c r="K15" s="661" t="s">
        <v>1277</v>
      </c>
      <c r="L15" s="662">
        <v>1847.49</v>
      </c>
      <c r="M15" s="662">
        <v>1847.49</v>
      </c>
      <c r="N15" s="661">
        <v>1</v>
      </c>
      <c r="O15" s="744">
        <v>0.5</v>
      </c>
      <c r="P15" s="662"/>
      <c r="Q15" s="677">
        <v>0</v>
      </c>
      <c r="R15" s="661"/>
      <c r="S15" s="677">
        <v>0</v>
      </c>
      <c r="T15" s="744"/>
      <c r="U15" s="700">
        <v>0</v>
      </c>
    </row>
    <row r="16" spans="1:21" ht="14.4" customHeight="1" x14ac:dyDescent="0.3">
      <c r="A16" s="660">
        <v>50</v>
      </c>
      <c r="B16" s="661" t="s">
        <v>561</v>
      </c>
      <c r="C16" s="661" t="s">
        <v>2376</v>
      </c>
      <c r="D16" s="742" t="s">
        <v>3366</v>
      </c>
      <c r="E16" s="743" t="s">
        <v>2383</v>
      </c>
      <c r="F16" s="661" t="s">
        <v>2373</v>
      </c>
      <c r="G16" s="661" t="s">
        <v>2413</v>
      </c>
      <c r="H16" s="661" t="s">
        <v>1222</v>
      </c>
      <c r="I16" s="661" t="s">
        <v>2414</v>
      </c>
      <c r="J16" s="661" t="s">
        <v>1342</v>
      </c>
      <c r="K16" s="661" t="s">
        <v>1292</v>
      </c>
      <c r="L16" s="662">
        <v>48.27</v>
      </c>
      <c r="M16" s="662">
        <v>48.27</v>
      </c>
      <c r="N16" s="661">
        <v>1</v>
      </c>
      <c r="O16" s="744">
        <v>0.5</v>
      </c>
      <c r="P16" s="662"/>
      <c r="Q16" s="677">
        <v>0</v>
      </c>
      <c r="R16" s="661"/>
      <c r="S16" s="677">
        <v>0</v>
      </c>
      <c r="T16" s="744"/>
      <c r="U16" s="700">
        <v>0</v>
      </c>
    </row>
    <row r="17" spans="1:21" ht="14.4" customHeight="1" x14ac:dyDescent="0.3">
      <c r="A17" s="660">
        <v>50</v>
      </c>
      <c r="B17" s="661" t="s">
        <v>561</v>
      </c>
      <c r="C17" s="661" t="s">
        <v>2376</v>
      </c>
      <c r="D17" s="742" t="s">
        <v>3366</v>
      </c>
      <c r="E17" s="743" t="s">
        <v>2383</v>
      </c>
      <c r="F17" s="661" t="s">
        <v>2373</v>
      </c>
      <c r="G17" s="661" t="s">
        <v>2415</v>
      </c>
      <c r="H17" s="661" t="s">
        <v>1222</v>
      </c>
      <c r="I17" s="661" t="s">
        <v>1229</v>
      </c>
      <c r="J17" s="661" t="s">
        <v>1230</v>
      </c>
      <c r="K17" s="661" t="s">
        <v>1231</v>
      </c>
      <c r="L17" s="662">
        <v>16.09</v>
      </c>
      <c r="M17" s="662">
        <v>16.09</v>
      </c>
      <c r="N17" s="661">
        <v>1</v>
      </c>
      <c r="O17" s="744">
        <v>0.5</v>
      </c>
      <c r="P17" s="662">
        <v>16.09</v>
      </c>
      <c r="Q17" s="677">
        <v>1</v>
      </c>
      <c r="R17" s="661">
        <v>1</v>
      </c>
      <c r="S17" s="677">
        <v>1</v>
      </c>
      <c r="T17" s="744">
        <v>0.5</v>
      </c>
      <c r="U17" s="700">
        <v>1</v>
      </c>
    </row>
    <row r="18" spans="1:21" ht="14.4" customHeight="1" x14ac:dyDescent="0.3">
      <c r="A18" s="660">
        <v>50</v>
      </c>
      <c r="B18" s="661" t="s">
        <v>561</v>
      </c>
      <c r="C18" s="661" t="s">
        <v>2376</v>
      </c>
      <c r="D18" s="742" t="s">
        <v>3366</v>
      </c>
      <c r="E18" s="743" t="s">
        <v>2383</v>
      </c>
      <c r="F18" s="661" t="s">
        <v>2373</v>
      </c>
      <c r="G18" s="661" t="s">
        <v>2416</v>
      </c>
      <c r="H18" s="661" t="s">
        <v>562</v>
      </c>
      <c r="I18" s="661" t="s">
        <v>2417</v>
      </c>
      <c r="J18" s="661" t="s">
        <v>935</v>
      </c>
      <c r="K18" s="661" t="s">
        <v>2418</v>
      </c>
      <c r="L18" s="662">
        <v>107.25</v>
      </c>
      <c r="M18" s="662">
        <v>107.25</v>
      </c>
      <c r="N18" s="661">
        <v>1</v>
      </c>
      <c r="O18" s="744">
        <v>1</v>
      </c>
      <c r="P18" s="662"/>
      <c r="Q18" s="677">
        <v>0</v>
      </c>
      <c r="R18" s="661"/>
      <c r="S18" s="677">
        <v>0</v>
      </c>
      <c r="T18" s="744"/>
      <c r="U18" s="700">
        <v>0</v>
      </c>
    </row>
    <row r="19" spans="1:21" ht="14.4" customHeight="1" x14ac:dyDescent="0.3">
      <c r="A19" s="660">
        <v>50</v>
      </c>
      <c r="B19" s="661" t="s">
        <v>561</v>
      </c>
      <c r="C19" s="661" t="s">
        <v>2376</v>
      </c>
      <c r="D19" s="742" t="s">
        <v>3366</v>
      </c>
      <c r="E19" s="743" t="s">
        <v>2383</v>
      </c>
      <c r="F19" s="661" t="s">
        <v>2373</v>
      </c>
      <c r="G19" s="661" t="s">
        <v>2419</v>
      </c>
      <c r="H19" s="661" t="s">
        <v>562</v>
      </c>
      <c r="I19" s="661" t="s">
        <v>2420</v>
      </c>
      <c r="J19" s="661" t="s">
        <v>732</v>
      </c>
      <c r="K19" s="661" t="s">
        <v>2421</v>
      </c>
      <c r="L19" s="662">
        <v>30.47</v>
      </c>
      <c r="M19" s="662">
        <v>30.47</v>
      </c>
      <c r="N19" s="661">
        <v>1</v>
      </c>
      <c r="O19" s="744">
        <v>1</v>
      </c>
      <c r="P19" s="662">
        <v>30.47</v>
      </c>
      <c r="Q19" s="677">
        <v>1</v>
      </c>
      <c r="R19" s="661">
        <v>1</v>
      </c>
      <c r="S19" s="677">
        <v>1</v>
      </c>
      <c r="T19" s="744">
        <v>1</v>
      </c>
      <c r="U19" s="700">
        <v>1</v>
      </c>
    </row>
    <row r="20" spans="1:21" ht="14.4" customHeight="1" x14ac:dyDescent="0.3">
      <c r="A20" s="660">
        <v>50</v>
      </c>
      <c r="B20" s="661" t="s">
        <v>561</v>
      </c>
      <c r="C20" s="661" t="s">
        <v>2376</v>
      </c>
      <c r="D20" s="742" t="s">
        <v>3366</v>
      </c>
      <c r="E20" s="743" t="s">
        <v>2383</v>
      </c>
      <c r="F20" s="661" t="s">
        <v>2373</v>
      </c>
      <c r="G20" s="661" t="s">
        <v>2422</v>
      </c>
      <c r="H20" s="661" t="s">
        <v>1222</v>
      </c>
      <c r="I20" s="661" t="s">
        <v>1337</v>
      </c>
      <c r="J20" s="661" t="s">
        <v>2242</v>
      </c>
      <c r="K20" s="661" t="s">
        <v>2243</v>
      </c>
      <c r="L20" s="662">
        <v>184.74</v>
      </c>
      <c r="M20" s="662">
        <v>554.22</v>
      </c>
      <c r="N20" s="661">
        <v>3</v>
      </c>
      <c r="O20" s="744">
        <v>1.5</v>
      </c>
      <c r="P20" s="662">
        <v>184.74</v>
      </c>
      <c r="Q20" s="677">
        <v>0.33333333333333331</v>
      </c>
      <c r="R20" s="661">
        <v>1</v>
      </c>
      <c r="S20" s="677">
        <v>0.33333333333333331</v>
      </c>
      <c r="T20" s="744">
        <v>0.5</v>
      </c>
      <c r="U20" s="700">
        <v>0.33333333333333331</v>
      </c>
    </row>
    <row r="21" spans="1:21" ht="14.4" customHeight="1" x14ac:dyDescent="0.3">
      <c r="A21" s="660">
        <v>50</v>
      </c>
      <c r="B21" s="661" t="s">
        <v>561</v>
      </c>
      <c r="C21" s="661" t="s">
        <v>2376</v>
      </c>
      <c r="D21" s="742" t="s">
        <v>3366</v>
      </c>
      <c r="E21" s="743" t="s">
        <v>2384</v>
      </c>
      <c r="F21" s="661" t="s">
        <v>2373</v>
      </c>
      <c r="G21" s="661" t="s">
        <v>2395</v>
      </c>
      <c r="H21" s="661" t="s">
        <v>1222</v>
      </c>
      <c r="I21" s="661" t="s">
        <v>1241</v>
      </c>
      <c r="J21" s="661" t="s">
        <v>1242</v>
      </c>
      <c r="K21" s="661" t="s">
        <v>2249</v>
      </c>
      <c r="L21" s="662">
        <v>72</v>
      </c>
      <c r="M21" s="662">
        <v>144</v>
      </c>
      <c r="N21" s="661">
        <v>2</v>
      </c>
      <c r="O21" s="744">
        <v>1</v>
      </c>
      <c r="P21" s="662"/>
      <c r="Q21" s="677">
        <v>0</v>
      </c>
      <c r="R21" s="661"/>
      <c r="S21" s="677">
        <v>0</v>
      </c>
      <c r="T21" s="744"/>
      <c r="U21" s="700">
        <v>0</v>
      </c>
    </row>
    <row r="22" spans="1:21" ht="14.4" customHeight="1" x14ac:dyDescent="0.3">
      <c r="A22" s="660">
        <v>50</v>
      </c>
      <c r="B22" s="661" t="s">
        <v>561</v>
      </c>
      <c r="C22" s="661" t="s">
        <v>2376</v>
      </c>
      <c r="D22" s="742" t="s">
        <v>3366</v>
      </c>
      <c r="E22" s="743" t="s">
        <v>2384</v>
      </c>
      <c r="F22" s="661" t="s">
        <v>2373</v>
      </c>
      <c r="G22" s="661" t="s">
        <v>2396</v>
      </c>
      <c r="H22" s="661" t="s">
        <v>1222</v>
      </c>
      <c r="I22" s="661" t="s">
        <v>2423</v>
      </c>
      <c r="J22" s="661" t="s">
        <v>2424</v>
      </c>
      <c r="K22" s="661" t="s">
        <v>2425</v>
      </c>
      <c r="L22" s="662">
        <v>278.64</v>
      </c>
      <c r="M22" s="662">
        <v>278.64</v>
      </c>
      <c r="N22" s="661">
        <v>1</v>
      </c>
      <c r="O22" s="744">
        <v>0.5</v>
      </c>
      <c r="P22" s="662"/>
      <c r="Q22" s="677">
        <v>0</v>
      </c>
      <c r="R22" s="661"/>
      <c r="S22" s="677">
        <v>0</v>
      </c>
      <c r="T22" s="744"/>
      <c r="U22" s="700">
        <v>0</v>
      </c>
    </row>
    <row r="23" spans="1:21" ht="14.4" customHeight="1" x14ac:dyDescent="0.3">
      <c r="A23" s="660">
        <v>50</v>
      </c>
      <c r="B23" s="661" t="s">
        <v>561</v>
      </c>
      <c r="C23" s="661" t="s">
        <v>2376</v>
      </c>
      <c r="D23" s="742" t="s">
        <v>3366</v>
      </c>
      <c r="E23" s="743" t="s">
        <v>2384</v>
      </c>
      <c r="F23" s="661" t="s">
        <v>2373</v>
      </c>
      <c r="G23" s="661" t="s">
        <v>2396</v>
      </c>
      <c r="H23" s="661" t="s">
        <v>1222</v>
      </c>
      <c r="I23" s="661" t="s">
        <v>1333</v>
      </c>
      <c r="J23" s="661" t="s">
        <v>2269</v>
      </c>
      <c r="K23" s="661" t="s">
        <v>900</v>
      </c>
      <c r="L23" s="662">
        <v>124.91</v>
      </c>
      <c r="M23" s="662">
        <v>124.91</v>
      </c>
      <c r="N23" s="661">
        <v>1</v>
      </c>
      <c r="O23" s="744">
        <v>0.5</v>
      </c>
      <c r="P23" s="662"/>
      <c r="Q23" s="677">
        <v>0</v>
      </c>
      <c r="R23" s="661"/>
      <c r="S23" s="677">
        <v>0</v>
      </c>
      <c r="T23" s="744"/>
      <c r="U23" s="700">
        <v>0</v>
      </c>
    </row>
    <row r="24" spans="1:21" ht="14.4" customHeight="1" x14ac:dyDescent="0.3">
      <c r="A24" s="660">
        <v>50</v>
      </c>
      <c r="B24" s="661" t="s">
        <v>561</v>
      </c>
      <c r="C24" s="661" t="s">
        <v>2376</v>
      </c>
      <c r="D24" s="742" t="s">
        <v>3366</v>
      </c>
      <c r="E24" s="743" t="s">
        <v>2384</v>
      </c>
      <c r="F24" s="661" t="s">
        <v>2373</v>
      </c>
      <c r="G24" s="661" t="s">
        <v>2396</v>
      </c>
      <c r="H24" s="661" t="s">
        <v>1222</v>
      </c>
      <c r="I24" s="661" t="s">
        <v>1333</v>
      </c>
      <c r="J24" s="661" t="s">
        <v>2269</v>
      </c>
      <c r="K24" s="661" t="s">
        <v>900</v>
      </c>
      <c r="L24" s="662">
        <v>117.73</v>
      </c>
      <c r="M24" s="662">
        <v>235.46</v>
      </c>
      <c r="N24" s="661">
        <v>2</v>
      </c>
      <c r="O24" s="744">
        <v>1.5</v>
      </c>
      <c r="P24" s="662"/>
      <c r="Q24" s="677">
        <v>0</v>
      </c>
      <c r="R24" s="661"/>
      <c r="S24" s="677">
        <v>0</v>
      </c>
      <c r="T24" s="744"/>
      <c r="U24" s="700">
        <v>0</v>
      </c>
    </row>
    <row r="25" spans="1:21" ht="14.4" customHeight="1" x14ac:dyDescent="0.3">
      <c r="A25" s="660">
        <v>50</v>
      </c>
      <c r="B25" s="661" t="s">
        <v>561</v>
      </c>
      <c r="C25" s="661" t="s">
        <v>2376</v>
      </c>
      <c r="D25" s="742" t="s">
        <v>3366</v>
      </c>
      <c r="E25" s="743" t="s">
        <v>2384</v>
      </c>
      <c r="F25" s="661" t="s">
        <v>2373</v>
      </c>
      <c r="G25" s="661" t="s">
        <v>2396</v>
      </c>
      <c r="H25" s="661" t="s">
        <v>1222</v>
      </c>
      <c r="I25" s="661" t="s">
        <v>1391</v>
      </c>
      <c r="J25" s="661" t="s">
        <v>1396</v>
      </c>
      <c r="K25" s="661" t="s">
        <v>1412</v>
      </c>
      <c r="L25" s="662">
        <v>193.1</v>
      </c>
      <c r="M25" s="662">
        <v>1158.5999999999999</v>
      </c>
      <c r="N25" s="661">
        <v>6</v>
      </c>
      <c r="O25" s="744">
        <v>4</v>
      </c>
      <c r="P25" s="662">
        <v>193.1</v>
      </c>
      <c r="Q25" s="677">
        <v>0.16666666666666669</v>
      </c>
      <c r="R25" s="661">
        <v>1</v>
      </c>
      <c r="S25" s="677">
        <v>0.16666666666666666</v>
      </c>
      <c r="T25" s="744">
        <v>1</v>
      </c>
      <c r="U25" s="700">
        <v>0.25</v>
      </c>
    </row>
    <row r="26" spans="1:21" ht="14.4" customHeight="1" x14ac:dyDescent="0.3">
      <c r="A26" s="660">
        <v>50</v>
      </c>
      <c r="B26" s="661" t="s">
        <v>561</v>
      </c>
      <c r="C26" s="661" t="s">
        <v>2376</v>
      </c>
      <c r="D26" s="742" t="s">
        <v>3366</v>
      </c>
      <c r="E26" s="743" t="s">
        <v>2384</v>
      </c>
      <c r="F26" s="661" t="s">
        <v>2373</v>
      </c>
      <c r="G26" s="661" t="s">
        <v>2426</v>
      </c>
      <c r="H26" s="661" t="s">
        <v>1222</v>
      </c>
      <c r="I26" s="661" t="s">
        <v>1302</v>
      </c>
      <c r="J26" s="661" t="s">
        <v>1303</v>
      </c>
      <c r="K26" s="661" t="s">
        <v>1182</v>
      </c>
      <c r="L26" s="662">
        <v>65.540000000000006</v>
      </c>
      <c r="M26" s="662">
        <v>65.540000000000006</v>
      </c>
      <c r="N26" s="661">
        <v>1</v>
      </c>
      <c r="O26" s="744">
        <v>0.5</v>
      </c>
      <c r="P26" s="662"/>
      <c r="Q26" s="677">
        <v>0</v>
      </c>
      <c r="R26" s="661"/>
      <c r="S26" s="677">
        <v>0</v>
      </c>
      <c r="T26" s="744"/>
      <c r="U26" s="700">
        <v>0</v>
      </c>
    </row>
    <row r="27" spans="1:21" ht="14.4" customHeight="1" x14ac:dyDescent="0.3">
      <c r="A27" s="660">
        <v>50</v>
      </c>
      <c r="B27" s="661" t="s">
        <v>561</v>
      </c>
      <c r="C27" s="661" t="s">
        <v>2376</v>
      </c>
      <c r="D27" s="742" t="s">
        <v>3366</v>
      </c>
      <c r="E27" s="743" t="s">
        <v>2384</v>
      </c>
      <c r="F27" s="661" t="s">
        <v>2373</v>
      </c>
      <c r="G27" s="661" t="s">
        <v>2397</v>
      </c>
      <c r="H27" s="661" t="s">
        <v>1222</v>
      </c>
      <c r="I27" s="661" t="s">
        <v>1290</v>
      </c>
      <c r="J27" s="661" t="s">
        <v>1291</v>
      </c>
      <c r="K27" s="661" t="s">
        <v>1292</v>
      </c>
      <c r="L27" s="662">
        <v>35.11</v>
      </c>
      <c r="M27" s="662">
        <v>421.32000000000011</v>
      </c>
      <c r="N27" s="661">
        <v>12</v>
      </c>
      <c r="O27" s="744">
        <v>6.5</v>
      </c>
      <c r="P27" s="662"/>
      <c r="Q27" s="677">
        <v>0</v>
      </c>
      <c r="R27" s="661"/>
      <c r="S27" s="677">
        <v>0</v>
      </c>
      <c r="T27" s="744"/>
      <c r="U27" s="700">
        <v>0</v>
      </c>
    </row>
    <row r="28" spans="1:21" ht="14.4" customHeight="1" x14ac:dyDescent="0.3">
      <c r="A28" s="660">
        <v>50</v>
      </c>
      <c r="B28" s="661" t="s">
        <v>561</v>
      </c>
      <c r="C28" s="661" t="s">
        <v>2376</v>
      </c>
      <c r="D28" s="742" t="s">
        <v>3366</v>
      </c>
      <c r="E28" s="743" t="s">
        <v>2384</v>
      </c>
      <c r="F28" s="661" t="s">
        <v>2373</v>
      </c>
      <c r="G28" s="661" t="s">
        <v>2397</v>
      </c>
      <c r="H28" s="661" t="s">
        <v>1222</v>
      </c>
      <c r="I28" s="661" t="s">
        <v>1294</v>
      </c>
      <c r="J28" s="661" t="s">
        <v>1295</v>
      </c>
      <c r="K28" s="661" t="s">
        <v>1296</v>
      </c>
      <c r="L28" s="662">
        <v>70.23</v>
      </c>
      <c r="M28" s="662">
        <v>70.23</v>
      </c>
      <c r="N28" s="661">
        <v>1</v>
      </c>
      <c r="O28" s="744">
        <v>0.5</v>
      </c>
      <c r="P28" s="662"/>
      <c r="Q28" s="677">
        <v>0</v>
      </c>
      <c r="R28" s="661"/>
      <c r="S28" s="677">
        <v>0</v>
      </c>
      <c r="T28" s="744"/>
      <c r="U28" s="700">
        <v>0</v>
      </c>
    </row>
    <row r="29" spans="1:21" ht="14.4" customHeight="1" x14ac:dyDescent="0.3">
      <c r="A29" s="660">
        <v>50</v>
      </c>
      <c r="B29" s="661" t="s">
        <v>561</v>
      </c>
      <c r="C29" s="661" t="s">
        <v>2376</v>
      </c>
      <c r="D29" s="742" t="s">
        <v>3366</v>
      </c>
      <c r="E29" s="743" t="s">
        <v>2384</v>
      </c>
      <c r="F29" s="661" t="s">
        <v>2373</v>
      </c>
      <c r="G29" s="661" t="s">
        <v>2427</v>
      </c>
      <c r="H29" s="661" t="s">
        <v>562</v>
      </c>
      <c r="I29" s="661" t="s">
        <v>1535</v>
      </c>
      <c r="J29" s="661" t="s">
        <v>1536</v>
      </c>
      <c r="K29" s="661" t="s">
        <v>2308</v>
      </c>
      <c r="L29" s="662">
        <v>66.819999999999993</v>
      </c>
      <c r="M29" s="662">
        <v>66.819999999999993</v>
      </c>
      <c r="N29" s="661">
        <v>1</v>
      </c>
      <c r="O29" s="744">
        <v>0.5</v>
      </c>
      <c r="P29" s="662"/>
      <c r="Q29" s="677">
        <v>0</v>
      </c>
      <c r="R29" s="661"/>
      <c r="S29" s="677">
        <v>0</v>
      </c>
      <c r="T29" s="744"/>
      <c r="U29" s="700">
        <v>0</v>
      </c>
    </row>
    <row r="30" spans="1:21" ht="14.4" customHeight="1" x14ac:dyDescent="0.3">
      <c r="A30" s="660">
        <v>50</v>
      </c>
      <c r="B30" s="661" t="s">
        <v>561</v>
      </c>
      <c r="C30" s="661" t="s">
        <v>2376</v>
      </c>
      <c r="D30" s="742" t="s">
        <v>3366</v>
      </c>
      <c r="E30" s="743" t="s">
        <v>2384</v>
      </c>
      <c r="F30" s="661" t="s">
        <v>2373</v>
      </c>
      <c r="G30" s="661" t="s">
        <v>2428</v>
      </c>
      <c r="H30" s="661" t="s">
        <v>1222</v>
      </c>
      <c r="I30" s="661" t="s">
        <v>2429</v>
      </c>
      <c r="J30" s="661" t="s">
        <v>2430</v>
      </c>
      <c r="K30" s="661" t="s">
        <v>2431</v>
      </c>
      <c r="L30" s="662">
        <v>2026.32</v>
      </c>
      <c r="M30" s="662">
        <v>2026.32</v>
      </c>
      <c r="N30" s="661">
        <v>1</v>
      </c>
      <c r="O30" s="744">
        <v>0.5</v>
      </c>
      <c r="P30" s="662">
        <v>2026.32</v>
      </c>
      <c r="Q30" s="677">
        <v>1</v>
      </c>
      <c r="R30" s="661">
        <v>1</v>
      </c>
      <c r="S30" s="677">
        <v>1</v>
      </c>
      <c r="T30" s="744">
        <v>0.5</v>
      </c>
      <c r="U30" s="700">
        <v>1</v>
      </c>
    </row>
    <row r="31" spans="1:21" ht="14.4" customHeight="1" x14ac:dyDescent="0.3">
      <c r="A31" s="660">
        <v>50</v>
      </c>
      <c r="B31" s="661" t="s">
        <v>561</v>
      </c>
      <c r="C31" s="661" t="s">
        <v>2376</v>
      </c>
      <c r="D31" s="742" t="s">
        <v>3366</v>
      </c>
      <c r="E31" s="743" t="s">
        <v>2384</v>
      </c>
      <c r="F31" s="661" t="s">
        <v>2373</v>
      </c>
      <c r="G31" s="661" t="s">
        <v>2432</v>
      </c>
      <c r="H31" s="661" t="s">
        <v>562</v>
      </c>
      <c r="I31" s="661" t="s">
        <v>2433</v>
      </c>
      <c r="J31" s="661" t="s">
        <v>2067</v>
      </c>
      <c r="K31" s="661" t="s">
        <v>2434</v>
      </c>
      <c r="L31" s="662">
        <v>748.21</v>
      </c>
      <c r="M31" s="662">
        <v>1496.42</v>
      </c>
      <c r="N31" s="661">
        <v>2</v>
      </c>
      <c r="O31" s="744">
        <v>0.5</v>
      </c>
      <c r="P31" s="662"/>
      <c r="Q31" s="677">
        <v>0</v>
      </c>
      <c r="R31" s="661"/>
      <c r="S31" s="677">
        <v>0</v>
      </c>
      <c r="T31" s="744"/>
      <c r="U31" s="700">
        <v>0</v>
      </c>
    </row>
    <row r="32" spans="1:21" ht="14.4" customHeight="1" x14ac:dyDescent="0.3">
      <c r="A32" s="660">
        <v>50</v>
      </c>
      <c r="B32" s="661" t="s">
        <v>561</v>
      </c>
      <c r="C32" s="661" t="s">
        <v>2376</v>
      </c>
      <c r="D32" s="742" t="s">
        <v>3366</v>
      </c>
      <c r="E32" s="743" t="s">
        <v>2384</v>
      </c>
      <c r="F32" s="661" t="s">
        <v>2373</v>
      </c>
      <c r="G32" s="661" t="s">
        <v>2398</v>
      </c>
      <c r="H32" s="661" t="s">
        <v>562</v>
      </c>
      <c r="I32" s="661" t="s">
        <v>2435</v>
      </c>
      <c r="J32" s="661" t="s">
        <v>2436</v>
      </c>
      <c r="K32" s="661" t="s">
        <v>2437</v>
      </c>
      <c r="L32" s="662">
        <v>58.97</v>
      </c>
      <c r="M32" s="662">
        <v>58.97</v>
      </c>
      <c r="N32" s="661">
        <v>1</v>
      </c>
      <c r="O32" s="744">
        <v>0.5</v>
      </c>
      <c r="P32" s="662"/>
      <c r="Q32" s="677">
        <v>0</v>
      </c>
      <c r="R32" s="661"/>
      <c r="S32" s="677">
        <v>0</v>
      </c>
      <c r="T32" s="744"/>
      <c r="U32" s="700">
        <v>0</v>
      </c>
    </row>
    <row r="33" spans="1:21" ht="14.4" customHeight="1" x14ac:dyDescent="0.3">
      <c r="A33" s="660">
        <v>50</v>
      </c>
      <c r="B33" s="661" t="s">
        <v>561</v>
      </c>
      <c r="C33" s="661" t="s">
        <v>2376</v>
      </c>
      <c r="D33" s="742" t="s">
        <v>3366</v>
      </c>
      <c r="E33" s="743" t="s">
        <v>2384</v>
      </c>
      <c r="F33" s="661" t="s">
        <v>2373</v>
      </c>
      <c r="G33" s="661" t="s">
        <v>2398</v>
      </c>
      <c r="H33" s="661" t="s">
        <v>562</v>
      </c>
      <c r="I33" s="661" t="s">
        <v>2399</v>
      </c>
      <c r="J33" s="661" t="s">
        <v>2400</v>
      </c>
      <c r="K33" s="661" t="s">
        <v>2401</v>
      </c>
      <c r="L33" s="662">
        <v>0</v>
      </c>
      <c r="M33" s="662">
        <v>0</v>
      </c>
      <c r="N33" s="661">
        <v>4</v>
      </c>
      <c r="O33" s="744">
        <v>2</v>
      </c>
      <c r="P33" s="662">
        <v>0</v>
      </c>
      <c r="Q33" s="677"/>
      <c r="R33" s="661">
        <v>1</v>
      </c>
      <c r="S33" s="677">
        <v>0.25</v>
      </c>
      <c r="T33" s="744">
        <v>0.5</v>
      </c>
      <c r="U33" s="700">
        <v>0.25</v>
      </c>
    </row>
    <row r="34" spans="1:21" ht="14.4" customHeight="1" x14ac:dyDescent="0.3">
      <c r="A34" s="660">
        <v>50</v>
      </c>
      <c r="B34" s="661" t="s">
        <v>561</v>
      </c>
      <c r="C34" s="661" t="s">
        <v>2376</v>
      </c>
      <c r="D34" s="742" t="s">
        <v>3366</v>
      </c>
      <c r="E34" s="743" t="s">
        <v>2384</v>
      </c>
      <c r="F34" s="661" t="s">
        <v>2373</v>
      </c>
      <c r="G34" s="661" t="s">
        <v>2398</v>
      </c>
      <c r="H34" s="661" t="s">
        <v>562</v>
      </c>
      <c r="I34" s="661" t="s">
        <v>862</v>
      </c>
      <c r="J34" s="661" t="s">
        <v>2400</v>
      </c>
      <c r="K34" s="661" t="s">
        <v>2438</v>
      </c>
      <c r="L34" s="662">
        <v>63.7</v>
      </c>
      <c r="M34" s="662">
        <v>127.4</v>
      </c>
      <c r="N34" s="661">
        <v>2</v>
      </c>
      <c r="O34" s="744">
        <v>1</v>
      </c>
      <c r="P34" s="662"/>
      <c r="Q34" s="677">
        <v>0</v>
      </c>
      <c r="R34" s="661"/>
      <c r="S34" s="677">
        <v>0</v>
      </c>
      <c r="T34" s="744"/>
      <c r="U34" s="700">
        <v>0</v>
      </c>
    </row>
    <row r="35" spans="1:21" ht="14.4" customHeight="1" x14ac:dyDescent="0.3">
      <c r="A35" s="660">
        <v>50</v>
      </c>
      <c r="B35" s="661" t="s">
        <v>561</v>
      </c>
      <c r="C35" s="661" t="s">
        <v>2376</v>
      </c>
      <c r="D35" s="742" t="s">
        <v>3366</v>
      </c>
      <c r="E35" s="743" t="s">
        <v>2384</v>
      </c>
      <c r="F35" s="661" t="s">
        <v>2373</v>
      </c>
      <c r="G35" s="661" t="s">
        <v>2402</v>
      </c>
      <c r="H35" s="661" t="s">
        <v>562</v>
      </c>
      <c r="I35" s="661" t="s">
        <v>922</v>
      </c>
      <c r="J35" s="661" t="s">
        <v>923</v>
      </c>
      <c r="K35" s="661" t="s">
        <v>924</v>
      </c>
      <c r="L35" s="662">
        <v>107.57</v>
      </c>
      <c r="M35" s="662">
        <v>107.57</v>
      </c>
      <c r="N35" s="661">
        <v>1</v>
      </c>
      <c r="O35" s="744">
        <v>1</v>
      </c>
      <c r="P35" s="662"/>
      <c r="Q35" s="677">
        <v>0</v>
      </c>
      <c r="R35" s="661"/>
      <c r="S35" s="677">
        <v>0</v>
      </c>
      <c r="T35" s="744"/>
      <c r="U35" s="700">
        <v>0</v>
      </c>
    </row>
    <row r="36" spans="1:21" ht="14.4" customHeight="1" x14ac:dyDescent="0.3">
      <c r="A36" s="660">
        <v>50</v>
      </c>
      <c r="B36" s="661" t="s">
        <v>561</v>
      </c>
      <c r="C36" s="661" t="s">
        <v>2376</v>
      </c>
      <c r="D36" s="742" t="s">
        <v>3366</v>
      </c>
      <c r="E36" s="743" t="s">
        <v>2384</v>
      </c>
      <c r="F36" s="661" t="s">
        <v>2373</v>
      </c>
      <c r="G36" s="661" t="s">
        <v>2402</v>
      </c>
      <c r="H36" s="661" t="s">
        <v>562</v>
      </c>
      <c r="I36" s="661" t="s">
        <v>2439</v>
      </c>
      <c r="J36" s="661" t="s">
        <v>2404</v>
      </c>
      <c r="K36" s="661" t="s">
        <v>939</v>
      </c>
      <c r="L36" s="662">
        <v>53.78</v>
      </c>
      <c r="M36" s="662">
        <v>53.78</v>
      </c>
      <c r="N36" s="661">
        <v>1</v>
      </c>
      <c r="O36" s="744">
        <v>0.5</v>
      </c>
      <c r="P36" s="662"/>
      <c r="Q36" s="677">
        <v>0</v>
      </c>
      <c r="R36" s="661"/>
      <c r="S36" s="677">
        <v>0</v>
      </c>
      <c r="T36" s="744"/>
      <c r="U36" s="700">
        <v>0</v>
      </c>
    </row>
    <row r="37" spans="1:21" ht="14.4" customHeight="1" x14ac:dyDescent="0.3">
      <c r="A37" s="660">
        <v>50</v>
      </c>
      <c r="B37" s="661" t="s">
        <v>561</v>
      </c>
      <c r="C37" s="661" t="s">
        <v>2376</v>
      </c>
      <c r="D37" s="742" t="s">
        <v>3366</v>
      </c>
      <c r="E37" s="743" t="s">
        <v>2384</v>
      </c>
      <c r="F37" s="661" t="s">
        <v>2373</v>
      </c>
      <c r="G37" s="661" t="s">
        <v>2402</v>
      </c>
      <c r="H37" s="661" t="s">
        <v>562</v>
      </c>
      <c r="I37" s="661" t="s">
        <v>2440</v>
      </c>
      <c r="J37" s="661" t="s">
        <v>2441</v>
      </c>
      <c r="K37" s="661" t="s">
        <v>939</v>
      </c>
      <c r="L37" s="662">
        <v>40.340000000000003</v>
      </c>
      <c r="M37" s="662">
        <v>40.340000000000003</v>
      </c>
      <c r="N37" s="661">
        <v>1</v>
      </c>
      <c r="O37" s="744">
        <v>0.5</v>
      </c>
      <c r="P37" s="662"/>
      <c r="Q37" s="677">
        <v>0</v>
      </c>
      <c r="R37" s="661"/>
      <c r="S37" s="677">
        <v>0</v>
      </c>
      <c r="T37" s="744"/>
      <c r="U37" s="700">
        <v>0</v>
      </c>
    </row>
    <row r="38" spans="1:21" ht="14.4" customHeight="1" x14ac:dyDescent="0.3">
      <c r="A38" s="660">
        <v>50</v>
      </c>
      <c r="B38" s="661" t="s">
        <v>561</v>
      </c>
      <c r="C38" s="661" t="s">
        <v>2376</v>
      </c>
      <c r="D38" s="742" t="s">
        <v>3366</v>
      </c>
      <c r="E38" s="743" t="s">
        <v>2384</v>
      </c>
      <c r="F38" s="661" t="s">
        <v>2373</v>
      </c>
      <c r="G38" s="661" t="s">
        <v>2442</v>
      </c>
      <c r="H38" s="661" t="s">
        <v>562</v>
      </c>
      <c r="I38" s="661" t="s">
        <v>906</v>
      </c>
      <c r="J38" s="661" t="s">
        <v>907</v>
      </c>
      <c r="K38" s="661" t="s">
        <v>908</v>
      </c>
      <c r="L38" s="662">
        <v>33</v>
      </c>
      <c r="M38" s="662">
        <v>99</v>
      </c>
      <c r="N38" s="661">
        <v>3</v>
      </c>
      <c r="O38" s="744">
        <v>1.5</v>
      </c>
      <c r="P38" s="662"/>
      <c r="Q38" s="677">
        <v>0</v>
      </c>
      <c r="R38" s="661"/>
      <c r="S38" s="677">
        <v>0</v>
      </c>
      <c r="T38" s="744"/>
      <c r="U38" s="700">
        <v>0</v>
      </c>
    </row>
    <row r="39" spans="1:21" ht="14.4" customHeight="1" x14ac:dyDescent="0.3">
      <c r="A39" s="660">
        <v>50</v>
      </c>
      <c r="B39" s="661" t="s">
        <v>561</v>
      </c>
      <c r="C39" s="661" t="s">
        <v>2376</v>
      </c>
      <c r="D39" s="742" t="s">
        <v>3366</v>
      </c>
      <c r="E39" s="743" t="s">
        <v>2384</v>
      </c>
      <c r="F39" s="661" t="s">
        <v>2373</v>
      </c>
      <c r="G39" s="661" t="s">
        <v>2443</v>
      </c>
      <c r="H39" s="661" t="s">
        <v>562</v>
      </c>
      <c r="I39" s="661" t="s">
        <v>2444</v>
      </c>
      <c r="J39" s="661" t="s">
        <v>2445</v>
      </c>
      <c r="K39" s="661" t="s">
        <v>2249</v>
      </c>
      <c r="L39" s="662">
        <v>0</v>
      </c>
      <c r="M39" s="662">
        <v>0</v>
      </c>
      <c r="N39" s="661">
        <v>1</v>
      </c>
      <c r="O39" s="744">
        <v>0.5</v>
      </c>
      <c r="P39" s="662"/>
      <c r="Q39" s="677"/>
      <c r="R39" s="661"/>
      <c r="S39" s="677">
        <v>0</v>
      </c>
      <c r="T39" s="744"/>
      <c r="U39" s="700">
        <v>0</v>
      </c>
    </row>
    <row r="40" spans="1:21" ht="14.4" customHeight="1" x14ac:dyDescent="0.3">
      <c r="A40" s="660">
        <v>50</v>
      </c>
      <c r="B40" s="661" t="s">
        <v>561</v>
      </c>
      <c r="C40" s="661" t="s">
        <v>2376</v>
      </c>
      <c r="D40" s="742" t="s">
        <v>3366</v>
      </c>
      <c r="E40" s="743" t="s">
        <v>2384</v>
      </c>
      <c r="F40" s="661" t="s">
        <v>2373</v>
      </c>
      <c r="G40" s="661" t="s">
        <v>2446</v>
      </c>
      <c r="H40" s="661" t="s">
        <v>562</v>
      </c>
      <c r="I40" s="661" t="s">
        <v>2447</v>
      </c>
      <c r="J40" s="661" t="s">
        <v>2448</v>
      </c>
      <c r="K40" s="661" t="s">
        <v>2449</v>
      </c>
      <c r="L40" s="662">
        <v>5.71</v>
      </c>
      <c r="M40" s="662">
        <v>5.71</v>
      </c>
      <c r="N40" s="661">
        <v>1</v>
      </c>
      <c r="O40" s="744">
        <v>0.5</v>
      </c>
      <c r="P40" s="662">
        <v>5.71</v>
      </c>
      <c r="Q40" s="677">
        <v>1</v>
      </c>
      <c r="R40" s="661">
        <v>1</v>
      </c>
      <c r="S40" s="677">
        <v>1</v>
      </c>
      <c r="T40" s="744">
        <v>0.5</v>
      </c>
      <c r="U40" s="700">
        <v>1</v>
      </c>
    </row>
    <row r="41" spans="1:21" ht="14.4" customHeight="1" x14ac:dyDescent="0.3">
      <c r="A41" s="660">
        <v>50</v>
      </c>
      <c r="B41" s="661" t="s">
        <v>561</v>
      </c>
      <c r="C41" s="661" t="s">
        <v>2376</v>
      </c>
      <c r="D41" s="742" t="s">
        <v>3366</v>
      </c>
      <c r="E41" s="743" t="s">
        <v>2384</v>
      </c>
      <c r="F41" s="661" t="s">
        <v>2373</v>
      </c>
      <c r="G41" s="661" t="s">
        <v>2406</v>
      </c>
      <c r="H41" s="661" t="s">
        <v>1222</v>
      </c>
      <c r="I41" s="661" t="s">
        <v>1451</v>
      </c>
      <c r="J41" s="661" t="s">
        <v>1452</v>
      </c>
      <c r="K41" s="661" t="s">
        <v>1453</v>
      </c>
      <c r="L41" s="662">
        <v>93.43</v>
      </c>
      <c r="M41" s="662">
        <v>747.44</v>
      </c>
      <c r="N41" s="661">
        <v>8</v>
      </c>
      <c r="O41" s="744">
        <v>4.5</v>
      </c>
      <c r="P41" s="662"/>
      <c r="Q41" s="677">
        <v>0</v>
      </c>
      <c r="R41" s="661"/>
      <c r="S41" s="677">
        <v>0</v>
      </c>
      <c r="T41" s="744"/>
      <c r="U41" s="700">
        <v>0</v>
      </c>
    </row>
    <row r="42" spans="1:21" ht="14.4" customHeight="1" x14ac:dyDescent="0.3">
      <c r="A42" s="660">
        <v>50</v>
      </c>
      <c r="B42" s="661" t="s">
        <v>561</v>
      </c>
      <c r="C42" s="661" t="s">
        <v>2376</v>
      </c>
      <c r="D42" s="742" t="s">
        <v>3366</v>
      </c>
      <c r="E42" s="743" t="s">
        <v>2384</v>
      </c>
      <c r="F42" s="661" t="s">
        <v>2373</v>
      </c>
      <c r="G42" s="661" t="s">
        <v>2450</v>
      </c>
      <c r="H42" s="661" t="s">
        <v>562</v>
      </c>
      <c r="I42" s="661" t="s">
        <v>2451</v>
      </c>
      <c r="J42" s="661" t="s">
        <v>2452</v>
      </c>
      <c r="K42" s="661" t="s">
        <v>2314</v>
      </c>
      <c r="L42" s="662">
        <v>0</v>
      </c>
      <c r="M42" s="662">
        <v>0</v>
      </c>
      <c r="N42" s="661">
        <v>10</v>
      </c>
      <c r="O42" s="744">
        <v>5</v>
      </c>
      <c r="P42" s="662">
        <v>0</v>
      </c>
      <c r="Q42" s="677"/>
      <c r="R42" s="661">
        <v>1</v>
      </c>
      <c r="S42" s="677">
        <v>0.1</v>
      </c>
      <c r="T42" s="744">
        <v>0.5</v>
      </c>
      <c r="U42" s="700">
        <v>0.1</v>
      </c>
    </row>
    <row r="43" spans="1:21" ht="14.4" customHeight="1" x14ac:dyDescent="0.3">
      <c r="A43" s="660">
        <v>50</v>
      </c>
      <c r="B43" s="661" t="s">
        <v>561</v>
      </c>
      <c r="C43" s="661" t="s">
        <v>2376</v>
      </c>
      <c r="D43" s="742" t="s">
        <v>3366</v>
      </c>
      <c r="E43" s="743" t="s">
        <v>2384</v>
      </c>
      <c r="F43" s="661" t="s">
        <v>2373</v>
      </c>
      <c r="G43" s="661" t="s">
        <v>2409</v>
      </c>
      <c r="H43" s="661" t="s">
        <v>562</v>
      </c>
      <c r="I43" s="661" t="s">
        <v>2453</v>
      </c>
      <c r="J43" s="661" t="s">
        <v>736</v>
      </c>
      <c r="K43" s="661" t="s">
        <v>2454</v>
      </c>
      <c r="L43" s="662">
        <v>10.65</v>
      </c>
      <c r="M43" s="662">
        <v>10.65</v>
      </c>
      <c r="N43" s="661">
        <v>1</v>
      </c>
      <c r="O43" s="744">
        <v>0.5</v>
      </c>
      <c r="P43" s="662">
        <v>10.65</v>
      </c>
      <c r="Q43" s="677">
        <v>1</v>
      </c>
      <c r="R43" s="661">
        <v>1</v>
      </c>
      <c r="S43" s="677">
        <v>1</v>
      </c>
      <c r="T43" s="744">
        <v>0.5</v>
      </c>
      <c r="U43" s="700">
        <v>1</v>
      </c>
    </row>
    <row r="44" spans="1:21" ht="14.4" customHeight="1" x14ac:dyDescent="0.3">
      <c r="A44" s="660">
        <v>50</v>
      </c>
      <c r="B44" s="661" t="s">
        <v>561</v>
      </c>
      <c r="C44" s="661" t="s">
        <v>2376</v>
      </c>
      <c r="D44" s="742" t="s">
        <v>3366</v>
      </c>
      <c r="E44" s="743" t="s">
        <v>2384</v>
      </c>
      <c r="F44" s="661" t="s">
        <v>2373</v>
      </c>
      <c r="G44" s="661" t="s">
        <v>2409</v>
      </c>
      <c r="H44" s="661" t="s">
        <v>562</v>
      </c>
      <c r="I44" s="661" t="s">
        <v>2455</v>
      </c>
      <c r="J44" s="661" t="s">
        <v>2456</v>
      </c>
      <c r="K44" s="661" t="s">
        <v>2457</v>
      </c>
      <c r="L44" s="662">
        <v>70.23</v>
      </c>
      <c r="M44" s="662">
        <v>70.23</v>
      </c>
      <c r="N44" s="661">
        <v>1</v>
      </c>
      <c r="O44" s="744">
        <v>0.5</v>
      </c>
      <c r="P44" s="662"/>
      <c r="Q44" s="677">
        <v>0</v>
      </c>
      <c r="R44" s="661"/>
      <c r="S44" s="677">
        <v>0</v>
      </c>
      <c r="T44" s="744"/>
      <c r="U44" s="700">
        <v>0</v>
      </c>
    </row>
    <row r="45" spans="1:21" ht="14.4" customHeight="1" x14ac:dyDescent="0.3">
      <c r="A45" s="660">
        <v>50</v>
      </c>
      <c r="B45" s="661" t="s">
        <v>561</v>
      </c>
      <c r="C45" s="661" t="s">
        <v>2376</v>
      </c>
      <c r="D45" s="742" t="s">
        <v>3366</v>
      </c>
      <c r="E45" s="743" t="s">
        <v>2384</v>
      </c>
      <c r="F45" s="661" t="s">
        <v>2373</v>
      </c>
      <c r="G45" s="661" t="s">
        <v>2412</v>
      </c>
      <c r="H45" s="661" t="s">
        <v>1222</v>
      </c>
      <c r="I45" s="661" t="s">
        <v>1317</v>
      </c>
      <c r="J45" s="661" t="s">
        <v>1318</v>
      </c>
      <c r="K45" s="661" t="s">
        <v>1274</v>
      </c>
      <c r="L45" s="662">
        <v>1385.62</v>
      </c>
      <c r="M45" s="662">
        <v>1385.62</v>
      </c>
      <c r="N45" s="661">
        <v>1</v>
      </c>
      <c r="O45" s="744">
        <v>1</v>
      </c>
      <c r="P45" s="662"/>
      <c r="Q45" s="677">
        <v>0</v>
      </c>
      <c r="R45" s="661"/>
      <c r="S45" s="677">
        <v>0</v>
      </c>
      <c r="T45" s="744"/>
      <c r="U45" s="700">
        <v>0</v>
      </c>
    </row>
    <row r="46" spans="1:21" ht="14.4" customHeight="1" x14ac:dyDescent="0.3">
      <c r="A46" s="660">
        <v>50</v>
      </c>
      <c r="B46" s="661" t="s">
        <v>561</v>
      </c>
      <c r="C46" s="661" t="s">
        <v>2376</v>
      </c>
      <c r="D46" s="742" t="s">
        <v>3366</v>
      </c>
      <c r="E46" s="743" t="s">
        <v>2384</v>
      </c>
      <c r="F46" s="661" t="s">
        <v>2373</v>
      </c>
      <c r="G46" s="661" t="s">
        <v>2458</v>
      </c>
      <c r="H46" s="661" t="s">
        <v>1222</v>
      </c>
      <c r="I46" s="661" t="s">
        <v>1402</v>
      </c>
      <c r="J46" s="661" t="s">
        <v>1403</v>
      </c>
      <c r="K46" s="661" t="s">
        <v>1404</v>
      </c>
      <c r="L46" s="662">
        <v>52.97</v>
      </c>
      <c r="M46" s="662">
        <v>317.82000000000005</v>
      </c>
      <c r="N46" s="661">
        <v>6</v>
      </c>
      <c r="O46" s="744">
        <v>3</v>
      </c>
      <c r="P46" s="662"/>
      <c r="Q46" s="677">
        <v>0</v>
      </c>
      <c r="R46" s="661"/>
      <c r="S46" s="677">
        <v>0</v>
      </c>
      <c r="T46" s="744"/>
      <c r="U46" s="700">
        <v>0</v>
      </c>
    </row>
    <row r="47" spans="1:21" ht="14.4" customHeight="1" x14ac:dyDescent="0.3">
      <c r="A47" s="660">
        <v>50</v>
      </c>
      <c r="B47" s="661" t="s">
        <v>561</v>
      </c>
      <c r="C47" s="661" t="s">
        <v>2376</v>
      </c>
      <c r="D47" s="742" t="s">
        <v>3366</v>
      </c>
      <c r="E47" s="743" t="s">
        <v>2384</v>
      </c>
      <c r="F47" s="661" t="s">
        <v>2373</v>
      </c>
      <c r="G47" s="661" t="s">
        <v>2459</v>
      </c>
      <c r="H47" s="661" t="s">
        <v>1222</v>
      </c>
      <c r="I47" s="661" t="s">
        <v>2460</v>
      </c>
      <c r="J47" s="661" t="s">
        <v>1299</v>
      </c>
      <c r="K47" s="661" t="s">
        <v>1300</v>
      </c>
      <c r="L47" s="662">
        <v>0</v>
      </c>
      <c r="M47" s="662">
        <v>0</v>
      </c>
      <c r="N47" s="661">
        <v>1</v>
      </c>
      <c r="O47" s="744">
        <v>0.5</v>
      </c>
      <c r="P47" s="662"/>
      <c r="Q47" s="677"/>
      <c r="R47" s="661"/>
      <c r="S47" s="677">
        <v>0</v>
      </c>
      <c r="T47" s="744"/>
      <c r="U47" s="700">
        <v>0</v>
      </c>
    </row>
    <row r="48" spans="1:21" ht="14.4" customHeight="1" x14ac:dyDescent="0.3">
      <c r="A48" s="660">
        <v>50</v>
      </c>
      <c r="B48" s="661" t="s">
        <v>561</v>
      </c>
      <c r="C48" s="661" t="s">
        <v>2376</v>
      </c>
      <c r="D48" s="742" t="s">
        <v>3366</v>
      </c>
      <c r="E48" s="743" t="s">
        <v>2384</v>
      </c>
      <c r="F48" s="661" t="s">
        <v>2373</v>
      </c>
      <c r="G48" s="661" t="s">
        <v>2459</v>
      </c>
      <c r="H48" s="661" t="s">
        <v>1222</v>
      </c>
      <c r="I48" s="661" t="s">
        <v>2461</v>
      </c>
      <c r="J48" s="661" t="s">
        <v>1299</v>
      </c>
      <c r="K48" s="661" t="s">
        <v>2462</v>
      </c>
      <c r="L48" s="662">
        <v>0</v>
      </c>
      <c r="M48" s="662">
        <v>0</v>
      </c>
      <c r="N48" s="661">
        <v>1</v>
      </c>
      <c r="O48" s="744">
        <v>1</v>
      </c>
      <c r="P48" s="662"/>
      <c r="Q48" s="677"/>
      <c r="R48" s="661"/>
      <c r="S48" s="677">
        <v>0</v>
      </c>
      <c r="T48" s="744"/>
      <c r="U48" s="700">
        <v>0</v>
      </c>
    </row>
    <row r="49" spans="1:21" ht="14.4" customHeight="1" x14ac:dyDescent="0.3">
      <c r="A49" s="660">
        <v>50</v>
      </c>
      <c r="B49" s="661" t="s">
        <v>561</v>
      </c>
      <c r="C49" s="661" t="s">
        <v>2376</v>
      </c>
      <c r="D49" s="742" t="s">
        <v>3366</v>
      </c>
      <c r="E49" s="743" t="s">
        <v>2384</v>
      </c>
      <c r="F49" s="661" t="s">
        <v>2373</v>
      </c>
      <c r="G49" s="661" t="s">
        <v>2413</v>
      </c>
      <c r="H49" s="661" t="s">
        <v>1222</v>
      </c>
      <c r="I49" s="661" t="s">
        <v>2414</v>
      </c>
      <c r="J49" s="661" t="s">
        <v>1342</v>
      </c>
      <c r="K49" s="661" t="s">
        <v>1292</v>
      </c>
      <c r="L49" s="662">
        <v>48.27</v>
      </c>
      <c r="M49" s="662">
        <v>193.08</v>
      </c>
      <c r="N49" s="661">
        <v>4</v>
      </c>
      <c r="O49" s="744">
        <v>2</v>
      </c>
      <c r="P49" s="662">
        <v>48.27</v>
      </c>
      <c r="Q49" s="677">
        <v>0.25</v>
      </c>
      <c r="R49" s="661">
        <v>1</v>
      </c>
      <c r="S49" s="677">
        <v>0.25</v>
      </c>
      <c r="T49" s="744">
        <v>0.5</v>
      </c>
      <c r="U49" s="700">
        <v>0.25</v>
      </c>
    </row>
    <row r="50" spans="1:21" ht="14.4" customHeight="1" x14ac:dyDescent="0.3">
      <c r="A50" s="660">
        <v>50</v>
      </c>
      <c r="B50" s="661" t="s">
        <v>561</v>
      </c>
      <c r="C50" s="661" t="s">
        <v>2376</v>
      </c>
      <c r="D50" s="742" t="s">
        <v>3366</v>
      </c>
      <c r="E50" s="743" t="s">
        <v>2384</v>
      </c>
      <c r="F50" s="661" t="s">
        <v>2373</v>
      </c>
      <c r="G50" s="661" t="s">
        <v>2413</v>
      </c>
      <c r="H50" s="661" t="s">
        <v>1222</v>
      </c>
      <c r="I50" s="661" t="s">
        <v>2463</v>
      </c>
      <c r="J50" s="661" t="s">
        <v>1432</v>
      </c>
      <c r="K50" s="661" t="s">
        <v>2324</v>
      </c>
      <c r="L50" s="662">
        <v>96.53</v>
      </c>
      <c r="M50" s="662">
        <v>289.59000000000003</v>
      </c>
      <c r="N50" s="661">
        <v>3</v>
      </c>
      <c r="O50" s="744">
        <v>2</v>
      </c>
      <c r="P50" s="662">
        <v>96.53</v>
      </c>
      <c r="Q50" s="677">
        <v>0.33333333333333331</v>
      </c>
      <c r="R50" s="661">
        <v>1</v>
      </c>
      <c r="S50" s="677">
        <v>0.33333333333333331</v>
      </c>
      <c r="T50" s="744">
        <v>1</v>
      </c>
      <c r="U50" s="700">
        <v>0.5</v>
      </c>
    </row>
    <row r="51" spans="1:21" ht="14.4" customHeight="1" x14ac:dyDescent="0.3">
      <c r="A51" s="660">
        <v>50</v>
      </c>
      <c r="B51" s="661" t="s">
        <v>561</v>
      </c>
      <c r="C51" s="661" t="s">
        <v>2376</v>
      </c>
      <c r="D51" s="742" t="s">
        <v>3366</v>
      </c>
      <c r="E51" s="743" t="s">
        <v>2384</v>
      </c>
      <c r="F51" s="661" t="s">
        <v>2373</v>
      </c>
      <c r="G51" s="661" t="s">
        <v>2464</v>
      </c>
      <c r="H51" s="661" t="s">
        <v>1222</v>
      </c>
      <c r="I51" s="661" t="s">
        <v>2465</v>
      </c>
      <c r="J51" s="661" t="s">
        <v>1439</v>
      </c>
      <c r="K51" s="661" t="s">
        <v>1036</v>
      </c>
      <c r="L51" s="662">
        <v>194.54</v>
      </c>
      <c r="M51" s="662">
        <v>389.08</v>
      </c>
      <c r="N51" s="661">
        <v>2</v>
      </c>
      <c r="O51" s="744">
        <v>1</v>
      </c>
      <c r="P51" s="662"/>
      <c r="Q51" s="677">
        <v>0</v>
      </c>
      <c r="R51" s="661"/>
      <c r="S51" s="677">
        <v>0</v>
      </c>
      <c r="T51" s="744"/>
      <c r="U51" s="700">
        <v>0</v>
      </c>
    </row>
    <row r="52" spans="1:21" ht="14.4" customHeight="1" x14ac:dyDescent="0.3">
      <c r="A52" s="660">
        <v>50</v>
      </c>
      <c r="B52" s="661" t="s">
        <v>561</v>
      </c>
      <c r="C52" s="661" t="s">
        <v>2376</v>
      </c>
      <c r="D52" s="742" t="s">
        <v>3366</v>
      </c>
      <c r="E52" s="743" t="s">
        <v>2384</v>
      </c>
      <c r="F52" s="661" t="s">
        <v>2373</v>
      </c>
      <c r="G52" s="661" t="s">
        <v>2415</v>
      </c>
      <c r="H52" s="661" t="s">
        <v>1222</v>
      </c>
      <c r="I52" s="661" t="s">
        <v>1252</v>
      </c>
      <c r="J52" s="661" t="s">
        <v>2262</v>
      </c>
      <c r="K52" s="661" t="s">
        <v>1254</v>
      </c>
      <c r="L52" s="662">
        <v>96.53</v>
      </c>
      <c r="M52" s="662">
        <v>96.53</v>
      </c>
      <c r="N52" s="661">
        <v>1</v>
      </c>
      <c r="O52" s="744">
        <v>0.5</v>
      </c>
      <c r="P52" s="662"/>
      <c r="Q52" s="677">
        <v>0</v>
      </c>
      <c r="R52" s="661"/>
      <c r="S52" s="677">
        <v>0</v>
      </c>
      <c r="T52" s="744"/>
      <c r="U52" s="700">
        <v>0</v>
      </c>
    </row>
    <row r="53" spans="1:21" ht="14.4" customHeight="1" x14ac:dyDescent="0.3">
      <c r="A53" s="660">
        <v>50</v>
      </c>
      <c r="B53" s="661" t="s">
        <v>561</v>
      </c>
      <c r="C53" s="661" t="s">
        <v>2376</v>
      </c>
      <c r="D53" s="742" t="s">
        <v>3366</v>
      </c>
      <c r="E53" s="743" t="s">
        <v>2384</v>
      </c>
      <c r="F53" s="661" t="s">
        <v>2373</v>
      </c>
      <c r="G53" s="661" t="s">
        <v>2415</v>
      </c>
      <c r="H53" s="661" t="s">
        <v>1222</v>
      </c>
      <c r="I53" s="661" t="s">
        <v>2466</v>
      </c>
      <c r="J53" s="661" t="s">
        <v>1230</v>
      </c>
      <c r="K53" s="661" t="s">
        <v>2467</v>
      </c>
      <c r="L53" s="662">
        <v>24.14</v>
      </c>
      <c r="M53" s="662">
        <v>48.28</v>
      </c>
      <c r="N53" s="661">
        <v>2</v>
      </c>
      <c r="O53" s="744">
        <v>1</v>
      </c>
      <c r="P53" s="662"/>
      <c r="Q53" s="677">
        <v>0</v>
      </c>
      <c r="R53" s="661"/>
      <c r="S53" s="677">
        <v>0</v>
      </c>
      <c r="T53" s="744"/>
      <c r="U53" s="700">
        <v>0</v>
      </c>
    </row>
    <row r="54" spans="1:21" ht="14.4" customHeight="1" x14ac:dyDescent="0.3">
      <c r="A54" s="660">
        <v>50</v>
      </c>
      <c r="B54" s="661" t="s">
        <v>561</v>
      </c>
      <c r="C54" s="661" t="s">
        <v>2376</v>
      </c>
      <c r="D54" s="742" t="s">
        <v>3366</v>
      </c>
      <c r="E54" s="743" t="s">
        <v>2384</v>
      </c>
      <c r="F54" s="661" t="s">
        <v>2373</v>
      </c>
      <c r="G54" s="661" t="s">
        <v>2415</v>
      </c>
      <c r="H54" s="661" t="s">
        <v>1222</v>
      </c>
      <c r="I54" s="661" t="s">
        <v>1309</v>
      </c>
      <c r="J54" s="661" t="s">
        <v>2263</v>
      </c>
      <c r="K54" s="661" t="s">
        <v>947</v>
      </c>
      <c r="L54" s="662">
        <v>48.27</v>
      </c>
      <c r="M54" s="662">
        <v>96.54</v>
      </c>
      <c r="N54" s="661">
        <v>2</v>
      </c>
      <c r="O54" s="744">
        <v>1</v>
      </c>
      <c r="P54" s="662"/>
      <c r="Q54" s="677">
        <v>0</v>
      </c>
      <c r="R54" s="661"/>
      <c r="S54" s="677">
        <v>0</v>
      </c>
      <c r="T54" s="744"/>
      <c r="U54" s="700">
        <v>0</v>
      </c>
    </row>
    <row r="55" spans="1:21" ht="14.4" customHeight="1" x14ac:dyDescent="0.3">
      <c r="A55" s="660">
        <v>50</v>
      </c>
      <c r="B55" s="661" t="s">
        <v>561</v>
      </c>
      <c r="C55" s="661" t="s">
        <v>2376</v>
      </c>
      <c r="D55" s="742" t="s">
        <v>3366</v>
      </c>
      <c r="E55" s="743" t="s">
        <v>2384</v>
      </c>
      <c r="F55" s="661" t="s">
        <v>2373</v>
      </c>
      <c r="G55" s="661" t="s">
        <v>2468</v>
      </c>
      <c r="H55" s="661" t="s">
        <v>1222</v>
      </c>
      <c r="I55" s="661" t="s">
        <v>2469</v>
      </c>
      <c r="J55" s="661" t="s">
        <v>2470</v>
      </c>
      <c r="K55" s="661" t="s">
        <v>900</v>
      </c>
      <c r="L55" s="662">
        <v>193.1</v>
      </c>
      <c r="M55" s="662">
        <v>193.1</v>
      </c>
      <c r="N55" s="661">
        <v>1</v>
      </c>
      <c r="O55" s="744">
        <v>1</v>
      </c>
      <c r="P55" s="662"/>
      <c r="Q55" s="677">
        <v>0</v>
      </c>
      <c r="R55" s="661"/>
      <c r="S55" s="677">
        <v>0</v>
      </c>
      <c r="T55" s="744"/>
      <c r="U55" s="700">
        <v>0</v>
      </c>
    </row>
    <row r="56" spans="1:21" ht="14.4" customHeight="1" x14ac:dyDescent="0.3">
      <c r="A56" s="660">
        <v>50</v>
      </c>
      <c r="B56" s="661" t="s">
        <v>561</v>
      </c>
      <c r="C56" s="661" t="s">
        <v>2376</v>
      </c>
      <c r="D56" s="742" t="s">
        <v>3366</v>
      </c>
      <c r="E56" s="743" t="s">
        <v>2384</v>
      </c>
      <c r="F56" s="661" t="s">
        <v>2373</v>
      </c>
      <c r="G56" s="661" t="s">
        <v>2416</v>
      </c>
      <c r="H56" s="661" t="s">
        <v>562</v>
      </c>
      <c r="I56" s="661" t="s">
        <v>2471</v>
      </c>
      <c r="J56" s="661" t="s">
        <v>935</v>
      </c>
      <c r="K56" s="661" t="s">
        <v>2472</v>
      </c>
      <c r="L56" s="662">
        <v>0</v>
      </c>
      <c r="M56" s="662">
        <v>0</v>
      </c>
      <c r="N56" s="661">
        <v>1</v>
      </c>
      <c r="O56" s="744">
        <v>0.5</v>
      </c>
      <c r="P56" s="662"/>
      <c r="Q56" s="677"/>
      <c r="R56" s="661"/>
      <c r="S56" s="677">
        <v>0</v>
      </c>
      <c r="T56" s="744"/>
      <c r="U56" s="700">
        <v>0</v>
      </c>
    </row>
    <row r="57" spans="1:21" ht="14.4" customHeight="1" x14ac:dyDescent="0.3">
      <c r="A57" s="660">
        <v>50</v>
      </c>
      <c r="B57" s="661" t="s">
        <v>561</v>
      </c>
      <c r="C57" s="661" t="s">
        <v>2376</v>
      </c>
      <c r="D57" s="742" t="s">
        <v>3366</v>
      </c>
      <c r="E57" s="743" t="s">
        <v>2384</v>
      </c>
      <c r="F57" s="661" t="s">
        <v>2373</v>
      </c>
      <c r="G57" s="661" t="s">
        <v>2419</v>
      </c>
      <c r="H57" s="661" t="s">
        <v>562</v>
      </c>
      <c r="I57" s="661" t="s">
        <v>2420</v>
      </c>
      <c r="J57" s="661" t="s">
        <v>732</v>
      </c>
      <c r="K57" s="661" t="s">
        <v>2421</v>
      </c>
      <c r="L57" s="662">
        <v>30.47</v>
      </c>
      <c r="M57" s="662">
        <v>182.82</v>
      </c>
      <c r="N57" s="661">
        <v>6</v>
      </c>
      <c r="O57" s="744">
        <v>4</v>
      </c>
      <c r="P57" s="662">
        <v>30.47</v>
      </c>
      <c r="Q57" s="677">
        <v>0.16666666666666666</v>
      </c>
      <c r="R57" s="661">
        <v>1</v>
      </c>
      <c r="S57" s="677">
        <v>0.16666666666666666</v>
      </c>
      <c r="T57" s="744">
        <v>0.5</v>
      </c>
      <c r="U57" s="700">
        <v>0.125</v>
      </c>
    </row>
    <row r="58" spans="1:21" ht="14.4" customHeight="1" x14ac:dyDescent="0.3">
      <c r="A58" s="660">
        <v>50</v>
      </c>
      <c r="B58" s="661" t="s">
        <v>561</v>
      </c>
      <c r="C58" s="661" t="s">
        <v>2376</v>
      </c>
      <c r="D58" s="742" t="s">
        <v>3366</v>
      </c>
      <c r="E58" s="743" t="s">
        <v>2384</v>
      </c>
      <c r="F58" s="661" t="s">
        <v>2373</v>
      </c>
      <c r="G58" s="661" t="s">
        <v>2473</v>
      </c>
      <c r="H58" s="661" t="s">
        <v>562</v>
      </c>
      <c r="I58" s="661" t="s">
        <v>1527</v>
      </c>
      <c r="J58" s="661" t="s">
        <v>1528</v>
      </c>
      <c r="K58" s="661" t="s">
        <v>2474</v>
      </c>
      <c r="L58" s="662">
        <v>22.44</v>
      </c>
      <c r="M58" s="662">
        <v>44.88</v>
      </c>
      <c r="N58" s="661">
        <v>2</v>
      </c>
      <c r="O58" s="744">
        <v>1.5</v>
      </c>
      <c r="P58" s="662"/>
      <c r="Q58" s="677">
        <v>0</v>
      </c>
      <c r="R58" s="661"/>
      <c r="S58" s="677">
        <v>0</v>
      </c>
      <c r="T58" s="744"/>
      <c r="U58" s="700">
        <v>0</v>
      </c>
    </row>
    <row r="59" spans="1:21" ht="14.4" customHeight="1" x14ac:dyDescent="0.3">
      <c r="A59" s="660">
        <v>50</v>
      </c>
      <c r="B59" s="661" t="s">
        <v>561</v>
      </c>
      <c r="C59" s="661" t="s">
        <v>2376</v>
      </c>
      <c r="D59" s="742" t="s">
        <v>3366</v>
      </c>
      <c r="E59" s="743" t="s">
        <v>2384</v>
      </c>
      <c r="F59" s="661" t="s">
        <v>2373</v>
      </c>
      <c r="G59" s="661" t="s">
        <v>2475</v>
      </c>
      <c r="H59" s="661" t="s">
        <v>562</v>
      </c>
      <c r="I59" s="661" t="s">
        <v>2476</v>
      </c>
      <c r="J59" s="661" t="s">
        <v>931</v>
      </c>
      <c r="K59" s="661" t="s">
        <v>2477</v>
      </c>
      <c r="L59" s="662">
        <v>94.04</v>
      </c>
      <c r="M59" s="662">
        <v>94.04</v>
      </c>
      <c r="N59" s="661">
        <v>1</v>
      </c>
      <c r="O59" s="744">
        <v>0.5</v>
      </c>
      <c r="P59" s="662"/>
      <c r="Q59" s="677">
        <v>0</v>
      </c>
      <c r="R59" s="661"/>
      <c r="S59" s="677">
        <v>0</v>
      </c>
      <c r="T59" s="744"/>
      <c r="U59" s="700">
        <v>0</v>
      </c>
    </row>
    <row r="60" spans="1:21" ht="14.4" customHeight="1" x14ac:dyDescent="0.3">
      <c r="A60" s="660">
        <v>50</v>
      </c>
      <c r="B60" s="661" t="s">
        <v>561</v>
      </c>
      <c r="C60" s="661" t="s">
        <v>2376</v>
      </c>
      <c r="D60" s="742" t="s">
        <v>3366</v>
      </c>
      <c r="E60" s="743" t="s">
        <v>2384</v>
      </c>
      <c r="F60" s="661" t="s">
        <v>2373</v>
      </c>
      <c r="G60" s="661" t="s">
        <v>2478</v>
      </c>
      <c r="H60" s="661" t="s">
        <v>562</v>
      </c>
      <c r="I60" s="661" t="s">
        <v>2479</v>
      </c>
      <c r="J60" s="661" t="s">
        <v>2480</v>
      </c>
      <c r="K60" s="661" t="s">
        <v>2481</v>
      </c>
      <c r="L60" s="662">
        <v>0</v>
      </c>
      <c r="M60" s="662">
        <v>0</v>
      </c>
      <c r="N60" s="661">
        <v>1</v>
      </c>
      <c r="O60" s="744">
        <v>0.5</v>
      </c>
      <c r="P60" s="662">
        <v>0</v>
      </c>
      <c r="Q60" s="677"/>
      <c r="R60" s="661">
        <v>1</v>
      </c>
      <c r="S60" s="677">
        <v>1</v>
      </c>
      <c r="T60" s="744">
        <v>0.5</v>
      </c>
      <c r="U60" s="700">
        <v>1</v>
      </c>
    </row>
    <row r="61" spans="1:21" ht="14.4" customHeight="1" x14ac:dyDescent="0.3">
      <c r="A61" s="660">
        <v>50</v>
      </c>
      <c r="B61" s="661" t="s">
        <v>561</v>
      </c>
      <c r="C61" s="661" t="s">
        <v>2376</v>
      </c>
      <c r="D61" s="742" t="s">
        <v>3366</v>
      </c>
      <c r="E61" s="743" t="s">
        <v>2384</v>
      </c>
      <c r="F61" s="661" t="s">
        <v>2373</v>
      </c>
      <c r="G61" s="661" t="s">
        <v>2482</v>
      </c>
      <c r="H61" s="661" t="s">
        <v>562</v>
      </c>
      <c r="I61" s="661" t="s">
        <v>811</v>
      </c>
      <c r="J61" s="661" t="s">
        <v>812</v>
      </c>
      <c r="K61" s="661" t="s">
        <v>813</v>
      </c>
      <c r="L61" s="662">
        <v>43.94</v>
      </c>
      <c r="M61" s="662">
        <v>87.88</v>
      </c>
      <c r="N61" s="661">
        <v>2</v>
      </c>
      <c r="O61" s="744">
        <v>1</v>
      </c>
      <c r="P61" s="662"/>
      <c r="Q61" s="677">
        <v>0</v>
      </c>
      <c r="R61" s="661"/>
      <c r="S61" s="677">
        <v>0</v>
      </c>
      <c r="T61" s="744"/>
      <c r="U61" s="700">
        <v>0</v>
      </c>
    </row>
    <row r="62" spans="1:21" ht="14.4" customHeight="1" x14ac:dyDescent="0.3">
      <c r="A62" s="660">
        <v>50</v>
      </c>
      <c r="B62" s="661" t="s">
        <v>561</v>
      </c>
      <c r="C62" s="661" t="s">
        <v>2376</v>
      </c>
      <c r="D62" s="742" t="s">
        <v>3366</v>
      </c>
      <c r="E62" s="743" t="s">
        <v>2384</v>
      </c>
      <c r="F62" s="661" t="s">
        <v>2373</v>
      </c>
      <c r="G62" s="661" t="s">
        <v>2422</v>
      </c>
      <c r="H62" s="661" t="s">
        <v>1222</v>
      </c>
      <c r="I62" s="661" t="s">
        <v>2483</v>
      </c>
      <c r="J62" s="661" t="s">
        <v>2484</v>
      </c>
      <c r="K62" s="661" t="s">
        <v>2485</v>
      </c>
      <c r="L62" s="662">
        <v>120.61</v>
      </c>
      <c r="M62" s="662">
        <v>241.22</v>
      </c>
      <c r="N62" s="661">
        <v>2</v>
      </c>
      <c r="O62" s="744">
        <v>1</v>
      </c>
      <c r="P62" s="662"/>
      <c r="Q62" s="677">
        <v>0</v>
      </c>
      <c r="R62" s="661"/>
      <c r="S62" s="677">
        <v>0</v>
      </c>
      <c r="T62" s="744"/>
      <c r="U62" s="700">
        <v>0</v>
      </c>
    </row>
    <row r="63" spans="1:21" ht="14.4" customHeight="1" x14ac:dyDescent="0.3">
      <c r="A63" s="660">
        <v>50</v>
      </c>
      <c r="B63" s="661" t="s">
        <v>561</v>
      </c>
      <c r="C63" s="661" t="s">
        <v>2376</v>
      </c>
      <c r="D63" s="742" t="s">
        <v>3366</v>
      </c>
      <c r="E63" s="743" t="s">
        <v>2384</v>
      </c>
      <c r="F63" s="661" t="s">
        <v>2373</v>
      </c>
      <c r="G63" s="661" t="s">
        <v>2422</v>
      </c>
      <c r="H63" s="661" t="s">
        <v>1222</v>
      </c>
      <c r="I63" s="661" t="s">
        <v>1337</v>
      </c>
      <c r="J63" s="661" t="s">
        <v>2242</v>
      </c>
      <c r="K63" s="661" t="s">
        <v>2243</v>
      </c>
      <c r="L63" s="662">
        <v>184.74</v>
      </c>
      <c r="M63" s="662">
        <v>738.96</v>
      </c>
      <c r="N63" s="661">
        <v>4</v>
      </c>
      <c r="O63" s="744">
        <v>2.5</v>
      </c>
      <c r="P63" s="662">
        <v>184.74</v>
      </c>
      <c r="Q63" s="677">
        <v>0.25</v>
      </c>
      <c r="R63" s="661">
        <v>1</v>
      </c>
      <c r="S63" s="677">
        <v>0.25</v>
      </c>
      <c r="T63" s="744">
        <v>1</v>
      </c>
      <c r="U63" s="700">
        <v>0.4</v>
      </c>
    </row>
    <row r="64" spans="1:21" ht="14.4" customHeight="1" x14ac:dyDescent="0.3">
      <c r="A64" s="660">
        <v>50</v>
      </c>
      <c r="B64" s="661" t="s">
        <v>561</v>
      </c>
      <c r="C64" s="661" t="s">
        <v>2376</v>
      </c>
      <c r="D64" s="742" t="s">
        <v>3366</v>
      </c>
      <c r="E64" s="743" t="s">
        <v>2384</v>
      </c>
      <c r="F64" s="661" t="s">
        <v>2373</v>
      </c>
      <c r="G64" s="661" t="s">
        <v>2486</v>
      </c>
      <c r="H64" s="661" t="s">
        <v>562</v>
      </c>
      <c r="I64" s="661" t="s">
        <v>2487</v>
      </c>
      <c r="J64" s="661" t="s">
        <v>2488</v>
      </c>
      <c r="K64" s="661" t="s">
        <v>1905</v>
      </c>
      <c r="L64" s="662">
        <v>0</v>
      </c>
      <c r="M64" s="662">
        <v>0</v>
      </c>
      <c r="N64" s="661">
        <v>1</v>
      </c>
      <c r="O64" s="744">
        <v>0.5</v>
      </c>
      <c r="P64" s="662"/>
      <c r="Q64" s="677"/>
      <c r="R64" s="661"/>
      <c r="S64" s="677">
        <v>0</v>
      </c>
      <c r="T64" s="744"/>
      <c r="U64" s="700">
        <v>0</v>
      </c>
    </row>
    <row r="65" spans="1:21" ht="14.4" customHeight="1" x14ac:dyDescent="0.3">
      <c r="A65" s="660">
        <v>50</v>
      </c>
      <c r="B65" s="661" t="s">
        <v>561</v>
      </c>
      <c r="C65" s="661" t="s">
        <v>2376</v>
      </c>
      <c r="D65" s="742" t="s">
        <v>3366</v>
      </c>
      <c r="E65" s="743" t="s">
        <v>2384</v>
      </c>
      <c r="F65" s="661" t="s">
        <v>2373</v>
      </c>
      <c r="G65" s="661" t="s">
        <v>2489</v>
      </c>
      <c r="H65" s="661" t="s">
        <v>562</v>
      </c>
      <c r="I65" s="661" t="s">
        <v>2490</v>
      </c>
      <c r="J65" s="661" t="s">
        <v>2491</v>
      </c>
      <c r="K65" s="661" t="s">
        <v>1036</v>
      </c>
      <c r="L65" s="662">
        <v>280.77</v>
      </c>
      <c r="M65" s="662">
        <v>280.77</v>
      </c>
      <c r="N65" s="661">
        <v>1</v>
      </c>
      <c r="O65" s="744">
        <v>1</v>
      </c>
      <c r="P65" s="662">
        <v>280.77</v>
      </c>
      <c r="Q65" s="677">
        <v>1</v>
      </c>
      <c r="R65" s="661">
        <v>1</v>
      </c>
      <c r="S65" s="677">
        <v>1</v>
      </c>
      <c r="T65" s="744">
        <v>1</v>
      </c>
      <c r="U65" s="700">
        <v>1</v>
      </c>
    </row>
    <row r="66" spans="1:21" ht="14.4" customHeight="1" x14ac:dyDescent="0.3">
      <c r="A66" s="660">
        <v>50</v>
      </c>
      <c r="B66" s="661" t="s">
        <v>561</v>
      </c>
      <c r="C66" s="661" t="s">
        <v>2376</v>
      </c>
      <c r="D66" s="742" t="s">
        <v>3366</v>
      </c>
      <c r="E66" s="743" t="s">
        <v>2385</v>
      </c>
      <c r="F66" s="661" t="s">
        <v>2373</v>
      </c>
      <c r="G66" s="661" t="s">
        <v>2395</v>
      </c>
      <c r="H66" s="661" t="s">
        <v>1222</v>
      </c>
      <c r="I66" s="661" t="s">
        <v>1241</v>
      </c>
      <c r="J66" s="661" t="s">
        <v>1242</v>
      </c>
      <c r="K66" s="661" t="s">
        <v>2249</v>
      </c>
      <c r="L66" s="662">
        <v>72</v>
      </c>
      <c r="M66" s="662">
        <v>504</v>
      </c>
      <c r="N66" s="661">
        <v>7</v>
      </c>
      <c r="O66" s="744">
        <v>3.5</v>
      </c>
      <c r="P66" s="662">
        <v>72</v>
      </c>
      <c r="Q66" s="677">
        <v>0.14285714285714285</v>
      </c>
      <c r="R66" s="661">
        <v>1</v>
      </c>
      <c r="S66" s="677">
        <v>0.14285714285714285</v>
      </c>
      <c r="T66" s="744">
        <v>0.5</v>
      </c>
      <c r="U66" s="700">
        <v>0.14285714285714285</v>
      </c>
    </row>
    <row r="67" spans="1:21" ht="14.4" customHeight="1" x14ac:dyDescent="0.3">
      <c r="A67" s="660">
        <v>50</v>
      </c>
      <c r="B67" s="661" t="s">
        <v>561</v>
      </c>
      <c r="C67" s="661" t="s">
        <v>2376</v>
      </c>
      <c r="D67" s="742" t="s">
        <v>3366</v>
      </c>
      <c r="E67" s="743" t="s">
        <v>2385</v>
      </c>
      <c r="F67" s="661" t="s">
        <v>2373</v>
      </c>
      <c r="G67" s="661" t="s">
        <v>2396</v>
      </c>
      <c r="H67" s="661" t="s">
        <v>1222</v>
      </c>
      <c r="I67" s="661" t="s">
        <v>2492</v>
      </c>
      <c r="J67" s="661" t="s">
        <v>2269</v>
      </c>
      <c r="K67" s="661" t="s">
        <v>2493</v>
      </c>
      <c r="L67" s="662">
        <v>392.42</v>
      </c>
      <c r="M67" s="662">
        <v>392.42</v>
      </c>
      <c r="N67" s="661">
        <v>1</v>
      </c>
      <c r="O67" s="744">
        <v>0.5</v>
      </c>
      <c r="P67" s="662"/>
      <c r="Q67" s="677">
        <v>0</v>
      </c>
      <c r="R67" s="661"/>
      <c r="S67" s="677">
        <v>0</v>
      </c>
      <c r="T67" s="744"/>
      <c r="U67" s="700">
        <v>0</v>
      </c>
    </row>
    <row r="68" spans="1:21" ht="14.4" customHeight="1" x14ac:dyDescent="0.3">
      <c r="A68" s="660">
        <v>50</v>
      </c>
      <c r="B68" s="661" t="s">
        <v>561</v>
      </c>
      <c r="C68" s="661" t="s">
        <v>2376</v>
      </c>
      <c r="D68" s="742" t="s">
        <v>3366</v>
      </c>
      <c r="E68" s="743" t="s">
        <v>2385</v>
      </c>
      <c r="F68" s="661" t="s">
        <v>2373</v>
      </c>
      <c r="G68" s="661" t="s">
        <v>2396</v>
      </c>
      <c r="H68" s="661" t="s">
        <v>1222</v>
      </c>
      <c r="I68" s="661" t="s">
        <v>1391</v>
      </c>
      <c r="J68" s="661" t="s">
        <v>1396</v>
      </c>
      <c r="K68" s="661" t="s">
        <v>1412</v>
      </c>
      <c r="L68" s="662">
        <v>193.1</v>
      </c>
      <c r="M68" s="662">
        <v>386.2</v>
      </c>
      <c r="N68" s="661">
        <v>2</v>
      </c>
      <c r="O68" s="744">
        <v>1</v>
      </c>
      <c r="P68" s="662"/>
      <c r="Q68" s="677">
        <v>0</v>
      </c>
      <c r="R68" s="661"/>
      <c r="S68" s="677">
        <v>0</v>
      </c>
      <c r="T68" s="744"/>
      <c r="U68" s="700">
        <v>0</v>
      </c>
    </row>
    <row r="69" spans="1:21" ht="14.4" customHeight="1" x14ac:dyDescent="0.3">
      <c r="A69" s="660">
        <v>50</v>
      </c>
      <c r="B69" s="661" t="s">
        <v>561</v>
      </c>
      <c r="C69" s="661" t="s">
        <v>2376</v>
      </c>
      <c r="D69" s="742" t="s">
        <v>3366</v>
      </c>
      <c r="E69" s="743" t="s">
        <v>2385</v>
      </c>
      <c r="F69" s="661" t="s">
        <v>2373</v>
      </c>
      <c r="G69" s="661" t="s">
        <v>2396</v>
      </c>
      <c r="H69" s="661" t="s">
        <v>1222</v>
      </c>
      <c r="I69" s="661" t="s">
        <v>1395</v>
      </c>
      <c r="J69" s="661" t="s">
        <v>1396</v>
      </c>
      <c r="K69" s="661" t="s">
        <v>2270</v>
      </c>
      <c r="L69" s="662">
        <v>643.69000000000005</v>
      </c>
      <c r="M69" s="662">
        <v>643.69000000000005</v>
      </c>
      <c r="N69" s="661">
        <v>1</v>
      </c>
      <c r="O69" s="744">
        <v>1</v>
      </c>
      <c r="P69" s="662"/>
      <c r="Q69" s="677">
        <v>0</v>
      </c>
      <c r="R69" s="661"/>
      <c r="S69" s="677">
        <v>0</v>
      </c>
      <c r="T69" s="744"/>
      <c r="U69" s="700">
        <v>0</v>
      </c>
    </row>
    <row r="70" spans="1:21" ht="14.4" customHeight="1" x14ac:dyDescent="0.3">
      <c r="A70" s="660">
        <v>50</v>
      </c>
      <c r="B70" s="661" t="s">
        <v>561</v>
      </c>
      <c r="C70" s="661" t="s">
        <v>2376</v>
      </c>
      <c r="D70" s="742" t="s">
        <v>3366</v>
      </c>
      <c r="E70" s="743" t="s">
        <v>2385</v>
      </c>
      <c r="F70" s="661" t="s">
        <v>2373</v>
      </c>
      <c r="G70" s="661" t="s">
        <v>2396</v>
      </c>
      <c r="H70" s="661" t="s">
        <v>1222</v>
      </c>
      <c r="I70" s="661" t="s">
        <v>1395</v>
      </c>
      <c r="J70" s="661" t="s">
        <v>1396</v>
      </c>
      <c r="K70" s="661" t="s">
        <v>2270</v>
      </c>
      <c r="L70" s="662">
        <v>603.73</v>
      </c>
      <c r="M70" s="662">
        <v>603.73</v>
      </c>
      <c r="N70" s="661">
        <v>1</v>
      </c>
      <c r="O70" s="744">
        <v>0.5</v>
      </c>
      <c r="P70" s="662"/>
      <c r="Q70" s="677">
        <v>0</v>
      </c>
      <c r="R70" s="661"/>
      <c r="S70" s="677">
        <v>0</v>
      </c>
      <c r="T70" s="744"/>
      <c r="U70" s="700">
        <v>0</v>
      </c>
    </row>
    <row r="71" spans="1:21" ht="14.4" customHeight="1" x14ac:dyDescent="0.3">
      <c r="A71" s="660">
        <v>50</v>
      </c>
      <c r="B71" s="661" t="s">
        <v>561</v>
      </c>
      <c r="C71" s="661" t="s">
        <v>2376</v>
      </c>
      <c r="D71" s="742" t="s">
        <v>3366</v>
      </c>
      <c r="E71" s="743" t="s">
        <v>2385</v>
      </c>
      <c r="F71" s="661" t="s">
        <v>2373</v>
      </c>
      <c r="G71" s="661" t="s">
        <v>2397</v>
      </c>
      <c r="H71" s="661" t="s">
        <v>1222</v>
      </c>
      <c r="I71" s="661" t="s">
        <v>1290</v>
      </c>
      <c r="J71" s="661" t="s">
        <v>1291</v>
      </c>
      <c r="K71" s="661" t="s">
        <v>1292</v>
      </c>
      <c r="L71" s="662">
        <v>35.11</v>
      </c>
      <c r="M71" s="662">
        <v>456.43000000000012</v>
      </c>
      <c r="N71" s="661">
        <v>13</v>
      </c>
      <c r="O71" s="744">
        <v>6.5</v>
      </c>
      <c r="P71" s="662">
        <v>35.11</v>
      </c>
      <c r="Q71" s="677">
        <v>7.69230769230769E-2</v>
      </c>
      <c r="R71" s="661">
        <v>1</v>
      </c>
      <c r="S71" s="677">
        <v>7.6923076923076927E-2</v>
      </c>
      <c r="T71" s="744">
        <v>0.5</v>
      </c>
      <c r="U71" s="700">
        <v>7.6923076923076927E-2</v>
      </c>
    </row>
    <row r="72" spans="1:21" ht="14.4" customHeight="1" x14ac:dyDescent="0.3">
      <c r="A72" s="660">
        <v>50</v>
      </c>
      <c r="B72" s="661" t="s">
        <v>561</v>
      </c>
      <c r="C72" s="661" t="s">
        <v>2376</v>
      </c>
      <c r="D72" s="742" t="s">
        <v>3366</v>
      </c>
      <c r="E72" s="743" t="s">
        <v>2385</v>
      </c>
      <c r="F72" s="661" t="s">
        <v>2373</v>
      </c>
      <c r="G72" s="661" t="s">
        <v>2397</v>
      </c>
      <c r="H72" s="661" t="s">
        <v>1222</v>
      </c>
      <c r="I72" s="661" t="s">
        <v>1294</v>
      </c>
      <c r="J72" s="661" t="s">
        <v>1295</v>
      </c>
      <c r="K72" s="661" t="s">
        <v>1296</v>
      </c>
      <c r="L72" s="662">
        <v>70.23</v>
      </c>
      <c r="M72" s="662">
        <v>140.46</v>
      </c>
      <c r="N72" s="661">
        <v>2</v>
      </c>
      <c r="O72" s="744">
        <v>1</v>
      </c>
      <c r="P72" s="662"/>
      <c r="Q72" s="677">
        <v>0</v>
      </c>
      <c r="R72" s="661"/>
      <c r="S72" s="677">
        <v>0</v>
      </c>
      <c r="T72" s="744"/>
      <c r="U72" s="700">
        <v>0</v>
      </c>
    </row>
    <row r="73" spans="1:21" ht="14.4" customHeight="1" x14ac:dyDescent="0.3">
      <c r="A73" s="660">
        <v>50</v>
      </c>
      <c r="B73" s="661" t="s">
        <v>561</v>
      </c>
      <c r="C73" s="661" t="s">
        <v>2376</v>
      </c>
      <c r="D73" s="742" t="s">
        <v>3366</v>
      </c>
      <c r="E73" s="743" t="s">
        <v>2385</v>
      </c>
      <c r="F73" s="661" t="s">
        <v>2373</v>
      </c>
      <c r="G73" s="661" t="s">
        <v>2398</v>
      </c>
      <c r="H73" s="661" t="s">
        <v>562</v>
      </c>
      <c r="I73" s="661" t="s">
        <v>2399</v>
      </c>
      <c r="J73" s="661" t="s">
        <v>2400</v>
      </c>
      <c r="K73" s="661" t="s">
        <v>2401</v>
      </c>
      <c r="L73" s="662">
        <v>0</v>
      </c>
      <c r="M73" s="662">
        <v>0</v>
      </c>
      <c r="N73" s="661">
        <v>1</v>
      </c>
      <c r="O73" s="744">
        <v>0.5</v>
      </c>
      <c r="P73" s="662"/>
      <c r="Q73" s="677"/>
      <c r="R73" s="661"/>
      <c r="S73" s="677">
        <v>0</v>
      </c>
      <c r="T73" s="744"/>
      <c r="U73" s="700">
        <v>0</v>
      </c>
    </row>
    <row r="74" spans="1:21" ht="14.4" customHeight="1" x14ac:dyDescent="0.3">
      <c r="A74" s="660">
        <v>50</v>
      </c>
      <c r="B74" s="661" t="s">
        <v>561</v>
      </c>
      <c r="C74" s="661" t="s">
        <v>2376</v>
      </c>
      <c r="D74" s="742" t="s">
        <v>3366</v>
      </c>
      <c r="E74" s="743" t="s">
        <v>2385</v>
      </c>
      <c r="F74" s="661" t="s">
        <v>2373</v>
      </c>
      <c r="G74" s="661" t="s">
        <v>2402</v>
      </c>
      <c r="H74" s="661" t="s">
        <v>562</v>
      </c>
      <c r="I74" s="661" t="s">
        <v>2439</v>
      </c>
      <c r="J74" s="661" t="s">
        <v>2404</v>
      </c>
      <c r="K74" s="661" t="s">
        <v>939</v>
      </c>
      <c r="L74" s="662">
        <v>53.78</v>
      </c>
      <c r="M74" s="662">
        <v>107.56</v>
      </c>
      <c r="N74" s="661">
        <v>2</v>
      </c>
      <c r="O74" s="744">
        <v>1</v>
      </c>
      <c r="P74" s="662"/>
      <c r="Q74" s="677">
        <v>0</v>
      </c>
      <c r="R74" s="661"/>
      <c r="S74" s="677">
        <v>0</v>
      </c>
      <c r="T74" s="744"/>
      <c r="U74" s="700">
        <v>0</v>
      </c>
    </row>
    <row r="75" spans="1:21" ht="14.4" customHeight="1" x14ac:dyDescent="0.3">
      <c r="A75" s="660">
        <v>50</v>
      </c>
      <c r="B75" s="661" t="s">
        <v>561</v>
      </c>
      <c r="C75" s="661" t="s">
        <v>2376</v>
      </c>
      <c r="D75" s="742" t="s">
        <v>3366</v>
      </c>
      <c r="E75" s="743" t="s">
        <v>2385</v>
      </c>
      <c r="F75" s="661" t="s">
        <v>2373</v>
      </c>
      <c r="G75" s="661" t="s">
        <v>2402</v>
      </c>
      <c r="H75" s="661" t="s">
        <v>562</v>
      </c>
      <c r="I75" s="661" t="s">
        <v>2494</v>
      </c>
      <c r="J75" s="661" t="s">
        <v>2441</v>
      </c>
      <c r="K75" s="661" t="s">
        <v>2405</v>
      </c>
      <c r="L75" s="662">
        <v>0</v>
      </c>
      <c r="M75" s="662">
        <v>0</v>
      </c>
      <c r="N75" s="661">
        <v>2</v>
      </c>
      <c r="O75" s="744">
        <v>1</v>
      </c>
      <c r="P75" s="662"/>
      <c r="Q75" s="677"/>
      <c r="R75" s="661"/>
      <c r="S75" s="677">
        <v>0</v>
      </c>
      <c r="T75" s="744"/>
      <c r="U75" s="700">
        <v>0</v>
      </c>
    </row>
    <row r="76" spans="1:21" ht="14.4" customHeight="1" x14ac:dyDescent="0.3">
      <c r="A76" s="660">
        <v>50</v>
      </c>
      <c r="B76" s="661" t="s">
        <v>561</v>
      </c>
      <c r="C76" s="661" t="s">
        <v>2376</v>
      </c>
      <c r="D76" s="742" t="s">
        <v>3366</v>
      </c>
      <c r="E76" s="743" t="s">
        <v>2385</v>
      </c>
      <c r="F76" s="661" t="s">
        <v>2373</v>
      </c>
      <c r="G76" s="661" t="s">
        <v>2402</v>
      </c>
      <c r="H76" s="661" t="s">
        <v>562</v>
      </c>
      <c r="I76" s="661" t="s">
        <v>2440</v>
      </c>
      <c r="J76" s="661" t="s">
        <v>2441</v>
      </c>
      <c r="K76" s="661" t="s">
        <v>939</v>
      </c>
      <c r="L76" s="662">
        <v>40.340000000000003</v>
      </c>
      <c r="M76" s="662">
        <v>121.02000000000001</v>
      </c>
      <c r="N76" s="661">
        <v>3</v>
      </c>
      <c r="O76" s="744">
        <v>2</v>
      </c>
      <c r="P76" s="662"/>
      <c r="Q76" s="677">
        <v>0</v>
      </c>
      <c r="R76" s="661"/>
      <c r="S76" s="677">
        <v>0</v>
      </c>
      <c r="T76" s="744"/>
      <c r="U76" s="700">
        <v>0</v>
      </c>
    </row>
    <row r="77" spans="1:21" ht="14.4" customHeight="1" x14ac:dyDescent="0.3">
      <c r="A77" s="660">
        <v>50</v>
      </c>
      <c r="B77" s="661" t="s">
        <v>561</v>
      </c>
      <c r="C77" s="661" t="s">
        <v>2376</v>
      </c>
      <c r="D77" s="742" t="s">
        <v>3366</v>
      </c>
      <c r="E77" s="743" t="s">
        <v>2385</v>
      </c>
      <c r="F77" s="661" t="s">
        <v>2373</v>
      </c>
      <c r="G77" s="661" t="s">
        <v>2446</v>
      </c>
      <c r="H77" s="661" t="s">
        <v>1222</v>
      </c>
      <c r="I77" s="661" t="s">
        <v>1360</v>
      </c>
      <c r="J77" s="661" t="s">
        <v>1361</v>
      </c>
      <c r="K77" s="661" t="s">
        <v>1362</v>
      </c>
      <c r="L77" s="662">
        <v>8.7899999999999991</v>
      </c>
      <c r="M77" s="662">
        <v>8.7899999999999991</v>
      </c>
      <c r="N77" s="661">
        <v>1</v>
      </c>
      <c r="O77" s="744">
        <v>1</v>
      </c>
      <c r="P77" s="662"/>
      <c r="Q77" s="677">
        <v>0</v>
      </c>
      <c r="R77" s="661"/>
      <c r="S77" s="677">
        <v>0</v>
      </c>
      <c r="T77" s="744"/>
      <c r="U77" s="700">
        <v>0</v>
      </c>
    </row>
    <row r="78" spans="1:21" ht="14.4" customHeight="1" x14ac:dyDescent="0.3">
      <c r="A78" s="660">
        <v>50</v>
      </c>
      <c r="B78" s="661" t="s">
        <v>561</v>
      </c>
      <c r="C78" s="661" t="s">
        <v>2376</v>
      </c>
      <c r="D78" s="742" t="s">
        <v>3366</v>
      </c>
      <c r="E78" s="743" t="s">
        <v>2385</v>
      </c>
      <c r="F78" s="661" t="s">
        <v>2373</v>
      </c>
      <c r="G78" s="661" t="s">
        <v>2406</v>
      </c>
      <c r="H78" s="661" t="s">
        <v>1222</v>
      </c>
      <c r="I78" s="661" t="s">
        <v>1464</v>
      </c>
      <c r="J78" s="661" t="s">
        <v>1452</v>
      </c>
      <c r="K78" s="661" t="s">
        <v>1465</v>
      </c>
      <c r="L78" s="662">
        <v>186.87</v>
      </c>
      <c r="M78" s="662">
        <v>1494.96</v>
      </c>
      <c r="N78" s="661">
        <v>8</v>
      </c>
      <c r="O78" s="744">
        <v>4.5</v>
      </c>
      <c r="P78" s="662">
        <v>186.87</v>
      </c>
      <c r="Q78" s="677">
        <v>0.125</v>
      </c>
      <c r="R78" s="661">
        <v>1</v>
      </c>
      <c r="S78" s="677">
        <v>0.125</v>
      </c>
      <c r="T78" s="744">
        <v>1</v>
      </c>
      <c r="U78" s="700">
        <v>0.22222222222222221</v>
      </c>
    </row>
    <row r="79" spans="1:21" ht="14.4" customHeight="1" x14ac:dyDescent="0.3">
      <c r="A79" s="660">
        <v>50</v>
      </c>
      <c r="B79" s="661" t="s">
        <v>561</v>
      </c>
      <c r="C79" s="661" t="s">
        <v>2376</v>
      </c>
      <c r="D79" s="742" t="s">
        <v>3366</v>
      </c>
      <c r="E79" s="743" t="s">
        <v>2385</v>
      </c>
      <c r="F79" s="661" t="s">
        <v>2373</v>
      </c>
      <c r="G79" s="661" t="s">
        <v>2450</v>
      </c>
      <c r="H79" s="661" t="s">
        <v>562</v>
      </c>
      <c r="I79" s="661" t="s">
        <v>2451</v>
      </c>
      <c r="J79" s="661" t="s">
        <v>2452</v>
      </c>
      <c r="K79" s="661" t="s">
        <v>2314</v>
      </c>
      <c r="L79" s="662">
        <v>0</v>
      </c>
      <c r="M79" s="662">
        <v>0</v>
      </c>
      <c r="N79" s="661">
        <v>1</v>
      </c>
      <c r="O79" s="744">
        <v>0.5</v>
      </c>
      <c r="P79" s="662"/>
      <c r="Q79" s="677"/>
      <c r="R79" s="661"/>
      <c r="S79" s="677">
        <v>0</v>
      </c>
      <c r="T79" s="744"/>
      <c r="U79" s="700">
        <v>0</v>
      </c>
    </row>
    <row r="80" spans="1:21" ht="14.4" customHeight="1" x14ac:dyDescent="0.3">
      <c r="A80" s="660">
        <v>50</v>
      </c>
      <c r="B80" s="661" t="s">
        <v>561</v>
      </c>
      <c r="C80" s="661" t="s">
        <v>2376</v>
      </c>
      <c r="D80" s="742" t="s">
        <v>3366</v>
      </c>
      <c r="E80" s="743" t="s">
        <v>2385</v>
      </c>
      <c r="F80" s="661" t="s">
        <v>2373</v>
      </c>
      <c r="G80" s="661" t="s">
        <v>2450</v>
      </c>
      <c r="H80" s="661" t="s">
        <v>562</v>
      </c>
      <c r="I80" s="661" t="s">
        <v>938</v>
      </c>
      <c r="J80" s="661" t="s">
        <v>927</v>
      </c>
      <c r="K80" s="661" t="s">
        <v>939</v>
      </c>
      <c r="L80" s="662">
        <v>26.37</v>
      </c>
      <c r="M80" s="662">
        <v>26.37</v>
      </c>
      <c r="N80" s="661">
        <v>1</v>
      </c>
      <c r="O80" s="744">
        <v>1</v>
      </c>
      <c r="P80" s="662"/>
      <c r="Q80" s="677">
        <v>0</v>
      </c>
      <c r="R80" s="661"/>
      <c r="S80" s="677">
        <v>0</v>
      </c>
      <c r="T80" s="744"/>
      <c r="U80" s="700">
        <v>0</v>
      </c>
    </row>
    <row r="81" spans="1:21" ht="14.4" customHeight="1" x14ac:dyDescent="0.3">
      <c r="A81" s="660">
        <v>50</v>
      </c>
      <c r="B81" s="661" t="s">
        <v>561</v>
      </c>
      <c r="C81" s="661" t="s">
        <v>2376</v>
      </c>
      <c r="D81" s="742" t="s">
        <v>3366</v>
      </c>
      <c r="E81" s="743" t="s">
        <v>2385</v>
      </c>
      <c r="F81" s="661" t="s">
        <v>2373</v>
      </c>
      <c r="G81" s="661" t="s">
        <v>2450</v>
      </c>
      <c r="H81" s="661" t="s">
        <v>562</v>
      </c>
      <c r="I81" s="661" t="s">
        <v>926</v>
      </c>
      <c r="J81" s="661" t="s">
        <v>927</v>
      </c>
      <c r="K81" s="661" t="s">
        <v>928</v>
      </c>
      <c r="L81" s="662">
        <v>52.75</v>
      </c>
      <c r="M81" s="662">
        <v>263.75</v>
      </c>
      <c r="N81" s="661">
        <v>5</v>
      </c>
      <c r="O81" s="744">
        <v>2.5</v>
      </c>
      <c r="P81" s="662"/>
      <c r="Q81" s="677">
        <v>0</v>
      </c>
      <c r="R81" s="661"/>
      <c r="S81" s="677">
        <v>0</v>
      </c>
      <c r="T81" s="744"/>
      <c r="U81" s="700">
        <v>0</v>
      </c>
    </row>
    <row r="82" spans="1:21" ht="14.4" customHeight="1" x14ac:dyDescent="0.3">
      <c r="A82" s="660">
        <v>50</v>
      </c>
      <c r="B82" s="661" t="s">
        <v>561</v>
      </c>
      <c r="C82" s="661" t="s">
        <v>2376</v>
      </c>
      <c r="D82" s="742" t="s">
        <v>3366</v>
      </c>
      <c r="E82" s="743" t="s">
        <v>2385</v>
      </c>
      <c r="F82" s="661" t="s">
        <v>2373</v>
      </c>
      <c r="G82" s="661" t="s">
        <v>2450</v>
      </c>
      <c r="H82" s="661" t="s">
        <v>562</v>
      </c>
      <c r="I82" s="661" t="s">
        <v>2495</v>
      </c>
      <c r="J82" s="661" t="s">
        <v>2452</v>
      </c>
      <c r="K82" s="661" t="s">
        <v>2496</v>
      </c>
      <c r="L82" s="662">
        <v>0</v>
      </c>
      <c r="M82" s="662">
        <v>0</v>
      </c>
      <c r="N82" s="661">
        <v>1</v>
      </c>
      <c r="O82" s="744">
        <v>0.5</v>
      </c>
      <c r="P82" s="662"/>
      <c r="Q82" s="677"/>
      <c r="R82" s="661"/>
      <c r="S82" s="677">
        <v>0</v>
      </c>
      <c r="T82" s="744"/>
      <c r="U82" s="700">
        <v>0</v>
      </c>
    </row>
    <row r="83" spans="1:21" ht="14.4" customHeight="1" x14ac:dyDescent="0.3">
      <c r="A83" s="660">
        <v>50</v>
      </c>
      <c r="B83" s="661" t="s">
        <v>561</v>
      </c>
      <c r="C83" s="661" t="s">
        <v>2376</v>
      </c>
      <c r="D83" s="742" t="s">
        <v>3366</v>
      </c>
      <c r="E83" s="743" t="s">
        <v>2385</v>
      </c>
      <c r="F83" s="661" t="s">
        <v>2373</v>
      </c>
      <c r="G83" s="661" t="s">
        <v>2450</v>
      </c>
      <c r="H83" s="661" t="s">
        <v>562</v>
      </c>
      <c r="I83" s="661" t="s">
        <v>2497</v>
      </c>
      <c r="J83" s="661" t="s">
        <v>2452</v>
      </c>
      <c r="K83" s="661" t="s">
        <v>2498</v>
      </c>
      <c r="L83" s="662">
        <v>29.54</v>
      </c>
      <c r="M83" s="662">
        <v>29.54</v>
      </c>
      <c r="N83" s="661">
        <v>1</v>
      </c>
      <c r="O83" s="744">
        <v>0.5</v>
      </c>
      <c r="P83" s="662"/>
      <c r="Q83" s="677">
        <v>0</v>
      </c>
      <c r="R83" s="661"/>
      <c r="S83" s="677">
        <v>0</v>
      </c>
      <c r="T83" s="744"/>
      <c r="U83" s="700">
        <v>0</v>
      </c>
    </row>
    <row r="84" spans="1:21" ht="14.4" customHeight="1" x14ac:dyDescent="0.3">
      <c r="A84" s="660">
        <v>50</v>
      </c>
      <c r="B84" s="661" t="s">
        <v>561</v>
      </c>
      <c r="C84" s="661" t="s">
        <v>2376</v>
      </c>
      <c r="D84" s="742" t="s">
        <v>3366</v>
      </c>
      <c r="E84" s="743" t="s">
        <v>2385</v>
      </c>
      <c r="F84" s="661" t="s">
        <v>2373</v>
      </c>
      <c r="G84" s="661" t="s">
        <v>2499</v>
      </c>
      <c r="H84" s="661" t="s">
        <v>1222</v>
      </c>
      <c r="I84" s="661" t="s">
        <v>2500</v>
      </c>
      <c r="J84" s="661" t="s">
        <v>1455</v>
      </c>
      <c r="K84" s="661" t="s">
        <v>1456</v>
      </c>
      <c r="L84" s="662">
        <v>101.68</v>
      </c>
      <c r="M84" s="662">
        <v>101.68</v>
      </c>
      <c r="N84" s="661">
        <v>1</v>
      </c>
      <c r="O84" s="744">
        <v>0.5</v>
      </c>
      <c r="P84" s="662"/>
      <c r="Q84" s="677">
        <v>0</v>
      </c>
      <c r="R84" s="661"/>
      <c r="S84" s="677">
        <v>0</v>
      </c>
      <c r="T84" s="744"/>
      <c r="U84" s="700">
        <v>0</v>
      </c>
    </row>
    <row r="85" spans="1:21" ht="14.4" customHeight="1" x14ac:dyDescent="0.3">
      <c r="A85" s="660">
        <v>50</v>
      </c>
      <c r="B85" s="661" t="s">
        <v>561</v>
      </c>
      <c r="C85" s="661" t="s">
        <v>2376</v>
      </c>
      <c r="D85" s="742" t="s">
        <v>3366</v>
      </c>
      <c r="E85" s="743" t="s">
        <v>2385</v>
      </c>
      <c r="F85" s="661" t="s">
        <v>2373</v>
      </c>
      <c r="G85" s="661" t="s">
        <v>2409</v>
      </c>
      <c r="H85" s="661" t="s">
        <v>562</v>
      </c>
      <c r="I85" s="661" t="s">
        <v>2501</v>
      </c>
      <c r="J85" s="661" t="s">
        <v>2502</v>
      </c>
      <c r="K85" s="661" t="s">
        <v>2503</v>
      </c>
      <c r="L85" s="662">
        <v>35.11</v>
      </c>
      <c r="M85" s="662">
        <v>35.11</v>
      </c>
      <c r="N85" s="661">
        <v>1</v>
      </c>
      <c r="O85" s="744">
        <v>1</v>
      </c>
      <c r="P85" s="662"/>
      <c r="Q85" s="677">
        <v>0</v>
      </c>
      <c r="R85" s="661"/>
      <c r="S85" s="677">
        <v>0</v>
      </c>
      <c r="T85" s="744"/>
      <c r="U85" s="700">
        <v>0</v>
      </c>
    </row>
    <row r="86" spans="1:21" ht="14.4" customHeight="1" x14ac:dyDescent="0.3">
      <c r="A86" s="660">
        <v>50</v>
      </c>
      <c r="B86" s="661" t="s">
        <v>561</v>
      </c>
      <c r="C86" s="661" t="s">
        <v>2376</v>
      </c>
      <c r="D86" s="742" t="s">
        <v>3366</v>
      </c>
      <c r="E86" s="743" t="s">
        <v>2385</v>
      </c>
      <c r="F86" s="661" t="s">
        <v>2373</v>
      </c>
      <c r="G86" s="661" t="s">
        <v>2409</v>
      </c>
      <c r="H86" s="661" t="s">
        <v>562</v>
      </c>
      <c r="I86" s="661" t="s">
        <v>2504</v>
      </c>
      <c r="J86" s="661" t="s">
        <v>2502</v>
      </c>
      <c r="K86" s="661" t="s">
        <v>2505</v>
      </c>
      <c r="L86" s="662">
        <v>117.03</v>
      </c>
      <c r="M86" s="662">
        <v>117.03</v>
      </c>
      <c r="N86" s="661">
        <v>1</v>
      </c>
      <c r="O86" s="744">
        <v>0.5</v>
      </c>
      <c r="P86" s="662"/>
      <c r="Q86" s="677">
        <v>0</v>
      </c>
      <c r="R86" s="661"/>
      <c r="S86" s="677">
        <v>0</v>
      </c>
      <c r="T86" s="744"/>
      <c r="U86" s="700">
        <v>0</v>
      </c>
    </row>
    <row r="87" spans="1:21" ht="14.4" customHeight="1" x14ac:dyDescent="0.3">
      <c r="A87" s="660">
        <v>50</v>
      </c>
      <c r="B87" s="661" t="s">
        <v>561</v>
      </c>
      <c r="C87" s="661" t="s">
        <v>2376</v>
      </c>
      <c r="D87" s="742" t="s">
        <v>3366</v>
      </c>
      <c r="E87" s="743" t="s">
        <v>2385</v>
      </c>
      <c r="F87" s="661" t="s">
        <v>2373</v>
      </c>
      <c r="G87" s="661" t="s">
        <v>2412</v>
      </c>
      <c r="H87" s="661" t="s">
        <v>1222</v>
      </c>
      <c r="I87" s="661" t="s">
        <v>1276</v>
      </c>
      <c r="J87" s="661" t="s">
        <v>1273</v>
      </c>
      <c r="K87" s="661" t="s">
        <v>1277</v>
      </c>
      <c r="L87" s="662">
        <v>923.74</v>
      </c>
      <c r="M87" s="662">
        <v>1847.48</v>
      </c>
      <c r="N87" s="661">
        <v>2</v>
      </c>
      <c r="O87" s="744">
        <v>1</v>
      </c>
      <c r="P87" s="662">
        <v>1847.48</v>
      </c>
      <c r="Q87" s="677">
        <v>1</v>
      </c>
      <c r="R87" s="661">
        <v>2</v>
      </c>
      <c r="S87" s="677">
        <v>1</v>
      </c>
      <c r="T87" s="744">
        <v>1</v>
      </c>
      <c r="U87" s="700">
        <v>1</v>
      </c>
    </row>
    <row r="88" spans="1:21" ht="14.4" customHeight="1" x14ac:dyDescent="0.3">
      <c r="A88" s="660">
        <v>50</v>
      </c>
      <c r="B88" s="661" t="s">
        <v>561</v>
      </c>
      <c r="C88" s="661" t="s">
        <v>2376</v>
      </c>
      <c r="D88" s="742" t="s">
        <v>3366</v>
      </c>
      <c r="E88" s="743" t="s">
        <v>2385</v>
      </c>
      <c r="F88" s="661" t="s">
        <v>2373</v>
      </c>
      <c r="G88" s="661" t="s">
        <v>2412</v>
      </c>
      <c r="H88" s="661" t="s">
        <v>1222</v>
      </c>
      <c r="I88" s="661" t="s">
        <v>1317</v>
      </c>
      <c r="J88" s="661" t="s">
        <v>1318</v>
      </c>
      <c r="K88" s="661" t="s">
        <v>1274</v>
      </c>
      <c r="L88" s="662">
        <v>1385.62</v>
      </c>
      <c r="M88" s="662">
        <v>1385.62</v>
      </c>
      <c r="N88" s="661">
        <v>1</v>
      </c>
      <c r="O88" s="744">
        <v>0.5</v>
      </c>
      <c r="P88" s="662"/>
      <c r="Q88" s="677">
        <v>0</v>
      </c>
      <c r="R88" s="661"/>
      <c r="S88" s="677">
        <v>0</v>
      </c>
      <c r="T88" s="744"/>
      <c r="U88" s="700">
        <v>0</v>
      </c>
    </row>
    <row r="89" spans="1:21" ht="14.4" customHeight="1" x14ac:dyDescent="0.3">
      <c r="A89" s="660">
        <v>50</v>
      </c>
      <c r="B89" s="661" t="s">
        <v>561</v>
      </c>
      <c r="C89" s="661" t="s">
        <v>2376</v>
      </c>
      <c r="D89" s="742" t="s">
        <v>3366</v>
      </c>
      <c r="E89" s="743" t="s">
        <v>2385</v>
      </c>
      <c r="F89" s="661" t="s">
        <v>2373</v>
      </c>
      <c r="G89" s="661" t="s">
        <v>2458</v>
      </c>
      <c r="H89" s="661" t="s">
        <v>1222</v>
      </c>
      <c r="I89" s="661" t="s">
        <v>1402</v>
      </c>
      <c r="J89" s="661" t="s">
        <v>1403</v>
      </c>
      <c r="K89" s="661" t="s">
        <v>1404</v>
      </c>
      <c r="L89" s="662">
        <v>52.97</v>
      </c>
      <c r="M89" s="662">
        <v>317.82000000000005</v>
      </c>
      <c r="N89" s="661">
        <v>6</v>
      </c>
      <c r="O89" s="744">
        <v>4</v>
      </c>
      <c r="P89" s="662"/>
      <c r="Q89" s="677">
        <v>0</v>
      </c>
      <c r="R89" s="661"/>
      <c r="S89" s="677">
        <v>0</v>
      </c>
      <c r="T89" s="744"/>
      <c r="U89" s="700">
        <v>0</v>
      </c>
    </row>
    <row r="90" spans="1:21" ht="14.4" customHeight="1" x14ac:dyDescent="0.3">
      <c r="A90" s="660">
        <v>50</v>
      </c>
      <c r="B90" s="661" t="s">
        <v>561</v>
      </c>
      <c r="C90" s="661" t="s">
        <v>2376</v>
      </c>
      <c r="D90" s="742" t="s">
        <v>3366</v>
      </c>
      <c r="E90" s="743" t="s">
        <v>2385</v>
      </c>
      <c r="F90" s="661" t="s">
        <v>2373</v>
      </c>
      <c r="G90" s="661" t="s">
        <v>2413</v>
      </c>
      <c r="H90" s="661" t="s">
        <v>1222</v>
      </c>
      <c r="I90" s="661" t="s">
        <v>2414</v>
      </c>
      <c r="J90" s="661" t="s">
        <v>1342</v>
      </c>
      <c r="K90" s="661" t="s">
        <v>1292</v>
      </c>
      <c r="L90" s="662">
        <v>48.27</v>
      </c>
      <c r="M90" s="662">
        <v>48.27</v>
      </c>
      <c r="N90" s="661">
        <v>1</v>
      </c>
      <c r="O90" s="744">
        <v>1</v>
      </c>
      <c r="P90" s="662"/>
      <c r="Q90" s="677">
        <v>0</v>
      </c>
      <c r="R90" s="661"/>
      <c r="S90" s="677">
        <v>0</v>
      </c>
      <c r="T90" s="744"/>
      <c r="U90" s="700">
        <v>0</v>
      </c>
    </row>
    <row r="91" spans="1:21" ht="14.4" customHeight="1" x14ac:dyDescent="0.3">
      <c r="A91" s="660">
        <v>50</v>
      </c>
      <c r="B91" s="661" t="s">
        <v>561</v>
      </c>
      <c r="C91" s="661" t="s">
        <v>2376</v>
      </c>
      <c r="D91" s="742" t="s">
        <v>3366</v>
      </c>
      <c r="E91" s="743" t="s">
        <v>2385</v>
      </c>
      <c r="F91" s="661" t="s">
        <v>2373</v>
      </c>
      <c r="G91" s="661" t="s">
        <v>2506</v>
      </c>
      <c r="H91" s="661" t="s">
        <v>1222</v>
      </c>
      <c r="I91" s="661" t="s">
        <v>2507</v>
      </c>
      <c r="J91" s="661" t="s">
        <v>2508</v>
      </c>
      <c r="K91" s="661" t="s">
        <v>1644</v>
      </c>
      <c r="L91" s="662">
        <v>204.76</v>
      </c>
      <c r="M91" s="662">
        <v>204.76</v>
      </c>
      <c r="N91" s="661">
        <v>1</v>
      </c>
      <c r="O91" s="744">
        <v>0.5</v>
      </c>
      <c r="P91" s="662"/>
      <c r="Q91" s="677">
        <v>0</v>
      </c>
      <c r="R91" s="661"/>
      <c r="S91" s="677">
        <v>0</v>
      </c>
      <c r="T91" s="744"/>
      <c r="U91" s="700">
        <v>0</v>
      </c>
    </row>
    <row r="92" spans="1:21" ht="14.4" customHeight="1" x14ac:dyDescent="0.3">
      <c r="A92" s="660">
        <v>50</v>
      </c>
      <c r="B92" s="661" t="s">
        <v>561</v>
      </c>
      <c r="C92" s="661" t="s">
        <v>2376</v>
      </c>
      <c r="D92" s="742" t="s">
        <v>3366</v>
      </c>
      <c r="E92" s="743" t="s">
        <v>2385</v>
      </c>
      <c r="F92" s="661" t="s">
        <v>2373</v>
      </c>
      <c r="G92" s="661" t="s">
        <v>2464</v>
      </c>
      <c r="H92" s="661" t="s">
        <v>1222</v>
      </c>
      <c r="I92" s="661" t="s">
        <v>2509</v>
      </c>
      <c r="J92" s="661" t="s">
        <v>2510</v>
      </c>
      <c r="K92" s="661" t="s">
        <v>1644</v>
      </c>
      <c r="L92" s="662">
        <v>97.26</v>
      </c>
      <c r="M92" s="662">
        <v>97.26</v>
      </c>
      <c r="N92" s="661">
        <v>1</v>
      </c>
      <c r="O92" s="744">
        <v>0.5</v>
      </c>
      <c r="P92" s="662"/>
      <c r="Q92" s="677">
        <v>0</v>
      </c>
      <c r="R92" s="661"/>
      <c r="S92" s="677">
        <v>0</v>
      </c>
      <c r="T92" s="744"/>
      <c r="U92" s="700">
        <v>0</v>
      </c>
    </row>
    <row r="93" spans="1:21" ht="14.4" customHeight="1" x14ac:dyDescent="0.3">
      <c r="A93" s="660">
        <v>50</v>
      </c>
      <c r="B93" s="661" t="s">
        <v>561</v>
      </c>
      <c r="C93" s="661" t="s">
        <v>2376</v>
      </c>
      <c r="D93" s="742" t="s">
        <v>3366</v>
      </c>
      <c r="E93" s="743" t="s">
        <v>2385</v>
      </c>
      <c r="F93" s="661" t="s">
        <v>2373</v>
      </c>
      <c r="G93" s="661" t="s">
        <v>2415</v>
      </c>
      <c r="H93" s="661" t="s">
        <v>1222</v>
      </c>
      <c r="I93" s="661" t="s">
        <v>1252</v>
      </c>
      <c r="J93" s="661" t="s">
        <v>2262</v>
      </c>
      <c r="K93" s="661" t="s">
        <v>1254</v>
      </c>
      <c r="L93" s="662">
        <v>96.53</v>
      </c>
      <c r="M93" s="662">
        <v>482.65</v>
      </c>
      <c r="N93" s="661">
        <v>5</v>
      </c>
      <c r="O93" s="744">
        <v>2.5</v>
      </c>
      <c r="P93" s="662"/>
      <c r="Q93" s="677">
        <v>0</v>
      </c>
      <c r="R93" s="661"/>
      <c r="S93" s="677">
        <v>0</v>
      </c>
      <c r="T93" s="744"/>
      <c r="U93" s="700">
        <v>0</v>
      </c>
    </row>
    <row r="94" spans="1:21" ht="14.4" customHeight="1" x14ac:dyDescent="0.3">
      <c r="A94" s="660">
        <v>50</v>
      </c>
      <c r="B94" s="661" t="s">
        <v>561</v>
      </c>
      <c r="C94" s="661" t="s">
        <v>2376</v>
      </c>
      <c r="D94" s="742" t="s">
        <v>3366</v>
      </c>
      <c r="E94" s="743" t="s">
        <v>2385</v>
      </c>
      <c r="F94" s="661" t="s">
        <v>2373</v>
      </c>
      <c r="G94" s="661" t="s">
        <v>2415</v>
      </c>
      <c r="H94" s="661" t="s">
        <v>1222</v>
      </c>
      <c r="I94" s="661" t="s">
        <v>2511</v>
      </c>
      <c r="J94" s="661" t="s">
        <v>1230</v>
      </c>
      <c r="K94" s="661" t="s">
        <v>2512</v>
      </c>
      <c r="L94" s="662">
        <v>40.22</v>
      </c>
      <c r="M94" s="662">
        <v>120.66</v>
      </c>
      <c r="N94" s="661">
        <v>3</v>
      </c>
      <c r="O94" s="744">
        <v>2</v>
      </c>
      <c r="P94" s="662">
        <v>40.22</v>
      </c>
      <c r="Q94" s="677">
        <v>0.33333333333333331</v>
      </c>
      <c r="R94" s="661">
        <v>1</v>
      </c>
      <c r="S94" s="677">
        <v>0.33333333333333331</v>
      </c>
      <c r="T94" s="744">
        <v>0.5</v>
      </c>
      <c r="U94" s="700">
        <v>0.25</v>
      </c>
    </row>
    <row r="95" spans="1:21" ht="14.4" customHeight="1" x14ac:dyDescent="0.3">
      <c r="A95" s="660">
        <v>50</v>
      </c>
      <c r="B95" s="661" t="s">
        <v>561</v>
      </c>
      <c r="C95" s="661" t="s">
        <v>2376</v>
      </c>
      <c r="D95" s="742" t="s">
        <v>3366</v>
      </c>
      <c r="E95" s="743" t="s">
        <v>2385</v>
      </c>
      <c r="F95" s="661" t="s">
        <v>2373</v>
      </c>
      <c r="G95" s="661" t="s">
        <v>2415</v>
      </c>
      <c r="H95" s="661" t="s">
        <v>1222</v>
      </c>
      <c r="I95" s="661" t="s">
        <v>2513</v>
      </c>
      <c r="J95" s="661" t="s">
        <v>2263</v>
      </c>
      <c r="K95" s="661" t="s">
        <v>2514</v>
      </c>
      <c r="L95" s="662">
        <v>80.45</v>
      </c>
      <c r="M95" s="662">
        <v>241.35000000000002</v>
      </c>
      <c r="N95" s="661">
        <v>3</v>
      </c>
      <c r="O95" s="744">
        <v>1.5</v>
      </c>
      <c r="P95" s="662"/>
      <c r="Q95" s="677">
        <v>0</v>
      </c>
      <c r="R95" s="661"/>
      <c r="S95" s="677">
        <v>0</v>
      </c>
      <c r="T95" s="744"/>
      <c r="U95" s="700">
        <v>0</v>
      </c>
    </row>
    <row r="96" spans="1:21" ht="14.4" customHeight="1" x14ac:dyDescent="0.3">
      <c r="A96" s="660">
        <v>50</v>
      </c>
      <c r="B96" s="661" t="s">
        <v>561</v>
      </c>
      <c r="C96" s="661" t="s">
        <v>2376</v>
      </c>
      <c r="D96" s="742" t="s">
        <v>3366</v>
      </c>
      <c r="E96" s="743" t="s">
        <v>2385</v>
      </c>
      <c r="F96" s="661" t="s">
        <v>2373</v>
      </c>
      <c r="G96" s="661" t="s">
        <v>2419</v>
      </c>
      <c r="H96" s="661" t="s">
        <v>562</v>
      </c>
      <c r="I96" s="661" t="s">
        <v>731</v>
      </c>
      <c r="J96" s="661" t="s">
        <v>732</v>
      </c>
      <c r="K96" s="661" t="s">
        <v>2515</v>
      </c>
      <c r="L96" s="662">
        <v>152.33000000000001</v>
      </c>
      <c r="M96" s="662">
        <v>152.33000000000001</v>
      </c>
      <c r="N96" s="661">
        <v>1</v>
      </c>
      <c r="O96" s="744">
        <v>0.5</v>
      </c>
      <c r="P96" s="662"/>
      <c r="Q96" s="677">
        <v>0</v>
      </c>
      <c r="R96" s="661"/>
      <c r="S96" s="677">
        <v>0</v>
      </c>
      <c r="T96" s="744"/>
      <c r="U96" s="700">
        <v>0</v>
      </c>
    </row>
    <row r="97" spans="1:21" ht="14.4" customHeight="1" x14ac:dyDescent="0.3">
      <c r="A97" s="660">
        <v>50</v>
      </c>
      <c r="B97" s="661" t="s">
        <v>561</v>
      </c>
      <c r="C97" s="661" t="s">
        <v>2376</v>
      </c>
      <c r="D97" s="742" t="s">
        <v>3366</v>
      </c>
      <c r="E97" s="743" t="s">
        <v>2385</v>
      </c>
      <c r="F97" s="661" t="s">
        <v>2373</v>
      </c>
      <c r="G97" s="661" t="s">
        <v>2516</v>
      </c>
      <c r="H97" s="661" t="s">
        <v>562</v>
      </c>
      <c r="I97" s="661" t="s">
        <v>1531</v>
      </c>
      <c r="J97" s="661" t="s">
        <v>1532</v>
      </c>
      <c r="K97" s="661" t="s">
        <v>2517</v>
      </c>
      <c r="L97" s="662">
        <v>186.27</v>
      </c>
      <c r="M97" s="662">
        <v>186.27</v>
      </c>
      <c r="N97" s="661">
        <v>1</v>
      </c>
      <c r="O97" s="744">
        <v>1</v>
      </c>
      <c r="P97" s="662"/>
      <c r="Q97" s="677">
        <v>0</v>
      </c>
      <c r="R97" s="661"/>
      <c r="S97" s="677">
        <v>0</v>
      </c>
      <c r="T97" s="744"/>
      <c r="U97" s="700">
        <v>0</v>
      </c>
    </row>
    <row r="98" spans="1:21" ht="14.4" customHeight="1" x14ac:dyDescent="0.3">
      <c r="A98" s="660">
        <v>50</v>
      </c>
      <c r="B98" s="661" t="s">
        <v>561</v>
      </c>
      <c r="C98" s="661" t="s">
        <v>2376</v>
      </c>
      <c r="D98" s="742" t="s">
        <v>3366</v>
      </c>
      <c r="E98" s="743" t="s">
        <v>2385</v>
      </c>
      <c r="F98" s="661" t="s">
        <v>2373</v>
      </c>
      <c r="G98" s="661" t="s">
        <v>2518</v>
      </c>
      <c r="H98" s="661" t="s">
        <v>1222</v>
      </c>
      <c r="I98" s="661" t="s">
        <v>1383</v>
      </c>
      <c r="J98" s="661" t="s">
        <v>1384</v>
      </c>
      <c r="K98" s="661" t="s">
        <v>1385</v>
      </c>
      <c r="L98" s="662">
        <v>109.97</v>
      </c>
      <c r="M98" s="662">
        <v>109.97</v>
      </c>
      <c r="N98" s="661">
        <v>1</v>
      </c>
      <c r="O98" s="744">
        <v>0.5</v>
      </c>
      <c r="P98" s="662"/>
      <c r="Q98" s="677">
        <v>0</v>
      </c>
      <c r="R98" s="661"/>
      <c r="S98" s="677">
        <v>0</v>
      </c>
      <c r="T98" s="744"/>
      <c r="U98" s="700">
        <v>0</v>
      </c>
    </row>
    <row r="99" spans="1:21" ht="14.4" customHeight="1" x14ac:dyDescent="0.3">
      <c r="A99" s="660">
        <v>50</v>
      </c>
      <c r="B99" s="661" t="s">
        <v>561</v>
      </c>
      <c r="C99" s="661" t="s">
        <v>2376</v>
      </c>
      <c r="D99" s="742" t="s">
        <v>3366</v>
      </c>
      <c r="E99" s="743" t="s">
        <v>2385</v>
      </c>
      <c r="F99" s="661" t="s">
        <v>2373</v>
      </c>
      <c r="G99" s="661" t="s">
        <v>2519</v>
      </c>
      <c r="H99" s="661" t="s">
        <v>562</v>
      </c>
      <c r="I99" s="661" t="s">
        <v>2520</v>
      </c>
      <c r="J99" s="661" t="s">
        <v>2521</v>
      </c>
      <c r="K99" s="661" t="s">
        <v>2522</v>
      </c>
      <c r="L99" s="662">
        <v>0</v>
      </c>
      <c r="M99" s="662">
        <v>0</v>
      </c>
      <c r="N99" s="661">
        <v>1</v>
      </c>
      <c r="O99" s="744">
        <v>0.5</v>
      </c>
      <c r="P99" s="662"/>
      <c r="Q99" s="677"/>
      <c r="R99" s="661"/>
      <c r="S99" s="677">
        <v>0</v>
      </c>
      <c r="T99" s="744"/>
      <c r="U99" s="700">
        <v>0</v>
      </c>
    </row>
    <row r="100" spans="1:21" ht="14.4" customHeight="1" x14ac:dyDescent="0.3">
      <c r="A100" s="660">
        <v>50</v>
      </c>
      <c r="B100" s="661" t="s">
        <v>561</v>
      </c>
      <c r="C100" s="661" t="s">
        <v>2376</v>
      </c>
      <c r="D100" s="742" t="s">
        <v>3366</v>
      </c>
      <c r="E100" s="743" t="s">
        <v>2385</v>
      </c>
      <c r="F100" s="661" t="s">
        <v>2373</v>
      </c>
      <c r="G100" s="661" t="s">
        <v>2482</v>
      </c>
      <c r="H100" s="661" t="s">
        <v>562</v>
      </c>
      <c r="I100" s="661" t="s">
        <v>2523</v>
      </c>
      <c r="J100" s="661" t="s">
        <v>812</v>
      </c>
      <c r="K100" s="661" t="s">
        <v>2524</v>
      </c>
      <c r="L100" s="662">
        <v>0</v>
      </c>
      <c r="M100" s="662">
        <v>0</v>
      </c>
      <c r="N100" s="661">
        <v>1</v>
      </c>
      <c r="O100" s="744">
        <v>1</v>
      </c>
      <c r="P100" s="662"/>
      <c r="Q100" s="677"/>
      <c r="R100" s="661"/>
      <c r="S100" s="677">
        <v>0</v>
      </c>
      <c r="T100" s="744"/>
      <c r="U100" s="700">
        <v>0</v>
      </c>
    </row>
    <row r="101" spans="1:21" ht="14.4" customHeight="1" x14ac:dyDescent="0.3">
      <c r="A101" s="660">
        <v>50</v>
      </c>
      <c r="B101" s="661" t="s">
        <v>561</v>
      </c>
      <c r="C101" s="661" t="s">
        <v>2376</v>
      </c>
      <c r="D101" s="742" t="s">
        <v>3366</v>
      </c>
      <c r="E101" s="743" t="s">
        <v>2385</v>
      </c>
      <c r="F101" s="661" t="s">
        <v>2373</v>
      </c>
      <c r="G101" s="661" t="s">
        <v>2422</v>
      </c>
      <c r="H101" s="661" t="s">
        <v>1222</v>
      </c>
      <c r="I101" s="661" t="s">
        <v>2525</v>
      </c>
      <c r="J101" s="661" t="s">
        <v>2526</v>
      </c>
      <c r="K101" s="661" t="s">
        <v>2527</v>
      </c>
      <c r="L101" s="662">
        <v>93.75</v>
      </c>
      <c r="M101" s="662">
        <v>93.75</v>
      </c>
      <c r="N101" s="661">
        <v>1</v>
      </c>
      <c r="O101" s="744">
        <v>0.5</v>
      </c>
      <c r="P101" s="662">
        <v>93.75</v>
      </c>
      <c r="Q101" s="677">
        <v>1</v>
      </c>
      <c r="R101" s="661">
        <v>1</v>
      </c>
      <c r="S101" s="677">
        <v>1</v>
      </c>
      <c r="T101" s="744">
        <v>0.5</v>
      </c>
      <c r="U101" s="700">
        <v>1</v>
      </c>
    </row>
    <row r="102" spans="1:21" ht="14.4" customHeight="1" x14ac:dyDescent="0.3">
      <c r="A102" s="660">
        <v>50</v>
      </c>
      <c r="B102" s="661" t="s">
        <v>561</v>
      </c>
      <c r="C102" s="661" t="s">
        <v>2376</v>
      </c>
      <c r="D102" s="742" t="s">
        <v>3366</v>
      </c>
      <c r="E102" s="743" t="s">
        <v>2385</v>
      </c>
      <c r="F102" s="661" t="s">
        <v>2373</v>
      </c>
      <c r="G102" s="661" t="s">
        <v>2422</v>
      </c>
      <c r="H102" s="661" t="s">
        <v>1222</v>
      </c>
      <c r="I102" s="661" t="s">
        <v>2528</v>
      </c>
      <c r="J102" s="661" t="s">
        <v>2529</v>
      </c>
      <c r="K102" s="661" t="s">
        <v>2243</v>
      </c>
      <c r="L102" s="662">
        <v>184.74</v>
      </c>
      <c r="M102" s="662">
        <v>184.74</v>
      </c>
      <c r="N102" s="661">
        <v>1</v>
      </c>
      <c r="O102" s="744">
        <v>0.5</v>
      </c>
      <c r="P102" s="662">
        <v>184.74</v>
      </c>
      <c r="Q102" s="677">
        <v>1</v>
      </c>
      <c r="R102" s="661">
        <v>1</v>
      </c>
      <c r="S102" s="677">
        <v>1</v>
      </c>
      <c r="T102" s="744">
        <v>0.5</v>
      </c>
      <c r="U102" s="700">
        <v>1</v>
      </c>
    </row>
    <row r="103" spans="1:21" ht="14.4" customHeight="1" x14ac:dyDescent="0.3">
      <c r="A103" s="660">
        <v>50</v>
      </c>
      <c r="B103" s="661" t="s">
        <v>561</v>
      </c>
      <c r="C103" s="661" t="s">
        <v>2376</v>
      </c>
      <c r="D103" s="742" t="s">
        <v>3366</v>
      </c>
      <c r="E103" s="743" t="s">
        <v>2385</v>
      </c>
      <c r="F103" s="661" t="s">
        <v>2373</v>
      </c>
      <c r="G103" s="661" t="s">
        <v>2422</v>
      </c>
      <c r="H103" s="661" t="s">
        <v>1222</v>
      </c>
      <c r="I103" s="661" t="s">
        <v>2483</v>
      </c>
      <c r="J103" s="661" t="s">
        <v>2484</v>
      </c>
      <c r="K103" s="661" t="s">
        <v>2485</v>
      </c>
      <c r="L103" s="662">
        <v>120.61</v>
      </c>
      <c r="M103" s="662">
        <v>482.44</v>
      </c>
      <c r="N103" s="661">
        <v>4</v>
      </c>
      <c r="O103" s="744">
        <v>2.5</v>
      </c>
      <c r="P103" s="662">
        <v>120.61</v>
      </c>
      <c r="Q103" s="677">
        <v>0.25</v>
      </c>
      <c r="R103" s="661">
        <v>1</v>
      </c>
      <c r="S103" s="677">
        <v>0.25</v>
      </c>
      <c r="T103" s="744">
        <v>0.5</v>
      </c>
      <c r="U103" s="700">
        <v>0.2</v>
      </c>
    </row>
    <row r="104" spans="1:21" ht="14.4" customHeight="1" x14ac:dyDescent="0.3">
      <c r="A104" s="660">
        <v>50</v>
      </c>
      <c r="B104" s="661" t="s">
        <v>561</v>
      </c>
      <c r="C104" s="661" t="s">
        <v>2376</v>
      </c>
      <c r="D104" s="742" t="s">
        <v>3366</v>
      </c>
      <c r="E104" s="743" t="s">
        <v>2385</v>
      </c>
      <c r="F104" s="661" t="s">
        <v>2373</v>
      </c>
      <c r="G104" s="661" t="s">
        <v>2422</v>
      </c>
      <c r="H104" s="661" t="s">
        <v>1222</v>
      </c>
      <c r="I104" s="661" t="s">
        <v>1337</v>
      </c>
      <c r="J104" s="661" t="s">
        <v>2242</v>
      </c>
      <c r="K104" s="661" t="s">
        <v>2243</v>
      </c>
      <c r="L104" s="662">
        <v>184.74</v>
      </c>
      <c r="M104" s="662">
        <v>369.48</v>
      </c>
      <c r="N104" s="661">
        <v>2</v>
      </c>
      <c r="O104" s="744">
        <v>1.5</v>
      </c>
      <c r="P104" s="662"/>
      <c r="Q104" s="677">
        <v>0</v>
      </c>
      <c r="R104" s="661"/>
      <c r="S104" s="677">
        <v>0</v>
      </c>
      <c r="T104" s="744"/>
      <c r="U104" s="700">
        <v>0</v>
      </c>
    </row>
    <row r="105" spans="1:21" ht="14.4" customHeight="1" x14ac:dyDescent="0.3">
      <c r="A105" s="660">
        <v>50</v>
      </c>
      <c r="B105" s="661" t="s">
        <v>561</v>
      </c>
      <c r="C105" s="661" t="s">
        <v>2376</v>
      </c>
      <c r="D105" s="742" t="s">
        <v>3366</v>
      </c>
      <c r="E105" s="743" t="s">
        <v>2386</v>
      </c>
      <c r="F105" s="661" t="s">
        <v>2373</v>
      </c>
      <c r="G105" s="661" t="s">
        <v>2530</v>
      </c>
      <c r="H105" s="661" t="s">
        <v>562</v>
      </c>
      <c r="I105" s="661" t="s">
        <v>2531</v>
      </c>
      <c r="J105" s="661" t="s">
        <v>2532</v>
      </c>
      <c r="K105" s="661" t="s">
        <v>2533</v>
      </c>
      <c r="L105" s="662">
        <v>32.28</v>
      </c>
      <c r="M105" s="662">
        <v>32.28</v>
      </c>
      <c r="N105" s="661">
        <v>1</v>
      </c>
      <c r="O105" s="744">
        <v>0.5</v>
      </c>
      <c r="P105" s="662"/>
      <c r="Q105" s="677">
        <v>0</v>
      </c>
      <c r="R105" s="661"/>
      <c r="S105" s="677">
        <v>0</v>
      </c>
      <c r="T105" s="744"/>
      <c r="U105" s="700">
        <v>0</v>
      </c>
    </row>
    <row r="106" spans="1:21" ht="14.4" customHeight="1" x14ac:dyDescent="0.3">
      <c r="A106" s="660">
        <v>50</v>
      </c>
      <c r="B106" s="661" t="s">
        <v>561</v>
      </c>
      <c r="C106" s="661" t="s">
        <v>2376</v>
      </c>
      <c r="D106" s="742" t="s">
        <v>3366</v>
      </c>
      <c r="E106" s="743" t="s">
        <v>2386</v>
      </c>
      <c r="F106" s="661" t="s">
        <v>2373</v>
      </c>
      <c r="G106" s="661" t="s">
        <v>2534</v>
      </c>
      <c r="H106" s="661" t="s">
        <v>562</v>
      </c>
      <c r="I106" s="661" t="s">
        <v>2535</v>
      </c>
      <c r="J106" s="661" t="s">
        <v>915</v>
      </c>
      <c r="K106" s="661" t="s">
        <v>2477</v>
      </c>
      <c r="L106" s="662">
        <v>0</v>
      </c>
      <c r="M106" s="662">
        <v>0</v>
      </c>
      <c r="N106" s="661">
        <v>1</v>
      </c>
      <c r="O106" s="744">
        <v>0.5</v>
      </c>
      <c r="P106" s="662"/>
      <c r="Q106" s="677"/>
      <c r="R106" s="661"/>
      <c r="S106" s="677">
        <v>0</v>
      </c>
      <c r="T106" s="744"/>
      <c r="U106" s="700">
        <v>0</v>
      </c>
    </row>
    <row r="107" spans="1:21" ht="14.4" customHeight="1" x14ac:dyDescent="0.3">
      <c r="A107" s="660">
        <v>50</v>
      </c>
      <c r="B107" s="661" t="s">
        <v>561</v>
      </c>
      <c r="C107" s="661" t="s">
        <v>2376</v>
      </c>
      <c r="D107" s="742" t="s">
        <v>3366</v>
      </c>
      <c r="E107" s="743" t="s">
        <v>2386</v>
      </c>
      <c r="F107" s="661" t="s">
        <v>2373</v>
      </c>
      <c r="G107" s="661" t="s">
        <v>2534</v>
      </c>
      <c r="H107" s="661" t="s">
        <v>562</v>
      </c>
      <c r="I107" s="661" t="s">
        <v>669</v>
      </c>
      <c r="J107" s="661" t="s">
        <v>2536</v>
      </c>
      <c r="K107" s="661" t="s">
        <v>2477</v>
      </c>
      <c r="L107" s="662">
        <v>42.85</v>
      </c>
      <c r="M107" s="662">
        <v>42.85</v>
      </c>
      <c r="N107" s="661">
        <v>1</v>
      </c>
      <c r="O107" s="744">
        <v>0.5</v>
      </c>
      <c r="P107" s="662"/>
      <c r="Q107" s="677">
        <v>0</v>
      </c>
      <c r="R107" s="661"/>
      <c r="S107" s="677">
        <v>0</v>
      </c>
      <c r="T107" s="744"/>
      <c r="U107" s="700">
        <v>0</v>
      </c>
    </row>
    <row r="108" spans="1:21" ht="14.4" customHeight="1" x14ac:dyDescent="0.3">
      <c r="A108" s="660">
        <v>50</v>
      </c>
      <c r="B108" s="661" t="s">
        <v>561</v>
      </c>
      <c r="C108" s="661" t="s">
        <v>2376</v>
      </c>
      <c r="D108" s="742" t="s">
        <v>3366</v>
      </c>
      <c r="E108" s="743" t="s">
        <v>2386</v>
      </c>
      <c r="F108" s="661" t="s">
        <v>2373</v>
      </c>
      <c r="G108" s="661" t="s">
        <v>2395</v>
      </c>
      <c r="H108" s="661" t="s">
        <v>1222</v>
      </c>
      <c r="I108" s="661" t="s">
        <v>1241</v>
      </c>
      <c r="J108" s="661" t="s">
        <v>1242</v>
      </c>
      <c r="K108" s="661" t="s">
        <v>2249</v>
      </c>
      <c r="L108" s="662">
        <v>72</v>
      </c>
      <c r="M108" s="662">
        <v>576</v>
      </c>
      <c r="N108" s="661">
        <v>8</v>
      </c>
      <c r="O108" s="744">
        <v>4</v>
      </c>
      <c r="P108" s="662"/>
      <c r="Q108" s="677">
        <v>0</v>
      </c>
      <c r="R108" s="661"/>
      <c r="S108" s="677">
        <v>0</v>
      </c>
      <c r="T108" s="744"/>
      <c r="U108" s="700">
        <v>0</v>
      </c>
    </row>
    <row r="109" spans="1:21" ht="14.4" customHeight="1" x14ac:dyDescent="0.3">
      <c r="A109" s="660">
        <v>50</v>
      </c>
      <c r="B109" s="661" t="s">
        <v>561</v>
      </c>
      <c r="C109" s="661" t="s">
        <v>2376</v>
      </c>
      <c r="D109" s="742" t="s">
        <v>3366</v>
      </c>
      <c r="E109" s="743" t="s">
        <v>2386</v>
      </c>
      <c r="F109" s="661" t="s">
        <v>2373</v>
      </c>
      <c r="G109" s="661" t="s">
        <v>2395</v>
      </c>
      <c r="H109" s="661" t="s">
        <v>1222</v>
      </c>
      <c r="I109" s="661" t="s">
        <v>1245</v>
      </c>
      <c r="J109" s="661" t="s">
        <v>1242</v>
      </c>
      <c r="K109" s="661" t="s">
        <v>2250</v>
      </c>
      <c r="L109" s="662">
        <v>144.01</v>
      </c>
      <c r="M109" s="662">
        <v>144.01</v>
      </c>
      <c r="N109" s="661">
        <v>1</v>
      </c>
      <c r="O109" s="744">
        <v>0.5</v>
      </c>
      <c r="P109" s="662">
        <v>144.01</v>
      </c>
      <c r="Q109" s="677">
        <v>1</v>
      </c>
      <c r="R109" s="661">
        <v>1</v>
      </c>
      <c r="S109" s="677">
        <v>1</v>
      </c>
      <c r="T109" s="744">
        <v>0.5</v>
      </c>
      <c r="U109" s="700">
        <v>1</v>
      </c>
    </row>
    <row r="110" spans="1:21" ht="14.4" customHeight="1" x14ac:dyDescent="0.3">
      <c r="A110" s="660">
        <v>50</v>
      </c>
      <c r="B110" s="661" t="s">
        <v>561</v>
      </c>
      <c r="C110" s="661" t="s">
        <v>2376</v>
      </c>
      <c r="D110" s="742" t="s">
        <v>3366</v>
      </c>
      <c r="E110" s="743" t="s">
        <v>2386</v>
      </c>
      <c r="F110" s="661" t="s">
        <v>2373</v>
      </c>
      <c r="G110" s="661" t="s">
        <v>2395</v>
      </c>
      <c r="H110" s="661" t="s">
        <v>562</v>
      </c>
      <c r="I110" s="661" t="s">
        <v>2537</v>
      </c>
      <c r="J110" s="661" t="s">
        <v>2538</v>
      </c>
      <c r="K110" s="661" t="s">
        <v>2249</v>
      </c>
      <c r="L110" s="662">
        <v>0</v>
      </c>
      <c r="M110" s="662">
        <v>0</v>
      </c>
      <c r="N110" s="661">
        <v>1</v>
      </c>
      <c r="O110" s="744">
        <v>0.5</v>
      </c>
      <c r="P110" s="662"/>
      <c r="Q110" s="677"/>
      <c r="R110" s="661"/>
      <c r="S110" s="677">
        <v>0</v>
      </c>
      <c r="T110" s="744"/>
      <c r="U110" s="700">
        <v>0</v>
      </c>
    </row>
    <row r="111" spans="1:21" ht="14.4" customHeight="1" x14ac:dyDescent="0.3">
      <c r="A111" s="660">
        <v>50</v>
      </c>
      <c r="B111" s="661" t="s">
        <v>561</v>
      </c>
      <c r="C111" s="661" t="s">
        <v>2376</v>
      </c>
      <c r="D111" s="742" t="s">
        <v>3366</v>
      </c>
      <c r="E111" s="743" t="s">
        <v>2386</v>
      </c>
      <c r="F111" s="661" t="s">
        <v>2373</v>
      </c>
      <c r="G111" s="661" t="s">
        <v>2539</v>
      </c>
      <c r="H111" s="661" t="s">
        <v>562</v>
      </c>
      <c r="I111" s="661" t="s">
        <v>2540</v>
      </c>
      <c r="J111" s="661" t="s">
        <v>2541</v>
      </c>
      <c r="K111" s="661" t="s">
        <v>1254</v>
      </c>
      <c r="L111" s="662">
        <v>0</v>
      </c>
      <c r="M111" s="662">
        <v>0</v>
      </c>
      <c r="N111" s="661">
        <v>1</v>
      </c>
      <c r="O111" s="744">
        <v>0.5</v>
      </c>
      <c r="P111" s="662"/>
      <c r="Q111" s="677"/>
      <c r="R111" s="661"/>
      <c r="S111" s="677">
        <v>0</v>
      </c>
      <c r="T111" s="744"/>
      <c r="U111" s="700">
        <v>0</v>
      </c>
    </row>
    <row r="112" spans="1:21" ht="14.4" customHeight="1" x14ac:dyDescent="0.3">
      <c r="A112" s="660">
        <v>50</v>
      </c>
      <c r="B112" s="661" t="s">
        <v>561</v>
      </c>
      <c r="C112" s="661" t="s">
        <v>2376</v>
      </c>
      <c r="D112" s="742" t="s">
        <v>3366</v>
      </c>
      <c r="E112" s="743" t="s">
        <v>2386</v>
      </c>
      <c r="F112" s="661" t="s">
        <v>2373</v>
      </c>
      <c r="G112" s="661" t="s">
        <v>2539</v>
      </c>
      <c r="H112" s="661" t="s">
        <v>562</v>
      </c>
      <c r="I112" s="661" t="s">
        <v>2542</v>
      </c>
      <c r="J112" s="661" t="s">
        <v>2543</v>
      </c>
      <c r="K112" s="661" t="s">
        <v>1254</v>
      </c>
      <c r="L112" s="662">
        <v>77.680000000000007</v>
      </c>
      <c r="M112" s="662">
        <v>77.680000000000007</v>
      </c>
      <c r="N112" s="661">
        <v>1</v>
      </c>
      <c r="O112" s="744">
        <v>1</v>
      </c>
      <c r="P112" s="662"/>
      <c r="Q112" s="677">
        <v>0</v>
      </c>
      <c r="R112" s="661"/>
      <c r="S112" s="677">
        <v>0</v>
      </c>
      <c r="T112" s="744"/>
      <c r="U112" s="700">
        <v>0</v>
      </c>
    </row>
    <row r="113" spans="1:21" ht="14.4" customHeight="1" x14ac:dyDescent="0.3">
      <c r="A113" s="660">
        <v>50</v>
      </c>
      <c r="B113" s="661" t="s">
        <v>561</v>
      </c>
      <c r="C113" s="661" t="s">
        <v>2376</v>
      </c>
      <c r="D113" s="742" t="s">
        <v>3366</v>
      </c>
      <c r="E113" s="743" t="s">
        <v>2386</v>
      </c>
      <c r="F113" s="661" t="s">
        <v>2373</v>
      </c>
      <c r="G113" s="661" t="s">
        <v>2544</v>
      </c>
      <c r="H113" s="661" t="s">
        <v>562</v>
      </c>
      <c r="I113" s="661" t="s">
        <v>2545</v>
      </c>
      <c r="J113" s="661" t="s">
        <v>2289</v>
      </c>
      <c r="K113" s="661" t="s">
        <v>2546</v>
      </c>
      <c r="L113" s="662">
        <v>0</v>
      </c>
      <c r="M113" s="662">
        <v>0</v>
      </c>
      <c r="N113" s="661">
        <v>3</v>
      </c>
      <c r="O113" s="744">
        <v>1.5</v>
      </c>
      <c r="P113" s="662"/>
      <c r="Q113" s="677"/>
      <c r="R113" s="661"/>
      <c r="S113" s="677">
        <v>0</v>
      </c>
      <c r="T113" s="744"/>
      <c r="U113" s="700">
        <v>0</v>
      </c>
    </row>
    <row r="114" spans="1:21" ht="14.4" customHeight="1" x14ac:dyDescent="0.3">
      <c r="A114" s="660">
        <v>50</v>
      </c>
      <c r="B114" s="661" t="s">
        <v>561</v>
      </c>
      <c r="C114" s="661" t="s">
        <v>2376</v>
      </c>
      <c r="D114" s="742" t="s">
        <v>3366</v>
      </c>
      <c r="E114" s="743" t="s">
        <v>2386</v>
      </c>
      <c r="F114" s="661" t="s">
        <v>2373</v>
      </c>
      <c r="G114" s="661" t="s">
        <v>2544</v>
      </c>
      <c r="H114" s="661" t="s">
        <v>1222</v>
      </c>
      <c r="I114" s="661" t="s">
        <v>1556</v>
      </c>
      <c r="J114" s="661" t="s">
        <v>2289</v>
      </c>
      <c r="K114" s="661" t="s">
        <v>2290</v>
      </c>
      <c r="L114" s="662">
        <v>154.36000000000001</v>
      </c>
      <c r="M114" s="662">
        <v>154.36000000000001</v>
      </c>
      <c r="N114" s="661">
        <v>1</v>
      </c>
      <c r="O114" s="744">
        <v>1</v>
      </c>
      <c r="P114" s="662"/>
      <c r="Q114" s="677">
        <v>0</v>
      </c>
      <c r="R114" s="661"/>
      <c r="S114" s="677">
        <v>0</v>
      </c>
      <c r="T114" s="744"/>
      <c r="U114" s="700">
        <v>0</v>
      </c>
    </row>
    <row r="115" spans="1:21" ht="14.4" customHeight="1" x14ac:dyDescent="0.3">
      <c r="A115" s="660">
        <v>50</v>
      </c>
      <c r="B115" s="661" t="s">
        <v>561</v>
      </c>
      <c r="C115" s="661" t="s">
        <v>2376</v>
      </c>
      <c r="D115" s="742" t="s">
        <v>3366</v>
      </c>
      <c r="E115" s="743" t="s">
        <v>2386</v>
      </c>
      <c r="F115" s="661" t="s">
        <v>2373</v>
      </c>
      <c r="G115" s="661" t="s">
        <v>2396</v>
      </c>
      <c r="H115" s="661" t="s">
        <v>1222</v>
      </c>
      <c r="I115" s="661" t="s">
        <v>2423</v>
      </c>
      <c r="J115" s="661" t="s">
        <v>2424</v>
      </c>
      <c r="K115" s="661" t="s">
        <v>2425</v>
      </c>
      <c r="L115" s="662">
        <v>298.95999999999998</v>
      </c>
      <c r="M115" s="662">
        <v>597.91999999999996</v>
      </c>
      <c r="N115" s="661">
        <v>2</v>
      </c>
      <c r="O115" s="744">
        <v>1</v>
      </c>
      <c r="P115" s="662"/>
      <c r="Q115" s="677">
        <v>0</v>
      </c>
      <c r="R115" s="661"/>
      <c r="S115" s="677">
        <v>0</v>
      </c>
      <c r="T115" s="744"/>
      <c r="U115" s="700">
        <v>0</v>
      </c>
    </row>
    <row r="116" spans="1:21" ht="14.4" customHeight="1" x14ac:dyDescent="0.3">
      <c r="A116" s="660">
        <v>50</v>
      </c>
      <c r="B116" s="661" t="s">
        <v>561</v>
      </c>
      <c r="C116" s="661" t="s">
        <v>2376</v>
      </c>
      <c r="D116" s="742" t="s">
        <v>3366</v>
      </c>
      <c r="E116" s="743" t="s">
        <v>2386</v>
      </c>
      <c r="F116" s="661" t="s">
        <v>2373</v>
      </c>
      <c r="G116" s="661" t="s">
        <v>2396</v>
      </c>
      <c r="H116" s="661" t="s">
        <v>1222</v>
      </c>
      <c r="I116" s="661" t="s">
        <v>2423</v>
      </c>
      <c r="J116" s="661" t="s">
        <v>2424</v>
      </c>
      <c r="K116" s="661" t="s">
        <v>2425</v>
      </c>
      <c r="L116" s="662">
        <v>278.64</v>
      </c>
      <c r="M116" s="662">
        <v>278.64</v>
      </c>
      <c r="N116" s="661">
        <v>1</v>
      </c>
      <c r="O116" s="744">
        <v>0.5</v>
      </c>
      <c r="P116" s="662">
        <v>278.64</v>
      </c>
      <c r="Q116" s="677">
        <v>1</v>
      </c>
      <c r="R116" s="661">
        <v>1</v>
      </c>
      <c r="S116" s="677">
        <v>1</v>
      </c>
      <c r="T116" s="744">
        <v>0.5</v>
      </c>
      <c r="U116" s="700">
        <v>1</v>
      </c>
    </row>
    <row r="117" spans="1:21" ht="14.4" customHeight="1" x14ac:dyDescent="0.3">
      <c r="A117" s="660">
        <v>50</v>
      </c>
      <c r="B117" s="661" t="s">
        <v>561</v>
      </c>
      <c r="C117" s="661" t="s">
        <v>2376</v>
      </c>
      <c r="D117" s="742" t="s">
        <v>3366</v>
      </c>
      <c r="E117" s="743" t="s">
        <v>2386</v>
      </c>
      <c r="F117" s="661" t="s">
        <v>2373</v>
      </c>
      <c r="G117" s="661" t="s">
        <v>2396</v>
      </c>
      <c r="H117" s="661" t="s">
        <v>562</v>
      </c>
      <c r="I117" s="661" t="s">
        <v>2547</v>
      </c>
      <c r="J117" s="661" t="s">
        <v>2548</v>
      </c>
      <c r="K117" s="661" t="s">
        <v>900</v>
      </c>
      <c r="L117" s="662">
        <v>117.73</v>
      </c>
      <c r="M117" s="662">
        <v>117.73</v>
      </c>
      <c r="N117" s="661">
        <v>1</v>
      </c>
      <c r="O117" s="744">
        <v>0.5</v>
      </c>
      <c r="P117" s="662">
        <v>117.73</v>
      </c>
      <c r="Q117" s="677">
        <v>1</v>
      </c>
      <c r="R117" s="661">
        <v>1</v>
      </c>
      <c r="S117" s="677">
        <v>1</v>
      </c>
      <c r="T117" s="744">
        <v>0.5</v>
      </c>
      <c r="U117" s="700">
        <v>1</v>
      </c>
    </row>
    <row r="118" spans="1:21" ht="14.4" customHeight="1" x14ac:dyDescent="0.3">
      <c r="A118" s="660">
        <v>50</v>
      </c>
      <c r="B118" s="661" t="s">
        <v>561</v>
      </c>
      <c r="C118" s="661" t="s">
        <v>2376</v>
      </c>
      <c r="D118" s="742" t="s">
        <v>3366</v>
      </c>
      <c r="E118" s="743" t="s">
        <v>2386</v>
      </c>
      <c r="F118" s="661" t="s">
        <v>2373</v>
      </c>
      <c r="G118" s="661" t="s">
        <v>2396</v>
      </c>
      <c r="H118" s="661" t="s">
        <v>562</v>
      </c>
      <c r="I118" s="661" t="s">
        <v>2549</v>
      </c>
      <c r="J118" s="661" t="s">
        <v>2550</v>
      </c>
      <c r="K118" s="661" t="s">
        <v>1412</v>
      </c>
      <c r="L118" s="662">
        <v>193.1</v>
      </c>
      <c r="M118" s="662">
        <v>193.1</v>
      </c>
      <c r="N118" s="661">
        <v>1</v>
      </c>
      <c r="O118" s="744">
        <v>0.5</v>
      </c>
      <c r="P118" s="662"/>
      <c r="Q118" s="677">
        <v>0</v>
      </c>
      <c r="R118" s="661"/>
      <c r="S118" s="677">
        <v>0</v>
      </c>
      <c r="T118" s="744"/>
      <c r="U118" s="700">
        <v>0</v>
      </c>
    </row>
    <row r="119" spans="1:21" ht="14.4" customHeight="1" x14ac:dyDescent="0.3">
      <c r="A119" s="660">
        <v>50</v>
      </c>
      <c r="B119" s="661" t="s">
        <v>561</v>
      </c>
      <c r="C119" s="661" t="s">
        <v>2376</v>
      </c>
      <c r="D119" s="742" t="s">
        <v>3366</v>
      </c>
      <c r="E119" s="743" t="s">
        <v>2386</v>
      </c>
      <c r="F119" s="661" t="s">
        <v>2373</v>
      </c>
      <c r="G119" s="661" t="s">
        <v>2396</v>
      </c>
      <c r="H119" s="661" t="s">
        <v>1222</v>
      </c>
      <c r="I119" s="661" t="s">
        <v>1333</v>
      </c>
      <c r="J119" s="661" t="s">
        <v>2269</v>
      </c>
      <c r="K119" s="661" t="s">
        <v>900</v>
      </c>
      <c r="L119" s="662">
        <v>117.73</v>
      </c>
      <c r="M119" s="662">
        <v>117.73</v>
      </c>
      <c r="N119" s="661">
        <v>1</v>
      </c>
      <c r="O119" s="744">
        <v>0.5</v>
      </c>
      <c r="P119" s="662"/>
      <c r="Q119" s="677">
        <v>0</v>
      </c>
      <c r="R119" s="661"/>
      <c r="S119" s="677">
        <v>0</v>
      </c>
      <c r="T119" s="744"/>
      <c r="U119" s="700">
        <v>0</v>
      </c>
    </row>
    <row r="120" spans="1:21" ht="14.4" customHeight="1" x14ac:dyDescent="0.3">
      <c r="A120" s="660">
        <v>50</v>
      </c>
      <c r="B120" s="661" t="s">
        <v>561</v>
      </c>
      <c r="C120" s="661" t="s">
        <v>2376</v>
      </c>
      <c r="D120" s="742" t="s">
        <v>3366</v>
      </c>
      <c r="E120" s="743" t="s">
        <v>2386</v>
      </c>
      <c r="F120" s="661" t="s">
        <v>2373</v>
      </c>
      <c r="G120" s="661" t="s">
        <v>2396</v>
      </c>
      <c r="H120" s="661" t="s">
        <v>1222</v>
      </c>
      <c r="I120" s="661" t="s">
        <v>1391</v>
      </c>
      <c r="J120" s="661" t="s">
        <v>1396</v>
      </c>
      <c r="K120" s="661" t="s">
        <v>1412</v>
      </c>
      <c r="L120" s="662">
        <v>193.1</v>
      </c>
      <c r="M120" s="662">
        <v>3282.6999999999989</v>
      </c>
      <c r="N120" s="661">
        <v>17</v>
      </c>
      <c r="O120" s="744">
        <v>9.5</v>
      </c>
      <c r="P120" s="662">
        <v>386.2</v>
      </c>
      <c r="Q120" s="677">
        <v>0.11764705882352945</v>
      </c>
      <c r="R120" s="661">
        <v>2</v>
      </c>
      <c r="S120" s="677">
        <v>0.11764705882352941</v>
      </c>
      <c r="T120" s="744">
        <v>1</v>
      </c>
      <c r="U120" s="700">
        <v>0.10526315789473684</v>
      </c>
    </row>
    <row r="121" spans="1:21" ht="14.4" customHeight="1" x14ac:dyDescent="0.3">
      <c r="A121" s="660">
        <v>50</v>
      </c>
      <c r="B121" s="661" t="s">
        <v>561</v>
      </c>
      <c r="C121" s="661" t="s">
        <v>2376</v>
      </c>
      <c r="D121" s="742" t="s">
        <v>3366</v>
      </c>
      <c r="E121" s="743" t="s">
        <v>2386</v>
      </c>
      <c r="F121" s="661" t="s">
        <v>2373</v>
      </c>
      <c r="G121" s="661" t="s">
        <v>2396</v>
      </c>
      <c r="H121" s="661" t="s">
        <v>1222</v>
      </c>
      <c r="I121" s="661" t="s">
        <v>1391</v>
      </c>
      <c r="J121" s="661" t="s">
        <v>1396</v>
      </c>
      <c r="K121" s="661" t="s">
        <v>1412</v>
      </c>
      <c r="L121" s="662">
        <v>181.13</v>
      </c>
      <c r="M121" s="662">
        <v>362.26</v>
      </c>
      <c r="N121" s="661">
        <v>2</v>
      </c>
      <c r="O121" s="744">
        <v>1</v>
      </c>
      <c r="P121" s="662"/>
      <c r="Q121" s="677">
        <v>0</v>
      </c>
      <c r="R121" s="661"/>
      <c r="S121" s="677">
        <v>0</v>
      </c>
      <c r="T121" s="744"/>
      <c r="U121" s="700">
        <v>0</v>
      </c>
    </row>
    <row r="122" spans="1:21" ht="14.4" customHeight="1" x14ac:dyDescent="0.3">
      <c r="A122" s="660">
        <v>50</v>
      </c>
      <c r="B122" s="661" t="s">
        <v>561</v>
      </c>
      <c r="C122" s="661" t="s">
        <v>2376</v>
      </c>
      <c r="D122" s="742" t="s">
        <v>3366</v>
      </c>
      <c r="E122" s="743" t="s">
        <v>2386</v>
      </c>
      <c r="F122" s="661" t="s">
        <v>2373</v>
      </c>
      <c r="G122" s="661" t="s">
        <v>2396</v>
      </c>
      <c r="H122" s="661" t="s">
        <v>1222</v>
      </c>
      <c r="I122" s="661" t="s">
        <v>1395</v>
      </c>
      <c r="J122" s="661" t="s">
        <v>1396</v>
      </c>
      <c r="K122" s="661" t="s">
        <v>2270</v>
      </c>
      <c r="L122" s="662">
        <v>643.69000000000005</v>
      </c>
      <c r="M122" s="662">
        <v>1287.3800000000001</v>
      </c>
      <c r="N122" s="661">
        <v>2</v>
      </c>
      <c r="O122" s="744">
        <v>1</v>
      </c>
      <c r="P122" s="662">
        <v>643.69000000000005</v>
      </c>
      <c r="Q122" s="677">
        <v>0.5</v>
      </c>
      <c r="R122" s="661">
        <v>1</v>
      </c>
      <c r="S122" s="677">
        <v>0.5</v>
      </c>
      <c r="T122" s="744">
        <v>0.5</v>
      </c>
      <c r="U122" s="700">
        <v>0.5</v>
      </c>
    </row>
    <row r="123" spans="1:21" ht="14.4" customHeight="1" x14ac:dyDescent="0.3">
      <c r="A123" s="660">
        <v>50</v>
      </c>
      <c r="B123" s="661" t="s">
        <v>561</v>
      </c>
      <c r="C123" s="661" t="s">
        <v>2376</v>
      </c>
      <c r="D123" s="742" t="s">
        <v>3366</v>
      </c>
      <c r="E123" s="743" t="s">
        <v>2386</v>
      </c>
      <c r="F123" s="661" t="s">
        <v>2373</v>
      </c>
      <c r="G123" s="661" t="s">
        <v>2426</v>
      </c>
      <c r="H123" s="661" t="s">
        <v>1222</v>
      </c>
      <c r="I123" s="661" t="s">
        <v>1302</v>
      </c>
      <c r="J123" s="661" t="s">
        <v>1303</v>
      </c>
      <c r="K123" s="661" t="s">
        <v>1182</v>
      </c>
      <c r="L123" s="662">
        <v>65.540000000000006</v>
      </c>
      <c r="M123" s="662">
        <v>65.540000000000006</v>
      </c>
      <c r="N123" s="661">
        <v>1</v>
      </c>
      <c r="O123" s="744">
        <v>0.5</v>
      </c>
      <c r="P123" s="662"/>
      <c r="Q123" s="677">
        <v>0</v>
      </c>
      <c r="R123" s="661"/>
      <c r="S123" s="677">
        <v>0</v>
      </c>
      <c r="T123" s="744"/>
      <c r="U123" s="700">
        <v>0</v>
      </c>
    </row>
    <row r="124" spans="1:21" ht="14.4" customHeight="1" x14ac:dyDescent="0.3">
      <c r="A124" s="660">
        <v>50</v>
      </c>
      <c r="B124" s="661" t="s">
        <v>561</v>
      </c>
      <c r="C124" s="661" t="s">
        <v>2376</v>
      </c>
      <c r="D124" s="742" t="s">
        <v>3366</v>
      </c>
      <c r="E124" s="743" t="s">
        <v>2386</v>
      </c>
      <c r="F124" s="661" t="s">
        <v>2373</v>
      </c>
      <c r="G124" s="661" t="s">
        <v>2397</v>
      </c>
      <c r="H124" s="661" t="s">
        <v>1222</v>
      </c>
      <c r="I124" s="661" t="s">
        <v>1290</v>
      </c>
      <c r="J124" s="661" t="s">
        <v>1291</v>
      </c>
      <c r="K124" s="661" t="s">
        <v>1292</v>
      </c>
      <c r="L124" s="662">
        <v>35.11</v>
      </c>
      <c r="M124" s="662">
        <v>456.43000000000006</v>
      </c>
      <c r="N124" s="661">
        <v>13</v>
      </c>
      <c r="O124" s="744">
        <v>6.5</v>
      </c>
      <c r="P124" s="662">
        <v>70.22</v>
      </c>
      <c r="Q124" s="677">
        <v>0.15384615384615383</v>
      </c>
      <c r="R124" s="661">
        <v>2</v>
      </c>
      <c r="S124" s="677">
        <v>0.15384615384615385</v>
      </c>
      <c r="T124" s="744">
        <v>1</v>
      </c>
      <c r="U124" s="700">
        <v>0.15384615384615385</v>
      </c>
    </row>
    <row r="125" spans="1:21" ht="14.4" customHeight="1" x14ac:dyDescent="0.3">
      <c r="A125" s="660">
        <v>50</v>
      </c>
      <c r="B125" s="661" t="s">
        <v>561</v>
      </c>
      <c r="C125" s="661" t="s">
        <v>2376</v>
      </c>
      <c r="D125" s="742" t="s">
        <v>3366</v>
      </c>
      <c r="E125" s="743" t="s">
        <v>2386</v>
      </c>
      <c r="F125" s="661" t="s">
        <v>2373</v>
      </c>
      <c r="G125" s="661" t="s">
        <v>2397</v>
      </c>
      <c r="H125" s="661" t="s">
        <v>1222</v>
      </c>
      <c r="I125" s="661" t="s">
        <v>1294</v>
      </c>
      <c r="J125" s="661" t="s">
        <v>1295</v>
      </c>
      <c r="K125" s="661" t="s">
        <v>1296</v>
      </c>
      <c r="L125" s="662">
        <v>70.23</v>
      </c>
      <c r="M125" s="662">
        <v>280.92</v>
      </c>
      <c r="N125" s="661">
        <v>4</v>
      </c>
      <c r="O125" s="744">
        <v>2</v>
      </c>
      <c r="P125" s="662"/>
      <c r="Q125" s="677">
        <v>0</v>
      </c>
      <c r="R125" s="661"/>
      <c r="S125" s="677">
        <v>0</v>
      </c>
      <c r="T125" s="744"/>
      <c r="U125" s="700">
        <v>0</v>
      </c>
    </row>
    <row r="126" spans="1:21" ht="14.4" customHeight="1" x14ac:dyDescent="0.3">
      <c r="A126" s="660">
        <v>50</v>
      </c>
      <c r="B126" s="661" t="s">
        <v>561</v>
      </c>
      <c r="C126" s="661" t="s">
        <v>2376</v>
      </c>
      <c r="D126" s="742" t="s">
        <v>3366</v>
      </c>
      <c r="E126" s="743" t="s">
        <v>2386</v>
      </c>
      <c r="F126" s="661" t="s">
        <v>2373</v>
      </c>
      <c r="G126" s="661" t="s">
        <v>2397</v>
      </c>
      <c r="H126" s="661" t="s">
        <v>562</v>
      </c>
      <c r="I126" s="661" t="s">
        <v>2551</v>
      </c>
      <c r="J126" s="661" t="s">
        <v>2552</v>
      </c>
      <c r="K126" s="661" t="s">
        <v>1296</v>
      </c>
      <c r="L126" s="662">
        <v>70.23</v>
      </c>
      <c r="M126" s="662">
        <v>70.23</v>
      </c>
      <c r="N126" s="661">
        <v>1</v>
      </c>
      <c r="O126" s="744">
        <v>0.5</v>
      </c>
      <c r="P126" s="662"/>
      <c r="Q126" s="677">
        <v>0</v>
      </c>
      <c r="R126" s="661"/>
      <c r="S126" s="677">
        <v>0</v>
      </c>
      <c r="T126" s="744"/>
      <c r="U126" s="700">
        <v>0</v>
      </c>
    </row>
    <row r="127" spans="1:21" ht="14.4" customHeight="1" x14ac:dyDescent="0.3">
      <c r="A127" s="660">
        <v>50</v>
      </c>
      <c r="B127" s="661" t="s">
        <v>561</v>
      </c>
      <c r="C127" s="661" t="s">
        <v>2376</v>
      </c>
      <c r="D127" s="742" t="s">
        <v>3366</v>
      </c>
      <c r="E127" s="743" t="s">
        <v>2386</v>
      </c>
      <c r="F127" s="661" t="s">
        <v>2373</v>
      </c>
      <c r="G127" s="661" t="s">
        <v>2397</v>
      </c>
      <c r="H127" s="661" t="s">
        <v>562</v>
      </c>
      <c r="I127" s="661" t="s">
        <v>2553</v>
      </c>
      <c r="J127" s="661" t="s">
        <v>2554</v>
      </c>
      <c r="K127" s="661" t="s">
        <v>1292</v>
      </c>
      <c r="L127" s="662">
        <v>35.11</v>
      </c>
      <c r="M127" s="662">
        <v>70.22</v>
      </c>
      <c r="N127" s="661">
        <v>2</v>
      </c>
      <c r="O127" s="744">
        <v>1</v>
      </c>
      <c r="P127" s="662"/>
      <c r="Q127" s="677">
        <v>0</v>
      </c>
      <c r="R127" s="661"/>
      <c r="S127" s="677">
        <v>0</v>
      </c>
      <c r="T127" s="744"/>
      <c r="U127" s="700">
        <v>0</v>
      </c>
    </row>
    <row r="128" spans="1:21" ht="14.4" customHeight="1" x14ac:dyDescent="0.3">
      <c r="A128" s="660">
        <v>50</v>
      </c>
      <c r="B128" s="661" t="s">
        <v>561</v>
      </c>
      <c r="C128" s="661" t="s">
        <v>2376</v>
      </c>
      <c r="D128" s="742" t="s">
        <v>3366</v>
      </c>
      <c r="E128" s="743" t="s">
        <v>2386</v>
      </c>
      <c r="F128" s="661" t="s">
        <v>2373</v>
      </c>
      <c r="G128" s="661" t="s">
        <v>2427</v>
      </c>
      <c r="H128" s="661" t="s">
        <v>562</v>
      </c>
      <c r="I128" s="661" t="s">
        <v>1535</v>
      </c>
      <c r="J128" s="661" t="s">
        <v>1536</v>
      </c>
      <c r="K128" s="661" t="s">
        <v>2308</v>
      </c>
      <c r="L128" s="662">
        <v>78.33</v>
      </c>
      <c r="M128" s="662">
        <v>78.33</v>
      </c>
      <c r="N128" s="661">
        <v>1</v>
      </c>
      <c r="O128" s="744">
        <v>1</v>
      </c>
      <c r="P128" s="662"/>
      <c r="Q128" s="677">
        <v>0</v>
      </c>
      <c r="R128" s="661"/>
      <c r="S128" s="677">
        <v>0</v>
      </c>
      <c r="T128" s="744"/>
      <c r="U128" s="700">
        <v>0</v>
      </c>
    </row>
    <row r="129" spans="1:21" ht="14.4" customHeight="1" x14ac:dyDescent="0.3">
      <c r="A129" s="660">
        <v>50</v>
      </c>
      <c r="B129" s="661" t="s">
        <v>561</v>
      </c>
      <c r="C129" s="661" t="s">
        <v>2376</v>
      </c>
      <c r="D129" s="742" t="s">
        <v>3366</v>
      </c>
      <c r="E129" s="743" t="s">
        <v>2386</v>
      </c>
      <c r="F129" s="661" t="s">
        <v>2373</v>
      </c>
      <c r="G129" s="661" t="s">
        <v>2555</v>
      </c>
      <c r="H129" s="661" t="s">
        <v>562</v>
      </c>
      <c r="I129" s="661" t="s">
        <v>681</v>
      </c>
      <c r="J129" s="661" t="s">
        <v>2556</v>
      </c>
      <c r="K129" s="661" t="s">
        <v>2318</v>
      </c>
      <c r="L129" s="662">
        <v>28.2</v>
      </c>
      <c r="M129" s="662">
        <v>28.2</v>
      </c>
      <c r="N129" s="661">
        <v>1</v>
      </c>
      <c r="O129" s="744">
        <v>0.5</v>
      </c>
      <c r="P129" s="662">
        <v>28.2</v>
      </c>
      <c r="Q129" s="677">
        <v>1</v>
      </c>
      <c r="R129" s="661">
        <v>1</v>
      </c>
      <c r="S129" s="677">
        <v>1</v>
      </c>
      <c r="T129" s="744">
        <v>0.5</v>
      </c>
      <c r="U129" s="700">
        <v>1</v>
      </c>
    </row>
    <row r="130" spans="1:21" ht="14.4" customHeight="1" x14ac:dyDescent="0.3">
      <c r="A130" s="660">
        <v>50</v>
      </c>
      <c r="B130" s="661" t="s">
        <v>561</v>
      </c>
      <c r="C130" s="661" t="s">
        <v>2376</v>
      </c>
      <c r="D130" s="742" t="s">
        <v>3366</v>
      </c>
      <c r="E130" s="743" t="s">
        <v>2386</v>
      </c>
      <c r="F130" s="661" t="s">
        <v>2373</v>
      </c>
      <c r="G130" s="661" t="s">
        <v>2557</v>
      </c>
      <c r="H130" s="661" t="s">
        <v>562</v>
      </c>
      <c r="I130" s="661" t="s">
        <v>2558</v>
      </c>
      <c r="J130" s="661" t="s">
        <v>859</v>
      </c>
      <c r="K130" s="661" t="s">
        <v>2559</v>
      </c>
      <c r="L130" s="662">
        <v>110.28</v>
      </c>
      <c r="M130" s="662">
        <v>110.28</v>
      </c>
      <c r="N130" s="661">
        <v>1</v>
      </c>
      <c r="O130" s="744">
        <v>0.5</v>
      </c>
      <c r="P130" s="662"/>
      <c r="Q130" s="677">
        <v>0</v>
      </c>
      <c r="R130" s="661"/>
      <c r="S130" s="677">
        <v>0</v>
      </c>
      <c r="T130" s="744"/>
      <c r="U130" s="700">
        <v>0</v>
      </c>
    </row>
    <row r="131" spans="1:21" ht="14.4" customHeight="1" x14ac:dyDescent="0.3">
      <c r="A131" s="660">
        <v>50</v>
      </c>
      <c r="B131" s="661" t="s">
        <v>561</v>
      </c>
      <c r="C131" s="661" t="s">
        <v>2376</v>
      </c>
      <c r="D131" s="742" t="s">
        <v>3366</v>
      </c>
      <c r="E131" s="743" t="s">
        <v>2386</v>
      </c>
      <c r="F131" s="661" t="s">
        <v>2373</v>
      </c>
      <c r="G131" s="661" t="s">
        <v>2560</v>
      </c>
      <c r="H131" s="661" t="s">
        <v>562</v>
      </c>
      <c r="I131" s="661" t="s">
        <v>2561</v>
      </c>
      <c r="J131" s="661" t="s">
        <v>2562</v>
      </c>
      <c r="K131" s="661" t="s">
        <v>2563</v>
      </c>
      <c r="L131" s="662">
        <v>39.74</v>
      </c>
      <c r="M131" s="662">
        <v>39.74</v>
      </c>
      <c r="N131" s="661">
        <v>1</v>
      </c>
      <c r="O131" s="744">
        <v>1</v>
      </c>
      <c r="P131" s="662"/>
      <c r="Q131" s="677">
        <v>0</v>
      </c>
      <c r="R131" s="661"/>
      <c r="S131" s="677">
        <v>0</v>
      </c>
      <c r="T131" s="744"/>
      <c r="U131" s="700">
        <v>0</v>
      </c>
    </row>
    <row r="132" spans="1:21" ht="14.4" customHeight="1" x14ac:dyDescent="0.3">
      <c r="A132" s="660">
        <v>50</v>
      </c>
      <c r="B132" s="661" t="s">
        <v>561</v>
      </c>
      <c r="C132" s="661" t="s">
        <v>2376</v>
      </c>
      <c r="D132" s="742" t="s">
        <v>3366</v>
      </c>
      <c r="E132" s="743" t="s">
        <v>2386</v>
      </c>
      <c r="F132" s="661" t="s">
        <v>2373</v>
      </c>
      <c r="G132" s="661" t="s">
        <v>2398</v>
      </c>
      <c r="H132" s="661" t="s">
        <v>562</v>
      </c>
      <c r="I132" s="661" t="s">
        <v>2399</v>
      </c>
      <c r="J132" s="661" t="s">
        <v>2400</v>
      </c>
      <c r="K132" s="661" t="s">
        <v>2401</v>
      </c>
      <c r="L132" s="662">
        <v>0</v>
      </c>
      <c r="M132" s="662">
        <v>0</v>
      </c>
      <c r="N132" s="661">
        <v>6</v>
      </c>
      <c r="O132" s="744">
        <v>3</v>
      </c>
      <c r="P132" s="662">
        <v>0</v>
      </c>
      <c r="Q132" s="677"/>
      <c r="R132" s="661">
        <v>1</v>
      </c>
      <c r="S132" s="677">
        <v>0.16666666666666666</v>
      </c>
      <c r="T132" s="744">
        <v>0.5</v>
      </c>
      <c r="U132" s="700">
        <v>0.16666666666666666</v>
      </c>
    </row>
    <row r="133" spans="1:21" ht="14.4" customHeight="1" x14ac:dyDescent="0.3">
      <c r="A133" s="660">
        <v>50</v>
      </c>
      <c r="B133" s="661" t="s">
        <v>561</v>
      </c>
      <c r="C133" s="661" t="s">
        <v>2376</v>
      </c>
      <c r="D133" s="742" t="s">
        <v>3366</v>
      </c>
      <c r="E133" s="743" t="s">
        <v>2386</v>
      </c>
      <c r="F133" s="661" t="s">
        <v>2373</v>
      </c>
      <c r="G133" s="661" t="s">
        <v>2398</v>
      </c>
      <c r="H133" s="661" t="s">
        <v>562</v>
      </c>
      <c r="I133" s="661" t="s">
        <v>862</v>
      </c>
      <c r="J133" s="661" t="s">
        <v>2400</v>
      </c>
      <c r="K133" s="661" t="s">
        <v>2438</v>
      </c>
      <c r="L133" s="662">
        <v>63.7</v>
      </c>
      <c r="M133" s="662">
        <v>127.4</v>
      </c>
      <c r="N133" s="661">
        <v>2</v>
      </c>
      <c r="O133" s="744">
        <v>1</v>
      </c>
      <c r="P133" s="662"/>
      <c r="Q133" s="677">
        <v>0</v>
      </c>
      <c r="R133" s="661"/>
      <c r="S133" s="677">
        <v>0</v>
      </c>
      <c r="T133" s="744"/>
      <c r="U133" s="700">
        <v>0</v>
      </c>
    </row>
    <row r="134" spans="1:21" ht="14.4" customHeight="1" x14ac:dyDescent="0.3">
      <c r="A134" s="660">
        <v>50</v>
      </c>
      <c r="B134" s="661" t="s">
        <v>561</v>
      </c>
      <c r="C134" s="661" t="s">
        <v>2376</v>
      </c>
      <c r="D134" s="742" t="s">
        <v>3366</v>
      </c>
      <c r="E134" s="743" t="s">
        <v>2386</v>
      </c>
      <c r="F134" s="661" t="s">
        <v>2373</v>
      </c>
      <c r="G134" s="661" t="s">
        <v>2564</v>
      </c>
      <c r="H134" s="661" t="s">
        <v>562</v>
      </c>
      <c r="I134" s="661" t="s">
        <v>2565</v>
      </c>
      <c r="J134" s="661" t="s">
        <v>654</v>
      </c>
      <c r="K134" s="661" t="s">
        <v>2566</v>
      </c>
      <c r="L134" s="662">
        <v>0</v>
      </c>
      <c r="M134" s="662">
        <v>0</v>
      </c>
      <c r="N134" s="661">
        <v>1</v>
      </c>
      <c r="O134" s="744">
        <v>0.5</v>
      </c>
      <c r="P134" s="662"/>
      <c r="Q134" s="677"/>
      <c r="R134" s="661"/>
      <c r="S134" s="677">
        <v>0</v>
      </c>
      <c r="T134" s="744"/>
      <c r="U134" s="700">
        <v>0</v>
      </c>
    </row>
    <row r="135" spans="1:21" ht="14.4" customHeight="1" x14ac:dyDescent="0.3">
      <c r="A135" s="660">
        <v>50</v>
      </c>
      <c r="B135" s="661" t="s">
        <v>561</v>
      </c>
      <c r="C135" s="661" t="s">
        <v>2376</v>
      </c>
      <c r="D135" s="742" t="s">
        <v>3366</v>
      </c>
      <c r="E135" s="743" t="s">
        <v>2386</v>
      </c>
      <c r="F135" s="661" t="s">
        <v>2373</v>
      </c>
      <c r="G135" s="661" t="s">
        <v>2564</v>
      </c>
      <c r="H135" s="661" t="s">
        <v>562</v>
      </c>
      <c r="I135" s="661" t="s">
        <v>653</v>
      </c>
      <c r="J135" s="661" t="s">
        <v>654</v>
      </c>
      <c r="K135" s="661" t="s">
        <v>2567</v>
      </c>
      <c r="L135" s="662">
        <v>46.25</v>
      </c>
      <c r="M135" s="662">
        <v>46.25</v>
      </c>
      <c r="N135" s="661">
        <v>1</v>
      </c>
      <c r="O135" s="744">
        <v>0.5</v>
      </c>
      <c r="P135" s="662"/>
      <c r="Q135" s="677">
        <v>0</v>
      </c>
      <c r="R135" s="661"/>
      <c r="S135" s="677">
        <v>0</v>
      </c>
      <c r="T135" s="744"/>
      <c r="U135" s="700">
        <v>0</v>
      </c>
    </row>
    <row r="136" spans="1:21" ht="14.4" customHeight="1" x14ac:dyDescent="0.3">
      <c r="A136" s="660">
        <v>50</v>
      </c>
      <c r="B136" s="661" t="s">
        <v>561</v>
      </c>
      <c r="C136" s="661" t="s">
        <v>2376</v>
      </c>
      <c r="D136" s="742" t="s">
        <v>3366</v>
      </c>
      <c r="E136" s="743" t="s">
        <v>2386</v>
      </c>
      <c r="F136" s="661" t="s">
        <v>2373</v>
      </c>
      <c r="G136" s="661" t="s">
        <v>2564</v>
      </c>
      <c r="H136" s="661" t="s">
        <v>562</v>
      </c>
      <c r="I136" s="661" t="s">
        <v>2568</v>
      </c>
      <c r="J136" s="661" t="s">
        <v>2569</v>
      </c>
      <c r="K136" s="661" t="s">
        <v>2566</v>
      </c>
      <c r="L136" s="662">
        <v>0</v>
      </c>
      <c r="M136" s="662">
        <v>0</v>
      </c>
      <c r="N136" s="661">
        <v>1</v>
      </c>
      <c r="O136" s="744">
        <v>0.5</v>
      </c>
      <c r="P136" s="662"/>
      <c r="Q136" s="677"/>
      <c r="R136" s="661"/>
      <c r="S136" s="677">
        <v>0</v>
      </c>
      <c r="T136" s="744"/>
      <c r="U136" s="700">
        <v>0</v>
      </c>
    </row>
    <row r="137" spans="1:21" ht="14.4" customHeight="1" x14ac:dyDescent="0.3">
      <c r="A137" s="660">
        <v>50</v>
      </c>
      <c r="B137" s="661" t="s">
        <v>561</v>
      </c>
      <c r="C137" s="661" t="s">
        <v>2376</v>
      </c>
      <c r="D137" s="742" t="s">
        <v>3366</v>
      </c>
      <c r="E137" s="743" t="s">
        <v>2386</v>
      </c>
      <c r="F137" s="661" t="s">
        <v>2373</v>
      </c>
      <c r="G137" s="661" t="s">
        <v>2564</v>
      </c>
      <c r="H137" s="661" t="s">
        <v>562</v>
      </c>
      <c r="I137" s="661" t="s">
        <v>2570</v>
      </c>
      <c r="J137" s="661" t="s">
        <v>2571</v>
      </c>
      <c r="K137" s="661" t="s">
        <v>2572</v>
      </c>
      <c r="L137" s="662">
        <v>47.07</v>
      </c>
      <c r="M137" s="662">
        <v>47.07</v>
      </c>
      <c r="N137" s="661">
        <v>1</v>
      </c>
      <c r="O137" s="744">
        <v>0.5</v>
      </c>
      <c r="P137" s="662"/>
      <c r="Q137" s="677">
        <v>0</v>
      </c>
      <c r="R137" s="661"/>
      <c r="S137" s="677">
        <v>0</v>
      </c>
      <c r="T137" s="744"/>
      <c r="U137" s="700">
        <v>0</v>
      </c>
    </row>
    <row r="138" spans="1:21" ht="14.4" customHeight="1" x14ac:dyDescent="0.3">
      <c r="A138" s="660">
        <v>50</v>
      </c>
      <c r="B138" s="661" t="s">
        <v>561</v>
      </c>
      <c r="C138" s="661" t="s">
        <v>2376</v>
      </c>
      <c r="D138" s="742" t="s">
        <v>3366</v>
      </c>
      <c r="E138" s="743" t="s">
        <v>2386</v>
      </c>
      <c r="F138" s="661" t="s">
        <v>2373</v>
      </c>
      <c r="G138" s="661" t="s">
        <v>2573</v>
      </c>
      <c r="H138" s="661" t="s">
        <v>1222</v>
      </c>
      <c r="I138" s="661" t="s">
        <v>1356</v>
      </c>
      <c r="J138" s="661" t="s">
        <v>1357</v>
      </c>
      <c r="K138" s="661" t="s">
        <v>1358</v>
      </c>
      <c r="L138" s="662">
        <v>30.83</v>
      </c>
      <c r="M138" s="662">
        <v>92.49</v>
      </c>
      <c r="N138" s="661">
        <v>3</v>
      </c>
      <c r="O138" s="744">
        <v>2</v>
      </c>
      <c r="P138" s="662"/>
      <c r="Q138" s="677">
        <v>0</v>
      </c>
      <c r="R138" s="661"/>
      <c r="S138" s="677">
        <v>0</v>
      </c>
      <c r="T138" s="744"/>
      <c r="U138" s="700">
        <v>0</v>
      </c>
    </row>
    <row r="139" spans="1:21" ht="14.4" customHeight="1" x14ac:dyDescent="0.3">
      <c r="A139" s="660">
        <v>50</v>
      </c>
      <c r="B139" s="661" t="s">
        <v>561</v>
      </c>
      <c r="C139" s="661" t="s">
        <v>2376</v>
      </c>
      <c r="D139" s="742" t="s">
        <v>3366</v>
      </c>
      <c r="E139" s="743" t="s">
        <v>2386</v>
      </c>
      <c r="F139" s="661" t="s">
        <v>2373</v>
      </c>
      <c r="G139" s="661" t="s">
        <v>2573</v>
      </c>
      <c r="H139" s="661" t="s">
        <v>562</v>
      </c>
      <c r="I139" s="661" t="s">
        <v>2574</v>
      </c>
      <c r="J139" s="661" t="s">
        <v>2575</v>
      </c>
      <c r="K139" s="661" t="s">
        <v>1358</v>
      </c>
      <c r="L139" s="662">
        <v>30.83</v>
      </c>
      <c r="M139" s="662">
        <v>30.83</v>
      </c>
      <c r="N139" s="661">
        <v>1</v>
      </c>
      <c r="O139" s="744">
        <v>0.5</v>
      </c>
      <c r="P139" s="662"/>
      <c r="Q139" s="677">
        <v>0</v>
      </c>
      <c r="R139" s="661"/>
      <c r="S139" s="677">
        <v>0</v>
      </c>
      <c r="T139" s="744"/>
      <c r="U139" s="700">
        <v>0</v>
      </c>
    </row>
    <row r="140" spans="1:21" ht="14.4" customHeight="1" x14ac:dyDescent="0.3">
      <c r="A140" s="660">
        <v>50</v>
      </c>
      <c r="B140" s="661" t="s">
        <v>561</v>
      </c>
      <c r="C140" s="661" t="s">
        <v>2376</v>
      </c>
      <c r="D140" s="742" t="s">
        <v>3366</v>
      </c>
      <c r="E140" s="743" t="s">
        <v>2386</v>
      </c>
      <c r="F140" s="661" t="s">
        <v>2373</v>
      </c>
      <c r="G140" s="661" t="s">
        <v>2573</v>
      </c>
      <c r="H140" s="661" t="s">
        <v>562</v>
      </c>
      <c r="I140" s="661" t="s">
        <v>2576</v>
      </c>
      <c r="J140" s="661" t="s">
        <v>2577</v>
      </c>
      <c r="K140" s="661" t="s">
        <v>1354</v>
      </c>
      <c r="L140" s="662">
        <v>46.25</v>
      </c>
      <c r="M140" s="662">
        <v>46.25</v>
      </c>
      <c r="N140" s="661">
        <v>1</v>
      </c>
      <c r="O140" s="744">
        <v>0.5</v>
      </c>
      <c r="P140" s="662">
        <v>46.25</v>
      </c>
      <c r="Q140" s="677">
        <v>1</v>
      </c>
      <c r="R140" s="661">
        <v>1</v>
      </c>
      <c r="S140" s="677">
        <v>1</v>
      </c>
      <c r="T140" s="744">
        <v>0.5</v>
      </c>
      <c r="U140" s="700">
        <v>1</v>
      </c>
    </row>
    <row r="141" spans="1:21" ht="14.4" customHeight="1" x14ac:dyDescent="0.3">
      <c r="A141" s="660">
        <v>50</v>
      </c>
      <c r="B141" s="661" t="s">
        <v>561</v>
      </c>
      <c r="C141" s="661" t="s">
        <v>2376</v>
      </c>
      <c r="D141" s="742" t="s">
        <v>3366</v>
      </c>
      <c r="E141" s="743" t="s">
        <v>2386</v>
      </c>
      <c r="F141" s="661" t="s">
        <v>2373</v>
      </c>
      <c r="G141" s="661" t="s">
        <v>2578</v>
      </c>
      <c r="H141" s="661" t="s">
        <v>562</v>
      </c>
      <c r="I141" s="661" t="s">
        <v>807</v>
      </c>
      <c r="J141" s="661" t="s">
        <v>808</v>
      </c>
      <c r="K141" s="661" t="s">
        <v>2579</v>
      </c>
      <c r="L141" s="662">
        <v>156.77000000000001</v>
      </c>
      <c r="M141" s="662">
        <v>156.77000000000001</v>
      </c>
      <c r="N141" s="661">
        <v>1</v>
      </c>
      <c r="O141" s="744">
        <v>0.5</v>
      </c>
      <c r="P141" s="662">
        <v>156.77000000000001</v>
      </c>
      <c r="Q141" s="677">
        <v>1</v>
      </c>
      <c r="R141" s="661">
        <v>1</v>
      </c>
      <c r="S141" s="677">
        <v>1</v>
      </c>
      <c r="T141" s="744">
        <v>0.5</v>
      </c>
      <c r="U141" s="700">
        <v>1</v>
      </c>
    </row>
    <row r="142" spans="1:21" ht="14.4" customHeight="1" x14ac:dyDescent="0.3">
      <c r="A142" s="660">
        <v>50</v>
      </c>
      <c r="B142" s="661" t="s">
        <v>561</v>
      </c>
      <c r="C142" s="661" t="s">
        <v>2376</v>
      </c>
      <c r="D142" s="742" t="s">
        <v>3366</v>
      </c>
      <c r="E142" s="743" t="s">
        <v>2386</v>
      </c>
      <c r="F142" s="661" t="s">
        <v>2373</v>
      </c>
      <c r="G142" s="661" t="s">
        <v>2402</v>
      </c>
      <c r="H142" s="661" t="s">
        <v>562</v>
      </c>
      <c r="I142" s="661" t="s">
        <v>2494</v>
      </c>
      <c r="J142" s="661" t="s">
        <v>2441</v>
      </c>
      <c r="K142" s="661" t="s">
        <v>2405</v>
      </c>
      <c r="L142" s="662">
        <v>0</v>
      </c>
      <c r="M142" s="662">
        <v>0</v>
      </c>
      <c r="N142" s="661">
        <v>3</v>
      </c>
      <c r="O142" s="744">
        <v>2</v>
      </c>
      <c r="P142" s="662"/>
      <c r="Q142" s="677"/>
      <c r="R142" s="661"/>
      <c r="S142" s="677">
        <v>0</v>
      </c>
      <c r="T142" s="744"/>
      <c r="U142" s="700">
        <v>0</v>
      </c>
    </row>
    <row r="143" spans="1:21" ht="14.4" customHeight="1" x14ac:dyDescent="0.3">
      <c r="A143" s="660">
        <v>50</v>
      </c>
      <c r="B143" s="661" t="s">
        <v>561</v>
      </c>
      <c r="C143" s="661" t="s">
        <v>2376</v>
      </c>
      <c r="D143" s="742" t="s">
        <v>3366</v>
      </c>
      <c r="E143" s="743" t="s">
        <v>2386</v>
      </c>
      <c r="F143" s="661" t="s">
        <v>2373</v>
      </c>
      <c r="G143" s="661" t="s">
        <v>2402</v>
      </c>
      <c r="H143" s="661" t="s">
        <v>562</v>
      </c>
      <c r="I143" s="661" t="s">
        <v>2580</v>
      </c>
      <c r="J143" s="661" t="s">
        <v>1660</v>
      </c>
      <c r="K143" s="661" t="s">
        <v>2405</v>
      </c>
      <c r="L143" s="662">
        <v>0</v>
      </c>
      <c r="M143" s="662">
        <v>0</v>
      </c>
      <c r="N143" s="661">
        <v>1</v>
      </c>
      <c r="O143" s="744">
        <v>0.5</v>
      </c>
      <c r="P143" s="662"/>
      <c r="Q143" s="677"/>
      <c r="R143" s="661"/>
      <c r="S143" s="677">
        <v>0</v>
      </c>
      <c r="T143" s="744"/>
      <c r="U143" s="700">
        <v>0</v>
      </c>
    </row>
    <row r="144" spans="1:21" ht="14.4" customHeight="1" x14ac:dyDescent="0.3">
      <c r="A144" s="660">
        <v>50</v>
      </c>
      <c r="B144" s="661" t="s">
        <v>561</v>
      </c>
      <c r="C144" s="661" t="s">
        <v>2376</v>
      </c>
      <c r="D144" s="742" t="s">
        <v>3366</v>
      </c>
      <c r="E144" s="743" t="s">
        <v>2386</v>
      </c>
      <c r="F144" s="661" t="s">
        <v>2373</v>
      </c>
      <c r="G144" s="661" t="s">
        <v>2402</v>
      </c>
      <c r="H144" s="661" t="s">
        <v>562</v>
      </c>
      <c r="I144" s="661" t="s">
        <v>1659</v>
      </c>
      <c r="J144" s="661" t="s">
        <v>1660</v>
      </c>
      <c r="K144" s="661" t="s">
        <v>1644</v>
      </c>
      <c r="L144" s="662">
        <v>32.270000000000003</v>
      </c>
      <c r="M144" s="662">
        <v>32.270000000000003</v>
      </c>
      <c r="N144" s="661">
        <v>1</v>
      </c>
      <c r="O144" s="744">
        <v>0.5</v>
      </c>
      <c r="P144" s="662"/>
      <c r="Q144" s="677">
        <v>0</v>
      </c>
      <c r="R144" s="661"/>
      <c r="S144" s="677">
        <v>0</v>
      </c>
      <c r="T144" s="744"/>
      <c r="U144" s="700">
        <v>0</v>
      </c>
    </row>
    <row r="145" spans="1:21" ht="14.4" customHeight="1" x14ac:dyDescent="0.3">
      <c r="A145" s="660">
        <v>50</v>
      </c>
      <c r="B145" s="661" t="s">
        <v>561</v>
      </c>
      <c r="C145" s="661" t="s">
        <v>2376</v>
      </c>
      <c r="D145" s="742" t="s">
        <v>3366</v>
      </c>
      <c r="E145" s="743" t="s">
        <v>2386</v>
      </c>
      <c r="F145" s="661" t="s">
        <v>2373</v>
      </c>
      <c r="G145" s="661" t="s">
        <v>2442</v>
      </c>
      <c r="H145" s="661" t="s">
        <v>562</v>
      </c>
      <c r="I145" s="661" t="s">
        <v>906</v>
      </c>
      <c r="J145" s="661" t="s">
        <v>907</v>
      </c>
      <c r="K145" s="661" t="s">
        <v>908</v>
      </c>
      <c r="L145" s="662">
        <v>33</v>
      </c>
      <c r="M145" s="662">
        <v>66</v>
      </c>
      <c r="N145" s="661">
        <v>2</v>
      </c>
      <c r="O145" s="744">
        <v>1.5</v>
      </c>
      <c r="P145" s="662"/>
      <c r="Q145" s="677">
        <v>0</v>
      </c>
      <c r="R145" s="661"/>
      <c r="S145" s="677">
        <v>0</v>
      </c>
      <c r="T145" s="744"/>
      <c r="U145" s="700">
        <v>0</v>
      </c>
    </row>
    <row r="146" spans="1:21" ht="14.4" customHeight="1" x14ac:dyDescent="0.3">
      <c r="A146" s="660">
        <v>50</v>
      </c>
      <c r="B146" s="661" t="s">
        <v>561</v>
      </c>
      <c r="C146" s="661" t="s">
        <v>2376</v>
      </c>
      <c r="D146" s="742" t="s">
        <v>3366</v>
      </c>
      <c r="E146" s="743" t="s">
        <v>2386</v>
      </c>
      <c r="F146" s="661" t="s">
        <v>2373</v>
      </c>
      <c r="G146" s="661" t="s">
        <v>2581</v>
      </c>
      <c r="H146" s="661" t="s">
        <v>562</v>
      </c>
      <c r="I146" s="661" t="s">
        <v>2582</v>
      </c>
      <c r="J146" s="661" t="s">
        <v>2583</v>
      </c>
      <c r="K146" s="661" t="s">
        <v>2584</v>
      </c>
      <c r="L146" s="662">
        <v>152.84</v>
      </c>
      <c r="M146" s="662">
        <v>152.84</v>
      </c>
      <c r="N146" s="661">
        <v>1</v>
      </c>
      <c r="O146" s="744">
        <v>0.5</v>
      </c>
      <c r="P146" s="662"/>
      <c r="Q146" s="677">
        <v>0</v>
      </c>
      <c r="R146" s="661"/>
      <c r="S146" s="677">
        <v>0</v>
      </c>
      <c r="T146" s="744"/>
      <c r="U146" s="700">
        <v>0</v>
      </c>
    </row>
    <row r="147" spans="1:21" ht="14.4" customHeight="1" x14ac:dyDescent="0.3">
      <c r="A147" s="660">
        <v>50</v>
      </c>
      <c r="B147" s="661" t="s">
        <v>561</v>
      </c>
      <c r="C147" s="661" t="s">
        <v>2376</v>
      </c>
      <c r="D147" s="742" t="s">
        <v>3366</v>
      </c>
      <c r="E147" s="743" t="s">
        <v>2386</v>
      </c>
      <c r="F147" s="661" t="s">
        <v>2373</v>
      </c>
      <c r="G147" s="661" t="s">
        <v>2581</v>
      </c>
      <c r="H147" s="661" t="s">
        <v>562</v>
      </c>
      <c r="I147" s="661" t="s">
        <v>2585</v>
      </c>
      <c r="J147" s="661" t="s">
        <v>2586</v>
      </c>
      <c r="K147" s="661" t="s">
        <v>2512</v>
      </c>
      <c r="L147" s="662">
        <v>0</v>
      </c>
      <c r="M147" s="662">
        <v>0</v>
      </c>
      <c r="N147" s="661">
        <v>1</v>
      </c>
      <c r="O147" s="744">
        <v>0.5</v>
      </c>
      <c r="P147" s="662">
        <v>0</v>
      </c>
      <c r="Q147" s="677"/>
      <c r="R147" s="661">
        <v>1</v>
      </c>
      <c r="S147" s="677">
        <v>1</v>
      </c>
      <c r="T147" s="744">
        <v>0.5</v>
      </c>
      <c r="U147" s="700">
        <v>1</v>
      </c>
    </row>
    <row r="148" spans="1:21" ht="14.4" customHeight="1" x14ac:dyDescent="0.3">
      <c r="A148" s="660">
        <v>50</v>
      </c>
      <c r="B148" s="661" t="s">
        <v>561</v>
      </c>
      <c r="C148" s="661" t="s">
        <v>2376</v>
      </c>
      <c r="D148" s="742" t="s">
        <v>3366</v>
      </c>
      <c r="E148" s="743" t="s">
        <v>2386</v>
      </c>
      <c r="F148" s="661" t="s">
        <v>2373</v>
      </c>
      <c r="G148" s="661" t="s">
        <v>2446</v>
      </c>
      <c r="H148" s="661" t="s">
        <v>562</v>
      </c>
      <c r="I148" s="661" t="s">
        <v>2587</v>
      </c>
      <c r="J148" s="661" t="s">
        <v>2588</v>
      </c>
      <c r="K148" s="661" t="s">
        <v>2589</v>
      </c>
      <c r="L148" s="662">
        <v>17.559999999999999</v>
      </c>
      <c r="M148" s="662">
        <v>17.559999999999999</v>
      </c>
      <c r="N148" s="661">
        <v>1</v>
      </c>
      <c r="O148" s="744">
        <v>0.5</v>
      </c>
      <c r="P148" s="662"/>
      <c r="Q148" s="677">
        <v>0</v>
      </c>
      <c r="R148" s="661"/>
      <c r="S148" s="677">
        <v>0</v>
      </c>
      <c r="T148" s="744"/>
      <c r="U148" s="700">
        <v>0</v>
      </c>
    </row>
    <row r="149" spans="1:21" ht="14.4" customHeight="1" x14ac:dyDescent="0.3">
      <c r="A149" s="660">
        <v>50</v>
      </c>
      <c r="B149" s="661" t="s">
        <v>561</v>
      </c>
      <c r="C149" s="661" t="s">
        <v>2376</v>
      </c>
      <c r="D149" s="742" t="s">
        <v>3366</v>
      </c>
      <c r="E149" s="743" t="s">
        <v>2386</v>
      </c>
      <c r="F149" s="661" t="s">
        <v>2373</v>
      </c>
      <c r="G149" s="661" t="s">
        <v>2446</v>
      </c>
      <c r="H149" s="661" t="s">
        <v>562</v>
      </c>
      <c r="I149" s="661" t="s">
        <v>2590</v>
      </c>
      <c r="J149" s="661" t="s">
        <v>2591</v>
      </c>
      <c r="K149" s="661" t="s">
        <v>2592</v>
      </c>
      <c r="L149" s="662">
        <v>0</v>
      </c>
      <c r="M149" s="662">
        <v>0</v>
      </c>
      <c r="N149" s="661">
        <v>1</v>
      </c>
      <c r="O149" s="744">
        <v>0.5</v>
      </c>
      <c r="P149" s="662"/>
      <c r="Q149" s="677"/>
      <c r="R149" s="661"/>
      <c r="S149" s="677">
        <v>0</v>
      </c>
      <c r="T149" s="744"/>
      <c r="U149" s="700">
        <v>0</v>
      </c>
    </row>
    <row r="150" spans="1:21" ht="14.4" customHeight="1" x14ac:dyDescent="0.3">
      <c r="A150" s="660">
        <v>50</v>
      </c>
      <c r="B150" s="661" t="s">
        <v>561</v>
      </c>
      <c r="C150" s="661" t="s">
        <v>2376</v>
      </c>
      <c r="D150" s="742" t="s">
        <v>3366</v>
      </c>
      <c r="E150" s="743" t="s">
        <v>2386</v>
      </c>
      <c r="F150" s="661" t="s">
        <v>2373</v>
      </c>
      <c r="G150" s="661" t="s">
        <v>2406</v>
      </c>
      <c r="H150" s="661" t="s">
        <v>562</v>
      </c>
      <c r="I150" s="661" t="s">
        <v>2593</v>
      </c>
      <c r="J150" s="661" t="s">
        <v>2594</v>
      </c>
      <c r="K150" s="661" t="s">
        <v>2595</v>
      </c>
      <c r="L150" s="662">
        <v>100.11</v>
      </c>
      <c r="M150" s="662">
        <v>200.22</v>
      </c>
      <c r="N150" s="661">
        <v>2</v>
      </c>
      <c r="O150" s="744">
        <v>1</v>
      </c>
      <c r="P150" s="662"/>
      <c r="Q150" s="677">
        <v>0</v>
      </c>
      <c r="R150" s="661"/>
      <c r="S150" s="677">
        <v>0</v>
      </c>
      <c r="T150" s="744"/>
      <c r="U150" s="700">
        <v>0</v>
      </c>
    </row>
    <row r="151" spans="1:21" ht="14.4" customHeight="1" x14ac:dyDescent="0.3">
      <c r="A151" s="660">
        <v>50</v>
      </c>
      <c r="B151" s="661" t="s">
        <v>561</v>
      </c>
      <c r="C151" s="661" t="s">
        <v>2376</v>
      </c>
      <c r="D151" s="742" t="s">
        <v>3366</v>
      </c>
      <c r="E151" s="743" t="s">
        <v>2386</v>
      </c>
      <c r="F151" s="661" t="s">
        <v>2373</v>
      </c>
      <c r="G151" s="661" t="s">
        <v>2406</v>
      </c>
      <c r="H151" s="661" t="s">
        <v>1222</v>
      </c>
      <c r="I151" s="661" t="s">
        <v>1451</v>
      </c>
      <c r="J151" s="661" t="s">
        <v>1452</v>
      </c>
      <c r="K151" s="661" t="s">
        <v>1453</v>
      </c>
      <c r="L151" s="662">
        <v>93.43</v>
      </c>
      <c r="M151" s="662">
        <v>1121.1600000000003</v>
      </c>
      <c r="N151" s="661">
        <v>12</v>
      </c>
      <c r="O151" s="744">
        <v>6</v>
      </c>
      <c r="P151" s="662">
        <v>93.43</v>
      </c>
      <c r="Q151" s="677">
        <v>8.3333333333333315E-2</v>
      </c>
      <c r="R151" s="661">
        <v>1</v>
      </c>
      <c r="S151" s="677">
        <v>8.3333333333333329E-2</v>
      </c>
      <c r="T151" s="744">
        <v>0.5</v>
      </c>
      <c r="U151" s="700">
        <v>8.3333333333333329E-2</v>
      </c>
    </row>
    <row r="152" spans="1:21" ht="14.4" customHeight="1" x14ac:dyDescent="0.3">
      <c r="A152" s="660">
        <v>50</v>
      </c>
      <c r="B152" s="661" t="s">
        <v>561</v>
      </c>
      <c r="C152" s="661" t="s">
        <v>2376</v>
      </c>
      <c r="D152" s="742" t="s">
        <v>3366</v>
      </c>
      <c r="E152" s="743" t="s">
        <v>2386</v>
      </c>
      <c r="F152" s="661" t="s">
        <v>2373</v>
      </c>
      <c r="G152" s="661" t="s">
        <v>2406</v>
      </c>
      <c r="H152" s="661" t="s">
        <v>562</v>
      </c>
      <c r="I152" s="661" t="s">
        <v>2596</v>
      </c>
      <c r="J152" s="661" t="s">
        <v>2594</v>
      </c>
      <c r="K152" s="661" t="s">
        <v>2595</v>
      </c>
      <c r="L152" s="662">
        <v>0</v>
      </c>
      <c r="M152" s="662">
        <v>0</v>
      </c>
      <c r="N152" s="661">
        <v>2</v>
      </c>
      <c r="O152" s="744">
        <v>1</v>
      </c>
      <c r="P152" s="662">
        <v>0</v>
      </c>
      <c r="Q152" s="677"/>
      <c r="R152" s="661">
        <v>1</v>
      </c>
      <c r="S152" s="677">
        <v>0.5</v>
      </c>
      <c r="T152" s="744">
        <v>0.5</v>
      </c>
      <c r="U152" s="700">
        <v>0.5</v>
      </c>
    </row>
    <row r="153" spans="1:21" ht="14.4" customHeight="1" x14ac:dyDescent="0.3">
      <c r="A153" s="660">
        <v>50</v>
      </c>
      <c r="B153" s="661" t="s">
        <v>561</v>
      </c>
      <c r="C153" s="661" t="s">
        <v>2376</v>
      </c>
      <c r="D153" s="742" t="s">
        <v>3366</v>
      </c>
      <c r="E153" s="743" t="s">
        <v>2386</v>
      </c>
      <c r="F153" s="661" t="s">
        <v>2373</v>
      </c>
      <c r="G153" s="661" t="s">
        <v>2406</v>
      </c>
      <c r="H153" s="661" t="s">
        <v>1222</v>
      </c>
      <c r="I153" s="661" t="s">
        <v>1464</v>
      </c>
      <c r="J153" s="661" t="s">
        <v>1452</v>
      </c>
      <c r="K153" s="661" t="s">
        <v>1465</v>
      </c>
      <c r="L153" s="662">
        <v>186.87</v>
      </c>
      <c r="M153" s="662">
        <v>747.48</v>
      </c>
      <c r="N153" s="661">
        <v>4</v>
      </c>
      <c r="O153" s="744">
        <v>2.5</v>
      </c>
      <c r="P153" s="662">
        <v>186.87</v>
      </c>
      <c r="Q153" s="677">
        <v>0.25</v>
      </c>
      <c r="R153" s="661">
        <v>1</v>
      </c>
      <c r="S153" s="677">
        <v>0.25</v>
      </c>
      <c r="T153" s="744">
        <v>1</v>
      </c>
      <c r="U153" s="700">
        <v>0.4</v>
      </c>
    </row>
    <row r="154" spans="1:21" ht="14.4" customHeight="1" x14ac:dyDescent="0.3">
      <c r="A154" s="660">
        <v>50</v>
      </c>
      <c r="B154" s="661" t="s">
        <v>561</v>
      </c>
      <c r="C154" s="661" t="s">
        <v>2376</v>
      </c>
      <c r="D154" s="742" t="s">
        <v>3366</v>
      </c>
      <c r="E154" s="743" t="s">
        <v>2386</v>
      </c>
      <c r="F154" s="661" t="s">
        <v>2373</v>
      </c>
      <c r="G154" s="661" t="s">
        <v>2406</v>
      </c>
      <c r="H154" s="661" t="s">
        <v>562</v>
      </c>
      <c r="I154" s="661" t="s">
        <v>2597</v>
      </c>
      <c r="J154" s="661" t="s">
        <v>2594</v>
      </c>
      <c r="K154" s="661" t="s">
        <v>1453</v>
      </c>
      <c r="L154" s="662">
        <v>0</v>
      </c>
      <c r="M154" s="662">
        <v>0</v>
      </c>
      <c r="N154" s="661">
        <v>1</v>
      </c>
      <c r="O154" s="744">
        <v>0.5</v>
      </c>
      <c r="P154" s="662"/>
      <c r="Q154" s="677"/>
      <c r="R154" s="661"/>
      <c r="S154" s="677">
        <v>0</v>
      </c>
      <c r="T154" s="744"/>
      <c r="U154" s="700">
        <v>0</v>
      </c>
    </row>
    <row r="155" spans="1:21" ht="14.4" customHeight="1" x14ac:dyDescent="0.3">
      <c r="A155" s="660">
        <v>50</v>
      </c>
      <c r="B155" s="661" t="s">
        <v>561</v>
      </c>
      <c r="C155" s="661" t="s">
        <v>2376</v>
      </c>
      <c r="D155" s="742" t="s">
        <v>3366</v>
      </c>
      <c r="E155" s="743" t="s">
        <v>2386</v>
      </c>
      <c r="F155" s="661" t="s">
        <v>2373</v>
      </c>
      <c r="G155" s="661" t="s">
        <v>2450</v>
      </c>
      <c r="H155" s="661" t="s">
        <v>562</v>
      </c>
      <c r="I155" s="661" t="s">
        <v>2451</v>
      </c>
      <c r="J155" s="661" t="s">
        <v>2452</v>
      </c>
      <c r="K155" s="661" t="s">
        <v>2314</v>
      </c>
      <c r="L155" s="662">
        <v>0</v>
      </c>
      <c r="M155" s="662">
        <v>0</v>
      </c>
      <c r="N155" s="661">
        <v>12</v>
      </c>
      <c r="O155" s="744">
        <v>6</v>
      </c>
      <c r="P155" s="662">
        <v>0</v>
      </c>
      <c r="Q155" s="677"/>
      <c r="R155" s="661">
        <v>1</v>
      </c>
      <c r="S155" s="677">
        <v>8.3333333333333329E-2</v>
      </c>
      <c r="T155" s="744">
        <v>0.5</v>
      </c>
      <c r="U155" s="700">
        <v>8.3333333333333329E-2</v>
      </c>
    </row>
    <row r="156" spans="1:21" ht="14.4" customHeight="1" x14ac:dyDescent="0.3">
      <c r="A156" s="660">
        <v>50</v>
      </c>
      <c r="B156" s="661" t="s">
        <v>561</v>
      </c>
      <c r="C156" s="661" t="s">
        <v>2376</v>
      </c>
      <c r="D156" s="742" t="s">
        <v>3366</v>
      </c>
      <c r="E156" s="743" t="s">
        <v>2386</v>
      </c>
      <c r="F156" s="661" t="s">
        <v>2373</v>
      </c>
      <c r="G156" s="661" t="s">
        <v>2450</v>
      </c>
      <c r="H156" s="661" t="s">
        <v>562</v>
      </c>
      <c r="I156" s="661" t="s">
        <v>938</v>
      </c>
      <c r="J156" s="661" t="s">
        <v>927</v>
      </c>
      <c r="K156" s="661" t="s">
        <v>939</v>
      </c>
      <c r="L156" s="662">
        <v>26.37</v>
      </c>
      <c r="M156" s="662">
        <v>158.22</v>
      </c>
      <c r="N156" s="661">
        <v>6</v>
      </c>
      <c r="O156" s="744">
        <v>3</v>
      </c>
      <c r="P156" s="662">
        <v>26.37</v>
      </c>
      <c r="Q156" s="677">
        <v>0.16666666666666669</v>
      </c>
      <c r="R156" s="661">
        <v>1</v>
      </c>
      <c r="S156" s="677">
        <v>0.16666666666666666</v>
      </c>
      <c r="T156" s="744">
        <v>0.5</v>
      </c>
      <c r="U156" s="700">
        <v>0.16666666666666666</v>
      </c>
    </row>
    <row r="157" spans="1:21" ht="14.4" customHeight="1" x14ac:dyDescent="0.3">
      <c r="A157" s="660">
        <v>50</v>
      </c>
      <c r="B157" s="661" t="s">
        <v>561</v>
      </c>
      <c r="C157" s="661" t="s">
        <v>2376</v>
      </c>
      <c r="D157" s="742" t="s">
        <v>3366</v>
      </c>
      <c r="E157" s="743" t="s">
        <v>2386</v>
      </c>
      <c r="F157" s="661" t="s">
        <v>2373</v>
      </c>
      <c r="G157" s="661" t="s">
        <v>2450</v>
      </c>
      <c r="H157" s="661" t="s">
        <v>562</v>
      </c>
      <c r="I157" s="661" t="s">
        <v>2598</v>
      </c>
      <c r="J157" s="661" t="s">
        <v>2599</v>
      </c>
      <c r="K157" s="661" t="s">
        <v>2600</v>
      </c>
      <c r="L157" s="662">
        <v>0</v>
      </c>
      <c r="M157" s="662">
        <v>0</v>
      </c>
      <c r="N157" s="661">
        <v>3</v>
      </c>
      <c r="O157" s="744">
        <v>1.5</v>
      </c>
      <c r="P157" s="662"/>
      <c r="Q157" s="677"/>
      <c r="R157" s="661"/>
      <c r="S157" s="677">
        <v>0</v>
      </c>
      <c r="T157" s="744"/>
      <c r="U157" s="700">
        <v>0</v>
      </c>
    </row>
    <row r="158" spans="1:21" ht="14.4" customHeight="1" x14ac:dyDescent="0.3">
      <c r="A158" s="660">
        <v>50</v>
      </c>
      <c r="B158" s="661" t="s">
        <v>561</v>
      </c>
      <c r="C158" s="661" t="s">
        <v>2376</v>
      </c>
      <c r="D158" s="742" t="s">
        <v>3366</v>
      </c>
      <c r="E158" s="743" t="s">
        <v>2386</v>
      </c>
      <c r="F158" s="661" t="s">
        <v>2373</v>
      </c>
      <c r="G158" s="661" t="s">
        <v>2450</v>
      </c>
      <c r="H158" s="661" t="s">
        <v>562</v>
      </c>
      <c r="I158" s="661" t="s">
        <v>2497</v>
      </c>
      <c r="J158" s="661" t="s">
        <v>2452</v>
      </c>
      <c r="K158" s="661" t="s">
        <v>2498</v>
      </c>
      <c r="L158" s="662">
        <v>29.54</v>
      </c>
      <c r="M158" s="662">
        <v>206.77999999999997</v>
      </c>
      <c r="N158" s="661">
        <v>7</v>
      </c>
      <c r="O158" s="744">
        <v>3.5</v>
      </c>
      <c r="P158" s="662">
        <v>29.54</v>
      </c>
      <c r="Q158" s="677">
        <v>0.14285714285714288</v>
      </c>
      <c r="R158" s="661">
        <v>1</v>
      </c>
      <c r="S158" s="677">
        <v>0.14285714285714285</v>
      </c>
      <c r="T158" s="744">
        <v>0.5</v>
      </c>
      <c r="U158" s="700">
        <v>0.14285714285714285</v>
      </c>
    </row>
    <row r="159" spans="1:21" ht="14.4" customHeight="1" x14ac:dyDescent="0.3">
      <c r="A159" s="660">
        <v>50</v>
      </c>
      <c r="B159" s="661" t="s">
        <v>561</v>
      </c>
      <c r="C159" s="661" t="s">
        <v>2376</v>
      </c>
      <c r="D159" s="742" t="s">
        <v>3366</v>
      </c>
      <c r="E159" s="743" t="s">
        <v>2386</v>
      </c>
      <c r="F159" s="661" t="s">
        <v>2373</v>
      </c>
      <c r="G159" s="661" t="s">
        <v>2601</v>
      </c>
      <c r="H159" s="661" t="s">
        <v>1222</v>
      </c>
      <c r="I159" s="661" t="s">
        <v>1256</v>
      </c>
      <c r="J159" s="661" t="s">
        <v>2232</v>
      </c>
      <c r="K159" s="661" t="s">
        <v>2233</v>
      </c>
      <c r="L159" s="662">
        <v>57.64</v>
      </c>
      <c r="M159" s="662">
        <v>57.64</v>
      </c>
      <c r="N159" s="661">
        <v>1</v>
      </c>
      <c r="O159" s="744">
        <v>0.5</v>
      </c>
      <c r="P159" s="662"/>
      <c r="Q159" s="677">
        <v>0</v>
      </c>
      <c r="R159" s="661"/>
      <c r="S159" s="677">
        <v>0</v>
      </c>
      <c r="T159" s="744"/>
      <c r="U159" s="700">
        <v>0</v>
      </c>
    </row>
    <row r="160" spans="1:21" ht="14.4" customHeight="1" x14ac:dyDescent="0.3">
      <c r="A160" s="660">
        <v>50</v>
      </c>
      <c r="B160" s="661" t="s">
        <v>561</v>
      </c>
      <c r="C160" s="661" t="s">
        <v>2376</v>
      </c>
      <c r="D160" s="742" t="s">
        <v>3366</v>
      </c>
      <c r="E160" s="743" t="s">
        <v>2386</v>
      </c>
      <c r="F160" s="661" t="s">
        <v>2373</v>
      </c>
      <c r="G160" s="661" t="s">
        <v>2602</v>
      </c>
      <c r="H160" s="661" t="s">
        <v>1222</v>
      </c>
      <c r="I160" s="661" t="s">
        <v>2603</v>
      </c>
      <c r="J160" s="661" t="s">
        <v>1958</v>
      </c>
      <c r="K160" s="661" t="s">
        <v>2604</v>
      </c>
      <c r="L160" s="662">
        <v>62.24</v>
      </c>
      <c r="M160" s="662">
        <v>62.24</v>
      </c>
      <c r="N160" s="661">
        <v>1</v>
      </c>
      <c r="O160" s="744">
        <v>0.5</v>
      </c>
      <c r="P160" s="662"/>
      <c r="Q160" s="677">
        <v>0</v>
      </c>
      <c r="R160" s="661"/>
      <c r="S160" s="677">
        <v>0</v>
      </c>
      <c r="T160" s="744"/>
      <c r="U160" s="700">
        <v>0</v>
      </c>
    </row>
    <row r="161" spans="1:21" ht="14.4" customHeight="1" x14ac:dyDescent="0.3">
      <c r="A161" s="660">
        <v>50</v>
      </c>
      <c r="B161" s="661" t="s">
        <v>561</v>
      </c>
      <c r="C161" s="661" t="s">
        <v>2376</v>
      </c>
      <c r="D161" s="742" t="s">
        <v>3366</v>
      </c>
      <c r="E161" s="743" t="s">
        <v>2386</v>
      </c>
      <c r="F161" s="661" t="s">
        <v>2373</v>
      </c>
      <c r="G161" s="661" t="s">
        <v>2602</v>
      </c>
      <c r="H161" s="661" t="s">
        <v>1222</v>
      </c>
      <c r="I161" s="661" t="s">
        <v>2605</v>
      </c>
      <c r="J161" s="661" t="s">
        <v>2606</v>
      </c>
      <c r="K161" s="661" t="s">
        <v>2607</v>
      </c>
      <c r="L161" s="662">
        <v>48.37</v>
      </c>
      <c r="M161" s="662">
        <v>48.37</v>
      </c>
      <c r="N161" s="661">
        <v>1</v>
      </c>
      <c r="O161" s="744">
        <v>0.5</v>
      </c>
      <c r="P161" s="662"/>
      <c r="Q161" s="677">
        <v>0</v>
      </c>
      <c r="R161" s="661"/>
      <c r="S161" s="677">
        <v>0</v>
      </c>
      <c r="T161" s="744"/>
      <c r="U161" s="700">
        <v>0</v>
      </c>
    </row>
    <row r="162" spans="1:21" ht="14.4" customHeight="1" x14ac:dyDescent="0.3">
      <c r="A162" s="660">
        <v>50</v>
      </c>
      <c r="B162" s="661" t="s">
        <v>561</v>
      </c>
      <c r="C162" s="661" t="s">
        <v>2376</v>
      </c>
      <c r="D162" s="742" t="s">
        <v>3366</v>
      </c>
      <c r="E162" s="743" t="s">
        <v>2386</v>
      </c>
      <c r="F162" s="661" t="s">
        <v>2373</v>
      </c>
      <c r="G162" s="661" t="s">
        <v>2602</v>
      </c>
      <c r="H162" s="661" t="s">
        <v>562</v>
      </c>
      <c r="I162" s="661" t="s">
        <v>2608</v>
      </c>
      <c r="J162" s="661" t="s">
        <v>1928</v>
      </c>
      <c r="K162" s="661" t="s">
        <v>2609</v>
      </c>
      <c r="L162" s="662">
        <v>0</v>
      </c>
      <c r="M162" s="662">
        <v>0</v>
      </c>
      <c r="N162" s="661">
        <v>1</v>
      </c>
      <c r="O162" s="744">
        <v>0.5</v>
      </c>
      <c r="P162" s="662"/>
      <c r="Q162" s="677"/>
      <c r="R162" s="661"/>
      <c r="S162" s="677">
        <v>0</v>
      </c>
      <c r="T162" s="744"/>
      <c r="U162" s="700">
        <v>0</v>
      </c>
    </row>
    <row r="163" spans="1:21" ht="14.4" customHeight="1" x14ac:dyDescent="0.3">
      <c r="A163" s="660">
        <v>50</v>
      </c>
      <c r="B163" s="661" t="s">
        <v>561</v>
      </c>
      <c r="C163" s="661" t="s">
        <v>2376</v>
      </c>
      <c r="D163" s="742" t="s">
        <v>3366</v>
      </c>
      <c r="E163" s="743" t="s">
        <v>2386</v>
      </c>
      <c r="F163" s="661" t="s">
        <v>2373</v>
      </c>
      <c r="G163" s="661" t="s">
        <v>2602</v>
      </c>
      <c r="H163" s="661" t="s">
        <v>1222</v>
      </c>
      <c r="I163" s="661" t="s">
        <v>2610</v>
      </c>
      <c r="J163" s="661" t="s">
        <v>2281</v>
      </c>
      <c r="K163" s="661" t="s">
        <v>2611</v>
      </c>
      <c r="L163" s="662">
        <v>0</v>
      </c>
      <c r="M163" s="662">
        <v>0</v>
      </c>
      <c r="N163" s="661">
        <v>2</v>
      </c>
      <c r="O163" s="744">
        <v>1</v>
      </c>
      <c r="P163" s="662"/>
      <c r="Q163" s="677"/>
      <c r="R163" s="661"/>
      <c r="S163" s="677">
        <v>0</v>
      </c>
      <c r="T163" s="744"/>
      <c r="U163" s="700">
        <v>0</v>
      </c>
    </row>
    <row r="164" spans="1:21" ht="14.4" customHeight="1" x14ac:dyDescent="0.3">
      <c r="A164" s="660">
        <v>50</v>
      </c>
      <c r="B164" s="661" t="s">
        <v>561</v>
      </c>
      <c r="C164" s="661" t="s">
        <v>2376</v>
      </c>
      <c r="D164" s="742" t="s">
        <v>3366</v>
      </c>
      <c r="E164" s="743" t="s">
        <v>2386</v>
      </c>
      <c r="F164" s="661" t="s">
        <v>2373</v>
      </c>
      <c r="G164" s="661" t="s">
        <v>2612</v>
      </c>
      <c r="H164" s="661" t="s">
        <v>562</v>
      </c>
      <c r="I164" s="661" t="s">
        <v>2613</v>
      </c>
      <c r="J164" s="661" t="s">
        <v>2614</v>
      </c>
      <c r="K164" s="661" t="s">
        <v>1292</v>
      </c>
      <c r="L164" s="662">
        <v>1233.3599999999999</v>
      </c>
      <c r="M164" s="662">
        <v>1233.3599999999999</v>
      </c>
      <c r="N164" s="661">
        <v>1</v>
      </c>
      <c r="O164" s="744">
        <v>0.5</v>
      </c>
      <c r="P164" s="662"/>
      <c r="Q164" s="677">
        <v>0</v>
      </c>
      <c r="R164" s="661"/>
      <c r="S164" s="677">
        <v>0</v>
      </c>
      <c r="T164" s="744"/>
      <c r="U164" s="700">
        <v>0</v>
      </c>
    </row>
    <row r="165" spans="1:21" ht="14.4" customHeight="1" x14ac:dyDescent="0.3">
      <c r="A165" s="660">
        <v>50</v>
      </c>
      <c r="B165" s="661" t="s">
        <v>561</v>
      </c>
      <c r="C165" s="661" t="s">
        <v>2376</v>
      </c>
      <c r="D165" s="742" t="s">
        <v>3366</v>
      </c>
      <c r="E165" s="743" t="s">
        <v>2386</v>
      </c>
      <c r="F165" s="661" t="s">
        <v>2373</v>
      </c>
      <c r="G165" s="661" t="s">
        <v>2615</v>
      </c>
      <c r="H165" s="661" t="s">
        <v>562</v>
      </c>
      <c r="I165" s="661" t="s">
        <v>2616</v>
      </c>
      <c r="J165" s="661" t="s">
        <v>2617</v>
      </c>
      <c r="K165" s="661" t="s">
        <v>2618</v>
      </c>
      <c r="L165" s="662">
        <v>0</v>
      </c>
      <c r="M165" s="662">
        <v>0</v>
      </c>
      <c r="N165" s="661">
        <v>1</v>
      </c>
      <c r="O165" s="744">
        <v>0.5</v>
      </c>
      <c r="P165" s="662"/>
      <c r="Q165" s="677"/>
      <c r="R165" s="661"/>
      <c r="S165" s="677">
        <v>0</v>
      </c>
      <c r="T165" s="744"/>
      <c r="U165" s="700">
        <v>0</v>
      </c>
    </row>
    <row r="166" spans="1:21" ht="14.4" customHeight="1" x14ac:dyDescent="0.3">
      <c r="A166" s="660">
        <v>50</v>
      </c>
      <c r="B166" s="661" t="s">
        <v>561</v>
      </c>
      <c r="C166" s="661" t="s">
        <v>2376</v>
      </c>
      <c r="D166" s="742" t="s">
        <v>3366</v>
      </c>
      <c r="E166" s="743" t="s">
        <v>2386</v>
      </c>
      <c r="F166" s="661" t="s">
        <v>2373</v>
      </c>
      <c r="G166" s="661" t="s">
        <v>2499</v>
      </c>
      <c r="H166" s="661" t="s">
        <v>562</v>
      </c>
      <c r="I166" s="661" t="s">
        <v>2619</v>
      </c>
      <c r="J166" s="661" t="s">
        <v>2620</v>
      </c>
      <c r="K166" s="661" t="s">
        <v>2621</v>
      </c>
      <c r="L166" s="662">
        <v>0</v>
      </c>
      <c r="M166" s="662">
        <v>0</v>
      </c>
      <c r="N166" s="661">
        <v>2</v>
      </c>
      <c r="O166" s="744">
        <v>1</v>
      </c>
      <c r="P166" s="662"/>
      <c r="Q166" s="677"/>
      <c r="R166" s="661"/>
      <c r="S166" s="677">
        <v>0</v>
      </c>
      <c r="T166" s="744"/>
      <c r="U166" s="700">
        <v>0</v>
      </c>
    </row>
    <row r="167" spans="1:21" ht="14.4" customHeight="1" x14ac:dyDescent="0.3">
      <c r="A167" s="660">
        <v>50</v>
      </c>
      <c r="B167" s="661" t="s">
        <v>561</v>
      </c>
      <c r="C167" s="661" t="s">
        <v>2376</v>
      </c>
      <c r="D167" s="742" t="s">
        <v>3366</v>
      </c>
      <c r="E167" s="743" t="s">
        <v>2386</v>
      </c>
      <c r="F167" s="661" t="s">
        <v>2373</v>
      </c>
      <c r="G167" s="661" t="s">
        <v>2499</v>
      </c>
      <c r="H167" s="661" t="s">
        <v>1222</v>
      </c>
      <c r="I167" s="661" t="s">
        <v>2500</v>
      </c>
      <c r="J167" s="661" t="s">
        <v>1455</v>
      </c>
      <c r="K167" s="661" t="s">
        <v>1456</v>
      </c>
      <c r="L167" s="662">
        <v>101.68</v>
      </c>
      <c r="M167" s="662">
        <v>610.08000000000004</v>
      </c>
      <c r="N167" s="661">
        <v>6</v>
      </c>
      <c r="O167" s="744">
        <v>3</v>
      </c>
      <c r="P167" s="662"/>
      <c r="Q167" s="677">
        <v>0</v>
      </c>
      <c r="R167" s="661"/>
      <c r="S167" s="677">
        <v>0</v>
      </c>
      <c r="T167" s="744"/>
      <c r="U167" s="700">
        <v>0</v>
      </c>
    </row>
    <row r="168" spans="1:21" ht="14.4" customHeight="1" x14ac:dyDescent="0.3">
      <c r="A168" s="660">
        <v>50</v>
      </c>
      <c r="B168" s="661" t="s">
        <v>561</v>
      </c>
      <c r="C168" s="661" t="s">
        <v>2376</v>
      </c>
      <c r="D168" s="742" t="s">
        <v>3366</v>
      </c>
      <c r="E168" s="743" t="s">
        <v>2386</v>
      </c>
      <c r="F168" s="661" t="s">
        <v>2373</v>
      </c>
      <c r="G168" s="661" t="s">
        <v>2499</v>
      </c>
      <c r="H168" s="661" t="s">
        <v>562</v>
      </c>
      <c r="I168" s="661" t="s">
        <v>2622</v>
      </c>
      <c r="J168" s="661" t="s">
        <v>2623</v>
      </c>
      <c r="K168" s="661" t="s">
        <v>1456</v>
      </c>
      <c r="L168" s="662">
        <v>101.68</v>
      </c>
      <c r="M168" s="662">
        <v>203.36</v>
      </c>
      <c r="N168" s="661">
        <v>2</v>
      </c>
      <c r="O168" s="744">
        <v>1</v>
      </c>
      <c r="P168" s="662"/>
      <c r="Q168" s="677">
        <v>0</v>
      </c>
      <c r="R168" s="661"/>
      <c r="S168" s="677">
        <v>0</v>
      </c>
      <c r="T168" s="744"/>
      <c r="U168" s="700">
        <v>0</v>
      </c>
    </row>
    <row r="169" spans="1:21" ht="14.4" customHeight="1" x14ac:dyDescent="0.3">
      <c r="A169" s="660">
        <v>50</v>
      </c>
      <c r="B169" s="661" t="s">
        <v>561</v>
      </c>
      <c r="C169" s="661" t="s">
        <v>2376</v>
      </c>
      <c r="D169" s="742" t="s">
        <v>3366</v>
      </c>
      <c r="E169" s="743" t="s">
        <v>2386</v>
      </c>
      <c r="F169" s="661" t="s">
        <v>2373</v>
      </c>
      <c r="G169" s="661" t="s">
        <v>2499</v>
      </c>
      <c r="H169" s="661" t="s">
        <v>1222</v>
      </c>
      <c r="I169" s="661" t="s">
        <v>1305</v>
      </c>
      <c r="J169" s="661" t="s">
        <v>1306</v>
      </c>
      <c r="K169" s="661" t="s">
        <v>2239</v>
      </c>
      <c r="L169" s="662">
        <v>86.43</v>
      </c>
      <c r="M169" s="662">
        <v>86.43</v>
      </c>
      <c r="N169" s="661">
        <v>1</v>
      </c>
      <c r="O169" s="744">
        <v>0.5</v>
      </c>
      <c r="P169" s="662"/>
      <c r="Q169" s="677">
        <v>0</v>
      </c>
      <c r="R169" s="661"/>
      <c r="S169" s="677">
        <v>0</v>
      </c>
      <c r="T169" s="744"/>
      <c r="U169" s="700">
        <v>0</v>
      </c>
    </row>
    <row r="170" spans="1:21" ht="14.4" customHeight="1" x14ac:dyDescent="0.3">
      <c r="A170" s="660">
        <v>50</v>
      </c>
      <c r="B170" s="661" t="s">
        <v>561</v>
      </c>
      <c r="C170" s="661" t="s">
        <v>2376</v>
      </c>
      <c r="D170" s="742" t="s">
        <v>3366</v>
      </c>
      <c r="E170" s="743" t="s">
        <v>2386</v>
      </c>
      <c r="F170" s="661" t="s">
        <v>2373</v>
      </c>
      <c r="G170" s="661" t="s">
        <v>2624</v>
      </c>
      <c r="H170" s="661" t="s">
        <v>1222</v>
      </c>
      <c r="I170" s="661" t="s">
        <v>2625</v>
      </c>
      <c r="J170" s="661" t="s">
        <v>2626</v>
      </c>
      <c r="K170" s="661" t="s">
        <v>2627</v>
      </c>
      <c r="L170" s="662">
        <v>247.78</v>
      </c>
      <c r="M170" s="662">
        <v>247.78</v>
      </c>
      <c r="N170" s="661">
        <v>1</v>
      </c>
      <c r="O170" s="744">
        <v>0.5</v>
      </c>
      <c r="P170" s="662"/>
      <c r="Q170" s="677">
        <v>0</v>
      </c>
      <c r="R170" s="661"/>
      <c r="S170" s="677">
        <v>0</v>
      </c>
      <c r="T170" s="744"/>
      <c r="U170" s="700">
        <v>0</v>
      </c>
    </row>
    <row r="171" spans="1:21" ht="14.4" customHeight="1" x14ac:dyDescent="0.3">
      <c r="A171" s="660">
        <v>50</v>
      </c>
      <c r="B171" s="661" t="s">
        <v>561</v>
      </c>
      <c r="C171" s="661" t="s">
        <v>2376</v>
      </c>
      <c r="D171" s="742" t="s">
        <v>3366</v>
      </c>
      <c r="E171" s="743" t="s">
        <v>2386</v>
      </c>
      <c r="F171" s="661" t="s">
        <v>2373</v>
      </c>
      <c r="G171" s="661" t="s">
        <v>2409</v>
      </c>
      <c r="H171" s="661" t="s">
        <v>562</v>
      </c>
      <c r="I171" s="661" t="s">
        <v>2628</v>
      </c>
      <c r="J171" s="661" t="s">
        <v>2502</v>
      </c>
      <c r="K171" s="661" t="s">
        <v>2629</v>
      </c>
      <c r="L171" s="662">
        <v>0</v>
      </c>
      <c r="M171" s="662">
        <v>0</v>
      </c>
      <c r="N171" s="661">
        <v>1</v>
      </c>
      <c r="O171" s="744">
        <v>0.5</v>
      </c>
      <c r="P171" s="662">
        <v>0</v>
      </c>
      <c r="Q171" s="677"/>
      <c r="R171" s="661">
        <v>1</v>
      </c>
      <c r="S171" s="677">
        <v>1</v>
      </c>
      <c r="T171" s="744">
        <v>0.5</v>
      </c>
      <c r="U171" s="700">
        <v>1</v>
      </c>
    </row>
    <row r="172" spans="1:21" ht="14.4" customHeight="1" x14ac:dyDescent="0.3">
      <c r="A172" s="660">
        <v>50</v>
      </c>
      <c r="B172" s="661" t="s">
        <v>561</v>
      </c>
      <c r="C172" s="661" t="s">
        <v>2376</v>
      </c>
      <c r="D172" s="742" t="s">
        <v>3366</v>
      </c>
      <c r="E172" s="743" t="s">
        <v>2386</v>
      </c>
      <c r="F172" s="661" t="s">
        <v>2373</v>
      </c>
      <c r="G172" s="661" t="s">
        <v>2409</v>
      </c>
      <c r="H172" s="661" t="s">
        <v>562</v>
      </c>
      <c r="I172" s="661" t="s">
        <v>2501</v>
      </c>
      <c r="J172" s="661" t="s">
        <v>2502</v>
      </c>
      <c r="K172" s="661" t="s">
        <v>2503</v>
      </c>
      <c r="L172" s="662">
        <v>35.11</v>
      </c>
      <c r="M172" s="662">
        <v>105.33</v>
      </c>
      <c r="N172" s="661">
        <v>3</v>
      </c>
      <c r="O172" s="744">
        <v>1.5</v>
      </c>
      <c r="P172" s="662">
        <v>35.11</v>
      </c>
      <c r="Q172" s="677">
        <v>0.33333333333333331</v>
      </c>
      <c r="R172" s="661">
        <v>1</v>
      </c>
      <c r="S172" s="677">
        <v>0.33333333333333331</v>
      </c>
      <c r="T172" s="744">
        <v>0.5</v>
      </c>
      <c r="U172" s="700">
        <v>0.33333333333333331</v>
      </c>
    </row>
    <row r="173" spans="1:21" ht="14.4" customHeight="1" x14ac:dyDescent="0.3">
      <c r="A173" s="660">
        <v>50</v>
      </c>
      <c r="B173" s="661" t="s">
        <v>561</v>
      </c>
      <c r="C173" s="661" t="s">
        <v>2376</v>
      </c>
      <c r="D173" s="742" t="s">
        <v>3366</v>
      </c>
      <c r="E173" s="743" t="s">
        <v>2386</v>
      </c>
      <c r="F173" s="661" t="s">
        <v>2373</v>
      </c>
      <c r="G173" s="661" t="s">
        <v>2409</v>
      </c>
      <c r="H173" s="661" t="s">
        <v>562</v>
      </c>
      <c r="I173" s="661" t="s">
        <v>2630</v>
      </c>
      <c r="J173" s="661" t="s">
        <v>736</v>
      </c>
      <c r="K173" s="661" t="s">
        <v>2631</v>
      </c>
      <c r="L173" s="662">
        <v>0</v>
      </c>
      <c r="M173" s="662">
        <v>0</v>
      </c>
      <c r="N173" s="661">
        <v>2</v>
      </c>
      <c r="O173" s="744">
        <v>1</v>
      </c>
      <c r="P173" s="662">
        <v>0</v>
      </c>
      <c r="Q173" s="677"/>
      <c r="R173" s="661">
        <v>1</v>
      </c>
      <c r="S173" s="677">
        <v>0.5</v>
      </c>
      <c r="T173" s="744">
        <v>0.5</v>
      </c>
      <c r="U173" s="700">
        <v>0.5</v>
      </c>
    </row>
    <row r="174" spans="1:21" ht="14.4" customHeight="1" x14ac:dyDescent="0.3">
      <c r="A174" s="660">
        <v>50</v>
      </c>
      <c r="B174" s="661" t="s">
        <v>561</v>
      </c>
      <c r="C174" s="661" t="s">
        <v>2376</v>
      </c>
      <c r="D174" s="742" t="s">
        <v>3366</v>
      </c>
      <c r="E174" s="743" t="s">
        <v>2386</v>
      </c>
      <c r="F174" s="661" t="s">
        <v>2373</v>
      </c>
      <c r="G174" s="661" t="s">
        <v>2409</v>
      </c>
      <c r="H174" s="661" t="s">
        <v>562</v>
      </c>
      <c r="I174" s="661" t="s">
        <v>2410</v>
      </c>
      <c r="J174" s="661" t="s">
        <v>1059</v>
      </c>
      <c r="K174" s="661" t="s">
        <v>2411</v>
      </c>
      <c r="L174" s="662">
        <v>0</v>
      </c>
      <c r="M174" s="662">
        <v>0</v>
      </c>
      <c r="N174" s="661">
        <v>3</v>
      </c>
      <c r="O174" s="744">
        <v>1.5</v>
      </c>
      <c r="P174" s="662"/>
      <c r="Q174" s="677"/>
      <c r="R174" s="661"/>
      <c r="S174" s="677">
        <v>0</v>
      </c>
      <c r="T174" s="744"/>
      <c r="U174" s="700">
        <v>0</v>
      </c>
    </row>
    <row r="175" spans="1:21" ht="14.4" customHeight="1" x14ac:dyDescent="0.3">
      <c r="A175" s="660">
        <v>50</v>
      </c>
      <c r="B175" s="661" t="s">
        <v>561</v>
      </c>
      <c r="C175" s="661" t="s">
        <v>2376</v>
      </c>
      <c r="D175" s="742" t="s">
        <v>3366</v>
      </c>
      <c r="E175" s="743" t="s">
        <v>2386</v>
      </c>
      <c r="F175" s="661" t="s">
        <v>2373</v>
      </c>
      <c r="G175" s="661" t="s">
        <v>2409</v>
      </c>
      <c r="H175" s="661" t="s">
        <v>562</v>
      </c>
      <c r="I175" s="661" t="s">
        <v>2504</v>
      </c>
      <c r="J175" s="661" t="s">
        <v>2502</v>
      </c>
      <c r="K175" s="661" t="s">
        <v>2505</v>
      </c>
      <c r="L175" s="662">
        <v>117.03</v>
      </c>
      <c r="M175" s="662">
        <v>117.03</v>
      </c>
      <c r="N175" s="661">
        <v>1</v>
      </c>
      <c r="O175" s="744">
        <v>0.5</v>
      </c>
      <c r="P175" s="662"/>
      <c r="Q175" s="677">
        <v>0</v>
      </c>
      <c r="R175" s="661"/>
      <c r="S175" s="677">
        <v>0</v>
      </c>
      <c r="T175" s="744"/>
      <c r="U175" s="700">
        <v>0</v>
      </c>
    </row>
    <row r="176" spans="1:21" ht="14.4" customHeight="1" x14ac:dyDescent="0.3">
      <c r="A176" s="660">
        <v>50</v>
      </c>
      <c r="B176" s="661" t="s">
        <v>561</v>
      </c>
      <c r="C176" s="661" t="s">
        <v>2376</v>
      </c>
      <c r="D176" s="742" t="s">
        <v>3366</v>
      </c>
      <c r="E176" s="743" t="s">
        <v>2386</v>
      </c>
      <c r="F176" s="661" t="s">
        <v>2373</v>
      </c>
      <c r="G176" s="661" t="s">
        <v>2412</v>
      </c>
      <c r="H176" s="661" t="s">
        <v>1222</v>
      </c>
      <c r="I176" s="661" t="s">
        <v>2632</v>
      </c>
      <c r="J176" s="661" t="s">
        <v>1273</v>
      </c>
      <c r="K176" s="661" t="s">
        <v>2633</v>
      </c>
      <c r="L176" s="662">
        <v>163.01</v>
      </c>
      <c r="M176" s="662">
        <v>326.02</v>
      </c>
      <c r="N176" s="661">
        <v>2</v>
      </c>
      <c r="O176" s="744">
        <v>1</v>
      </c>
      <c r="P176" s="662"/>
      <c r="Q176" s="677">
        <v>0</v>
      </c>
      <c r="R176" s="661"/>
      <c r="S176" s="677">
        <v>0</v>
      </c>
      <c r="T176" s="744"/>
      <c r="U176" s="700">
        <v>0</v>
      </c>
    </row>
    <row r="177" spans="1:21" ht="14.4" customHeight="1" x14ac:dyDescent="0.3">
      <c r="A177" s="660">
        <v>50</v>
      </c>
      <c r="B177" s="661" t="s">
        <v>561</v>
      </c>
      <c r="C177" s="661" t="s">
        <v>2376</v>
      </c>
      <c r="D177" s="742" t="s">
        <v>3366</v>
      </c>
      <c r="E177" s="743" t="s">
        <v>2386</v>
      </c>
      <c r="F177" s="661" t="s">
        <v>2373</v>
      </c>
      <c r="G177" s="661" t="s">
        <v>2412</v>
      </c>
      <c r="H177" s="661" t="s">
        <v>1222</v>
      </c>
      <c r="I177" s="661" t="s">
        <v>2634</v>
      </c>
      <c r="J177" s="661" t="s">
        <v>1318</v>
      </c>
      <c r="K177" s="661" t="s">
        <v>2633</v>
      </c>
      <c r="L177" s="662">
        <v>277.12</v>
      </c>
      <c r="M177" s="662">
        <v>277.12</v>
      </c>
      <c r="N177" s="661">
        <v>1</v>
      </c>
      <c r="O177" s="744">
        <v>0.5</v>
      </c>
      <c r="P177" s="662"/>
      <c r="Q177" s="677">
        <v>0</v>
      </c>
      <c r="R177" s="661"/>
      <c r="S177" s="677">
        <v>0</v>
      </c>
      <c r="T177" s="744"/>
      <c r="U177" s="700">
        <v>0</v>
      </c>
    </row>
    <row r="178" spans="1:21" ht="14.4" customHeight="1" x14ac:dyDescent="0.3">
      <c r="A178" s="660">
        <v>50</v>
      </c>
      <c r="B178" s="661" t="s">
        <v>561</v>
      </c>
      <c r="C178" s="661" t="s">
        <v>2376</v>
      </c>
      <c r="D178" s="742" t="s">
        <v>3366</v>
      </c>
      <c r="E178" s="743" t="s">
        <v>2386</v>
      </c>
      <c r="F178" s="661" t="s">
        <v>2373</v>
      </c>
      <c r="G178" s="661" t="s">
        <v>2412</v>
      </c>
      <c r="H178" s="661" t="s">
        <v>1222</v>
      </c>
      <c r="I178" s="661" t="s">
        <v>1321</v>
      </c>
      <c r="J178" s="661" t="s">
        <v>1318</v>
      </c>
      <c r="K178" s="661" t="s">
        <v>1277</v>
      </c>
      <c r="L178" s="662">
        <v>1847.49</v>
      </c>
      <c r="M178" s="662">
        <v>1847.49</v>
      </c>
      <c r="N178" s="661">
        <v>1</v>
      </c>
      <c r="O178" s="744">
        <v>1</v>
      </c>
      <c r="P178" s="662"/>
      <c r="Q178" s="677">
        <v>0</v>
      </c>
      <c r="R178" s="661"/>
      <c r="S178" s="677">
        <v>0</v>
      </c>
      <c r="T178" s="744"/>
      <c r="U178" s="700">
        <v>0</v>
      </c>
    </row>
    <row r="179" spans="1:21" ht="14.4" customHeight="1" x14ac:dyDescent="0.3">
      <c r="A179" s="660">
        <v>50</v>
      </c>
      <c r="B179" s="661" t="s">
        <v>561</v>
      </c>
      <c r="C179" s="661" t="s">
        <v>2376</v>
      </c>
      <c r="D179" s="742" t="s">
        <v>3366</v>
      </c>
      <c r="E179" s="743" t="s">
        <v>2386</v>
      </c>
      <c r="F179" s="661" t="s">
        <v>2373</v>
      </c>
      <c r="G179" s="661" t="s">
        <v>2458</v>
      </c>
      <c r="H179" s="661" t="s">
        <v>1222</v>
      </c>
      <c r="I179" s="661" t="s">
        <v>1402</v>
      </c>
      <c r="J179" s="661" t="s">
        <v>1403</v>
      </c>
      <c r="K179" s="661" t="s">
        <v>1404</v>
      </c>
      <c r="L179" s="662">
        <v>52.97</v>
      </c>
      <c r="M179" s="662">
        <v>317.82000000000005</v>
      </c>
      <c r="N179" s="661">
        <v>6</v>
      </c>
      <c r="O179" s="744">
        <v>4</v>
      </c>
      <c r="P179" s="662">
        <v>52.97</v>
      </c>
      <c r="Q179" s="677">
        <v>0.16666666666666663</v>
      </c>
      <c r="R179" s="661">
        <v>1</v>
      </c>
      <c r="S179" s="677">
        <v>0.16666666666666666</v>
      </c>
      <c r="T179" s="744">
        <v>0.5</v>
      </c>
      <c r="U179" s="700">
        <v>0.125</v>
      </c>
    </row>
    <row r="180" spans="1:21" ht="14.4" customHeight="1" x14ac:dyDescent="0.3">
      <c r="A180" s="660">
        <v>50</v>
      </c>
      <c r="B180" s="661" t="s">
        <v>561</v>
      </c>
      <c r="C180" s="661" t="s">
        <v>2376</v>
      </c>
      <c r="D180" s="742" t="s">
        <v>3366</v>
      </c>
      <c r="E180" s="743" t="s">
        <v>2386</v>
      </c>
      <c r="F180" s="661" t="s">
        <v>2373</v>
      </c>
      <c r="G180" s="661" t="s">
        <v>2458</v>
      </c>
      <c r="H180" s="661" t="s">
        <v>1222</v>
      </c>
      <c r="I180" s="661" t="s">
        <v>2635</v>
      </c>
      <c r="J180" s="661" t="s">
        <v>1403</v>
      </c>
      <c r="K180" s="661" t="s">
        <v>2636</v>
      </c>
      <c r="L180" s="662">
        <v>176.58</v>
      </c>
      <c r="M180" s="662">
        <v>529.74</v>
      </c>
      <c r="N180" s="661">
        <v>3</v>
      </c>
      <c r="O180" s="744">
        <v>1.5</v>
      </c>
      <c r="P180" s="662"/>
      <c r="Q180" s="677">
        <v>0</v>
      </c>
      <c r="R180" s="661"/>
      <c r="S180" s="677">
        <v>0</v>
      </c>
      <c r="T180" s="744"/>
      <c r="U180" s="700">
        <v>0</v>
      </c>
    </row>
    <row r="181" spans="1:21" ht="14.4" customHeight="1" x14ac:dyDescent="0.3">
      <c r="A181" s="660">
        <v>50</v>
      </c>
      <c r="B181" s="661" t="s">
        <v>561</v>
      </c>
      <c r="C181" s="661" t="s">
        <v>2376</v>
      </c>
      <c r="D181" s="742" t="s">
        <v>3366</v>
      </c>
      <c r="E181" s="743" t="s">
        <v>2386</v>
      </c>
      <c r="F181" s="661" t="s">
        <v>2373</v>
      </c>
      <c r="G181" s="661" t="s">
        <v>2637</v>
      </c>
      <c r="H181" s="661" t="s">
        <v>562</v>
      </c>
      <c r="I181" s="661" t="s">
        <v>2638</v>
      </c>
      <c r="J181" s="661" t="s">
        <v>2639</v>
      </c>
      <c r="K181" s="661" t="s">
        <v>2640</v>
      </c>
      <c r="L181" s="662">
        <v>93.71</v>
      </c>
      <c r="M181" s="662">
        <v>93.71</v>
      </c>
      <c r="N181" s="661">
        <v>1</v>
      </c>
      <c r="O181" s="744">
        <v>1</v>
      </c>
      <c r="P181" s="662"/>
      <c r="Q181" s="677">
        <v>0</v>
      </c>
      <c r="R181" s="661"/>
      <c r="S181" s="677">
        <v>0</v>
      </c>
      <c r="T181" s="744"/>
      <c r="U181" s="700">
        <v>0</v>
      </c>
    </row>
    <row r="182" spans="1:21" ht="14.4" customHeight="1" x14ac:dyDescent="0.3">
      <c r="A182" s="660">
        <v>50</v>
      </c>
      <c r="B182" s="661" t="s">
        <v>561</v>
      </c>
      <c r="C182" s="661" t="s">
        <v>2376</v>
      </c>
      <c r="D182" s="742" t="s">
        <v>3366</v>
      </c>
      <c r="E182" s="743" t="s">
        <v>2386</v>
      </c>
      <c r="F182" s="661" t="s">
        <v>2373</v>
      </c>
      <c r="G182" s="661" t="s">
        <v>2459</v>
      </c>
      <c r="H182" s="661" t="s">
        <v>1222</v>
      </c>
      <c r="I182" s="661" t="s">
        <v>2641</v>
      </c>
      <c r="J182" s="661" t="s">
        <v>1224</v>
      </c>
      <c r="K182" s="661" t="s">
        <v>2642</v>
      </c>
      <c r="L182" s="662">
        <v>28.81</v>
      </c>
      <c r="M182" s="662">
        <v>28.81</v>
      </c>
      <c r="N182" s="661">
        <v>1</v>
      </c>
      <c r="O182" s="744">
        <v>0.5</v>
      </c>
      <c r="P182" s="662"/>
      <c r="Q182" s="677">
        <v>0</v>
      </c>
      <c r="R182" s="661"/>
      <c r="S182" s="677">
        <v>0</v>
      </c>
      <c r="T182" s="744"/>
      <c r="U182" s="700">
        <v>0</v>
      </c>
    </row>
    <row r="183" spans="1:21" ht="14.4" customHeight="1" x14ac:dyDescent="0.3">
      <c r="A183" s="660">
        <v>50</v>
      </c>
      <c r="B183" s="661" t="s">
        <v>561</v>
      </c>
      <c r="C183" s="661" t="s">
        <v>2376</v>
      </c>
      <c r="D183" s="742" t="s">
        <v>3366</v>
      </c>
      <c r="E183" s="743" t="s">
        <v>2386</v>
      </c>
      <c r="F183" s="661" t="s">
        <v>2373</v>
      </c>
      <c r="G183" s="661" t="s">
        <v>2459</v>
      </c>
      <c r="H183" s="661" t="s">
        <v>1222</v>
      </c>
      <c r="I183" s="661" t="s">
        <v>1298</v>
      </c>
      <c r="J183" s="661" t="s">
        <v>1299</v>
      </c>
      <c r="K183" s="661" t="s">
        <v>2230</v>
      </c>
      <c r="L183" s="662">
        <v>93.71</v>
      </c>
      <c r="M183" s="662">
        <v>187.42</v>
      </c>
      <c r="N183" s="661">
        <v>2</v>
      </c>
      <c r="O183" s="744">
        <v>1</v>
      </c>
      <c r="P183" s="662">
        <v>93.71</v>
      </c>
      <c r="Q183" s="677">
        <v>0.5</v>
      </c>
      <c r="R183" s="661">
        <v>1</v>
      </c>
      <c r="S183" s="677">
        <v>0.5</v>
      </c>
      <c r="T183" s="744">
        <v>0.5</v>
      </c>
      <c r="U183" s="700">
        <v>0.5</v>
      </c>
    </row>
    <row r="184" spans="1:21" ht="14.4" customHeight="1" x14ac:dyDescent="0.3">
      <c r="A184" s="660">
        <v>50</v>
      </c>
      <c r="B184" s="661" t="s">
        <v>561</v>
      </c>
      <c r="C184" s="661" t="s">
        <v>2376</v>
      </c>
      <c r="D184" s="742" t="s">
        <v>3366</v>
      </c>
      <c r="E184" s="743" t="s">
        <v>2386</v>
      </c>
      <c r="F184" s="661" t="s">
        <v>2373</v>
      </c>
      <c r="G184" s="661" t="s">
        <v>2459</v>
      </c>
      <c r="H184" s="661" t="s">
        <v>1222</v>
      </c>
      <c r="I184" s="661" t="s">
        <v>2643</v>
      </c>
      <c r="J184" s="661" t="s">
        <v>1299</v>
      </c>
      <c r="K184" s="661" t="s">
        <v>2644</v>
      </c>
      <c r="L184" s="662">
        <v>0</v>
      </c>
      <c r="M184" s="662">
        <v>0</v>
      </c>
      <c r="N184" s="661">
        <v>3</v>
      </c>
      <c r="O184" s="744">
        <v>2</v>
      </c>
      <c r="P184" s="662"/>
      <c r="Q184" s="677"/>
      <c r="R184" s="661"/>
      <c r="S184" s="677">
        <v>0</v>
      </c>
      <c r="T184" s="744"/>
      <c r="U184" s="700">
        <v>0</v>
      </c>
    </row>
    <row r="185" spans="1:21" ht="14.4" customHeight="1" x14ac:dyDescent="0.3">
      <c r="A185" s="660">
        <v>50</v>
      </c>
      <c r="B185" s="661" t="s">
        <v>561</v>
      </c>
      <c r="C185" s="661" t="s">
        <v>2376</v>
      </c>
      <c r="D185" s="742" t="s">
        <v>3366</v>
      </c>
      <c r="E185" s="743" t="s">
        <v>2386</v>
      </c>
      <c r="F185" s="661" t="s">
        <v>2373</v>
      </c>
      <c r="G185" s="661" t="s">
        <v>2413</v>
      </c>
      <c r="H185" s="661" t="s">
        <v>1222</v>
      </c>
      <c r="I185" s="661" t="s">
        <v>2414</v>
      </c>
      <c r="J185" s="661" t="s">
        <v>1342</v>
      </c>
      <c r="K185" s="661" t="s">
        <v>1292</v>
      </c>
      <c r="L185" s="662">
        <v>48.27</v>
      </c>
      <c r="M185" s="662">
        <v>241.35000000000002</v>
      </c>
      <c r="N185" s="661">
        <v>5</v>
      </c>
      <c r="O185" s="744">
        <v>3.5</v>
      </c>
      <c r="P185" s="662">
        <v>144.81</v>
      </c>
      <c r="Q185" s="677">
        <v>0.6</v>
      </c>
      <c r="R185" s="661">
        <v>3</v>
      </c>
      <c r="S185" s="677">
        <v>0.6</v>
      </c>
      <c r="T185" s="744">
        <v>2</v>
      </c>
      <c r="U185" s="700">
        <v>0.5714285714285714</v>
      </c>
    </row>
    <row r="186" spans="1:21" ht="14.4" customHeight="1" x14ac:dyDescent="0.3">
      <c r="A186" s="660">
        <v>50</v>
      </c>
      <c r="B186" s="661" t="s">
        <v>561</v>
      </c>
      <c r="C186" s="661" t="s">
        <v>2376</v>
      </c>
      <c r="D186" s="742" t="s">
        <v>3366</v>
      </c>
      <c r="E186" s="743" t="s">
        <v>2386</v>
      </c>
      <c r="F186" s="661" t="s">
        <v>2373</v>
      </c>
      <c r="G186" s="661" t="s">
        <v>2413</v>
      </c>
      <c r="H186" s="661" t="s">
        <v>1222</v>
      </c>
      <c r="I186" s="661" t="s">
        <v>2463</v>
      </c>
      <c r="J186" s="661" t="s">
        <v>1432</v>
      </c>
      <c r="K186" s="661" t="s">
        <v>2324</v>
      </c>
      <c r="L186" s="662">
        <v>96.53</v>
      </c>
      <c r="M186" s="662">
        <v>193.06</v>
      </c>
      <c r="N186" s="661">
        <v>2</v>
      </c>
      <c r="O186" s="744">
        <v>1</v>
      </c>
      <c r="P186" s="662"/>
      <c r="Q186" s="677">
        <v>0</v>
      </c>
      <c r="R186" s="661"/>
      <c r="S186" s="677">
        <v>0</v>
      </c>
      <c r="T186" s="744"/>
      <c r="U186" s="700">
        <v>0</v>
      </c>
    </row>
    <row r="187" spans="1:21" ht="14.4" customHeight="1" x14ac:dyDescent="0.3">
      <c r="A187" s="660">
        <v>50</v>
      </c>
      <c r="B187" s="661" t="s">
        <v>561</v>
      </c>
      <c r="C187" s="661" t="s">
        <v>2376</v>
      </c>
      <c r="D187" s="742" t="s">
        <v>3366</v>
      </c>
      <c r="E187" s="743" t="s">
        <v>2386</v>
      </c>
      <c r="F187" s="661" t="s">
        <v>2373</v>
      </c>
      <c r="G187" s="661" t="s">
        <v>2413</v>
      </c>
      <c r="H187" s="661" t="s">
        <v>1222</v>
      </c>
      <c r="I187" s="661" t="s">
        <v>2645</v>
      </c>
      <c r="J187" s="661" t="s">
        <v>2646</v>
      </c>
      <c r="K187" s="661" t="s">
        <v>2275</v>
      </c>
      <c r="L187" s="662">
        <v>48.27</v>
      </c>
      <c r="M187" s="662">
        <v>48.27</v>
      </c>
      <c r="N187" s="661">
        <v>1</v>
      </c>
      <c r="O187" s="744">
        <v>0.5</v>
      </c>
      <c r="P187" s="662"/>
      <c r="Q187" s="677">
        <v>0</v>
      </c>
      <c r="R187" s="661"/>
      <c r="S187" s="677">
        <v>0</v>
      </c>
      <c r="T187" s="744"/>
      <c r="U187" s="700">
        <v>0</v>
      </c>
    </row>
    <row r="188" spans="1:21" ht="14.4" customHeight="1" x14ac:dyDescent="0.3">
      <c r="A188" s="660">
        <v>50</v>
      </c>
      <c r="B188" s="661" t="s">
        <v>561</v>
      </c>
      <c r="C188" s="661" t="s">
        <v>2376</v>
      </c>
      <c r="D188" s="742" t="s">
        <v>3366</v>
      </c>
      <c r="E188" s="743" t="s">
        <v>2386</v>
      </c>
      <c r="F188" s="661" t="s">
        <v>2373</v>
      </c>
      <c r="G188" s="661" t="s">
        <v>2506</v>
      </c>
      <c r="H188" s="661" t="s">
        <v>1222</v>
      </c>
      <c r="I188" s="661" t="s">
        <v>2647</v>
      </c>
      <c r="J188" s="661" t="s">
        <v>2648</v>
      </c>
      <c r="K188" s="661" t="s">
        <v>1644</v>
      </c>
      <c r="L188" s="662">
        <v>185.54</v>
      </c>
      <c r="M188" s="662">
        <v>185.54</v>
      </c>
      <c r="N188" s="661">
        <v>1</v>
      </c>
      <c r="O188" s="744">
        <v>0.5</v>
      </c>
      <c r="P188" s="662"/>
      <c r="Q188" s="677">
        <v>0</v>
      </c>
      <c r="R188" s="661"/>
      <c r="S188" s="677">
        <v>0</v>
      </c>
      <c r="T188" s="744"/>
      <c r="U188" s="700">
        <v>0</v>
      </c>
    </row>
    <row r="189" spans="1:21" ht="14.4" customHeight="1" x14ac:dyDescent="0.3">
      <c r="A189" s="660">
        <v>50</v>
      </c>
      <c r="B189" s="661" t="s">
        <v>561</v>
      </c>
      <c r="C189" s="661" t="s">
        <v>2376</v>
      </c>
      <c r="D189" s="742" t="s">
        <v>3366</v>
      </c>
      <c r="E189" s="743" t="s">
        <v>2386</v>
      </c>
      <c r="F189" s="661" t="s">
        <v>2373</v>
      </c>
      <c r="G189" s="661" t="s">
        <v>2464</v>
      </c>
      <c r="H189" s="661" t="s">
        <v>1222</v>
      </c>
      <c r="I189" s="661" t="s">
        <v>2465</v>
      </c>
      <c r="J189" s="661" t="s">
        <v>1439</v>
      </c>
      <c r="K189" s="661" t="s">
        <v>1036</v>
      </c>
      <c r="L189" s="662">
        <v>194.54</v>
      </c>
      <c r="M189" s="662">
        <v>389.08</v>
      </c>
      <c r="N189" s="661">
        <v>2</v>
      </c>
      <c r="O189" s="744">
        <v>1</v>
      </c>
      <c r="P189" s="662"/>
      <c r="Q189" s="677">
        <v>0</v>
      </c>
      <c r="R189" s="661"/>
      <c r="S189" s="677">
        <v>0</v>
      </c>
      <c r="T189" s="744"/>
      <c r="U189" s="700">
        <v>0</v>
      </c>
    </row>
    <row r="190" spans="1:21" ht="14.4" customHeight="1" x14ac:dyDescent="0.3">
      <c r="A190" s="660">
        <v>50</v>
      </c>
      <c r="B190" s="661" t="s">
        <v>561</v>
      </c>
      <c r="C190" s="661" t="s">
        <v>2376</v>
      </c>
      <c r="D190" s="742" t="s">
        <v>3366</v>
      </c>
      <c r="E190" s="743" t="s">
        <v>2386</v>
      </c>
      <c r="F190" s="661" t="s">
        <v>2373</v>
      </c>
      <c r="G190" s="661" t="s">
        <v>2649</v>
      </c>
      <c r="H190" s="661" t="s">
        <v>562</v>
      </c>
      <c r="I190" s="661" t="s">
        <v>1083</v>
      </c>
      <c r="J190" s="661" t="s">
        <v>2650</v>
      </c>
      <c r="K190" s="661" t="s">
        <v>1186</v>
      </c>
      <c r="L190" s="662">
        <v>99.11</v>
      </c>
      <c r="M190" s="662">
        <v>99.11</v>
      </c>
      <c r="N190" s="661">
        <v>1</v>
      </c>
      <c r="O190" s="744">
        <v>0.5</v>
      </c>
      <c r="P190" s="662"/>
      <c r="Q190" s="677">
        <v>0</v>
      </c>
      <c r="R190" s="661"/>
      <c r="S190" s="677">
        <v>0</v>
      </c>
      <c r="T190" s="744"/>
      <c r="U190" s="700">
        <v>0</v>
      </c>
    </row>
    <row r="191" spans="1:21" ht="14.4" customHeight="1" x14ac:dyDescent="0.3">
      <c r="A191" s="660">
        <v>50</v>
      </c>
      <c r="B191" s="661" t="s">
        <v>561</v>
      </c>
      <c r="C191" s="661" t="s">
        <v>2376</v>
      </c>
      <c r="D191" s="742" t="s">
        <v>3366</v>
      </c>
      <c r="E191" s="743" t="s">
        <v>2386</v>
      </c>
      <c r="F191" s="661" t="s">
        <v>2373</v>
      </c>
      <c r="G191" s="661" t="s">
        <v>2415</v>
      </c>
      <c r="H191" s="661" t="s">
        <v>1222</v>
      </c>
      <c r="I191" s="661" t="s">
        <v>1252</v>
      </c>
      <c r="J191" s="661" t="s">
        <v>2262</v>
      </c>
      <c r="K191" s="661" t="s">
        <v>1254</v>
      </c>
      <c r="L191" s="662">
        <v>96.53</v>
      </c>
      <c r="M191" s="662">
        <v>482.65</v>
      </c>
      <c r="N191" s="661">
        <v>5</v>
      </c>
      <c r="O191" s="744">
        <v>2.5</v>
      </c>
      <c r="P191" s="662">
        <v>96.53</v>
      </c>
      <c r="Q191" s="677">
        <v>0.2</v>
      </c>
      <c r="R191" s="661">
        <v>1</v>
      </c>
      <c r="S191" s="677">
        <v>0.2</v>
      </c>
      <c r="T191" s="744">
        <v>0.5</v>
      </c>
      <c r="U191" s="700">
        <v>0.2</v>
      </c>
    </row>
    <row r="192" spans="1:21" ht="14.4" customHeight="1" x14ac:dyDescent="0.3">
      <c r="A192" s="660">
        <v>50</v>
      </c>
      <c r="B192" s="661" t="s">
        <v>561</v>
      </c>
      <c r="C192" s="661" t="s">
        <v>2376</v>
      </c>
      <c r="D192" s="742" t="s">
        <v>3366</v>
      </c>
      <c r="E192" s="743" t="s">
        <v>2386</v>
      </c>
      <c r="F192" s="661" t="s">
        <v>2373</v>
      </c>
      <c r="G192" s="661" t="s">
        <v>2415</v>
      </c>
      <c r="H192" s="661" t="s">
        <v>1222</v>
      </c>
      <c r="I192" s="661" t="s">
        <v>2651</v>
      </c>
      <c r="J192" s="661" t="s">
        <v>1227</v>
      </c>
      <c r="K192" s="661" t="s">
        <v>2652</v>
      </c>
      <c r="L192" s="662">
        <v>15.61</v>
      </c>
      <c r="M192" s="662">
        <v>46.83</v>
      </c>
      <c r="N192" s="661">
        <v>3</v>
      </c>
      <c r="O192" s="744">
        <v>1.5</v>
      </c>
      <c r="P192" s="662"/>
      <c r="Q192" s="677">
        <v>0</v>
      </c>
      <c r="R192" s="661"/>
      <c r="S192" s="677">
        <v>0</v>
      </c>
      <c r="T192" s="744"/>
      <c r="U192" s="700">
        <v>0</v>
      </c>
    </row>
    <row r="193" spans="1:21" ht="14.4" customHeight="1" x14ac:dyDescent="0.3">
      <c r="A193" s="660">
        <v>50</v>
      </c>
      <c r="B193" s="661" t="s">
        <v>561</v>
      </c>
      <c r="C193" s="661" t="s">
        <v>2376</v>
      </c>
      <c r="D193" s="742" t="s">
        <v>3366</v>
      </c>
      <c r="E193" s="743" t="s">
        <v>2386</v>
      </c>
      <c r="F193" s="661" t="s">
        <v>2373</v>
      </c>
      <c r="G193" s="661" t="s">
        <v>2415</v>
      </c>
      <c r="H193" s="661" t="s">
        <v>1222</v>
      </c>
      <c r="I193" s="661" t="s">
        <v>2466</v>
      </c>
      <c r="J193" s="661" t="s">
        <v>1230</v>
      </c>
      <c r="K193" s="661" t="s">
        <v>2467</v>
      </c>
      <c r="L193" s="662">
        <v>24.14</v>
      </c>
      <c r="M193" s="662">
        <v>24.14</v>
      </c>
      <c r="N193" s="661">
        <v>1</v>
      </c>
      <c r="O193" s="744">
        <v>0.5</v>
      </c>
      <c r="P193" s="662"/>
      <c r="Q193" s="677">
        <v>0</v>
      </c>
      <c r="R193" s="661"/>
      <c r="S193" s="677">
        <v>0</v>
      </c>
      <c r="T193" s="744"/>
      <c r="U193" s="700">
        <v>0</v>
      </c>
    </row>
    <row r="194" spans="1:21" ht="14.4" customHeight="1" x14ac:dyDescent="0.3">
      <c r="A194" s="660">
        <v>50</v>
      </c>
      <c r="B194" s="661" t="s">
        <v>561</v>
      </c>
      <c r="C194" s="661" t="s">
        <v>2376</v>
      </c>
      <c r="D194" s="742" t="s">
        <v>3366</v>
      </c>
      <c r="E194" s="743" t="s">
        <v>2386</v>
      </c>
      <c r="F194" s="661" t="s">
        <v>2373</v>
      </c>
      <c r="G194" s="661" t="s">
        <v>2653</v>
      </c>
      <c r="H194" s="661" t="s">
        <v>562</v>
      </c>
      <c r="I194" s="661" t="s">
        <v>1180</v>
      </c>
      <c r="J194" s="661" t="s">
        <v>1181</v>
      </c>
      <c r="K194" s="661" t="s">
        <v>1182</v>
      </c>
      <c r="L194" s="662">
        <v>1822.54</v>
      </c>
      <c r="M194" s="662">
        <v>1822.54</v>
      </c>
      <c r="N194" s="661">
        <v>1</v>
      </c>
      <c r="O194" s="744">
        <v>0.5</v>
      </c>
      <c r="P194" s="662">
        <v>1822.54</v>
      </c>
      <c r="Q194" s="677">
        <v>1</v>
      </c>
      <c r="R194" s="661">
        <v>1</v>
      </c>
      <c r="S194" s="677">
        <v>1</v>
      </c>
      <c r="T194" s="744">
        <v>0.5</v>
      </c>
      <c r="U194" s="700">
        <v>1</v>
      </c>
    </row>
    <row r="195" spans="1:21" ht="14.4" customHeight="1" x14ac:dyDescent="0.3">
      <c r="A195" s="660">
        <v>50</v>
      </c>
      <c r="B195" s="661" t="s">
        <v>561</v>
      </c>
      <c r="C195" s="661" t="s">
        <v>2376</v>
      </c>
      <c r="D195" s="742" t="s">
        <v>3366</v>
      </c>
      <c r="E195" s="743" t="s">
        <v>2386</v>
      </c>
      <c r="F195" s="661" t="s">
        <v>2373</v>
      </c>
      <c r="G195" s="661" t="s">
        <v>2468</v>
      </c>
      <c r="H195" s="661" t="s">
        <v>1222</v>
      </c>
      <c r="I195" s="661" t="s">
        <v>2469</v>
      </c>
      <c r="J195" s="661" t="s">
        <v>2470</v>
      </c>
      <c r="K195" s="661" t="s">
        <v>900</v>
      </c>
      <c r="L195" s="662">
        <v>193.1</v>
      </c>
      <c r="M195" s="662">
        <v>386.2</v>
      </c>
      <c r="N195" s="661">
        <v>2</v>
      </c>
      <c r="O195" s="744">
        <v>1.5</v>
      </c>
      <c r="P195" s="662"/>
      <c r="Q195" s="677">
        <v>0</v>
      </c>
      <c r="R195" s="661"/>
      <c r="S195" s="677">
        <v>0</v>
      </c>
      <c r="T195" s="744"/>
      <c r="U195" s="700">
        <v>0</v>
      </c>
    </row>
    <row r="196" spans="1:21" ht="14.4" customHeight="1" x14ac:dyDescent="0.3">
      <c r="A196" s="660">
        <v>50</v>
      </c>
      <c r="B196" s="661" t="s">
        <v>561</v>
      </c>
      <c r="C196" s="661" t="s">
        <v>2376</v>
      </c>
      <c r="D196" s="742" t="s">
        <v>3366</v>
      </c>
      <c r="E196" s="743" t="s">
        <v>2386</v>
      </c>
      <c r="F196" s="661" t="s">
        <v>2373</v>
      </c>
      <c r="G196" s="661" t="s">
        <v>2468</v>
      </c>
      <c r="H196" s="661" t="s">
        <v>1222</v>
      </c>
      <c r="I196" s="661" t="s">
        <v>2469</v>
      </c>
      <c r="J196" s="661" t="s">
        <v>2470</v>
      </c>
      <c r="K196" s="661" t="s">
        <v>900</v>
      </c>
      <c r="L196" s="662">
        <v>181.13</v>
      </c>
      <c r="M196" s="662">
        <v>181.13</v>
      </c>
      <c r="N196" s="661">
        <v>1</v>
      </c>
      <c r="O196" s="744">
        <v>0.5</v>
      </c>
      <c r="P196" s="662"/>
      <c r="Q196" s="677">
        <v>0</v>
      </c>
      <c r="R196" s="661"/>
      <c r="S196" s="677">
        <v>0</v>
      </c>
      <c r="T196" s="744"/>
      <c r="U196" s="700">
        <v>0</v>
      </c>
    </row>
    <row r="197" spans="1:21" ht="14.4" customHeight="1" x14ac:dyDescent="0.3">
      <c r="A197" s="660">
        <v>50</v>
      </c>
      <c r="B197" s="661" t="s">
        <v>561</v>
      </c>
      <c r="C197" s="661" t="s">
        <v>2376</v>
      </c>
      <c r="D197" s="742" t="s">
        <v>3366</v>
      </c>
      <c r="E197" s="743" t="s">
        <v>2386</v>
      </c>
      <c r="F197" s="661" t="s">
        <v>2373</v>
      </c>
      <c r="G197" s="661" t="s">
        <v>2416</v>
      </c>
      <c r="H197" s="661" t="s">
        <v>562</v>
      </c>
      <c r="I197" s="661" t="s">
        <v>2471</v>
      </c>
      <c r="J197" s="661" t="s">
        <v>935</v>
      </c>
      <c r="K197" s="661" t="s">
        <v>2472</v>
      </c>
      <c r="L197" s="662">
        <v>0</v>
      </c>
      <c r="M197" s="662">
        <v>0</v>
      </c>
      <c r="N197" s="661">
        <v>1</v>
      </c>
      <c r="O197" s="744">
        <v>0.5</v>
      </c>
      <c r="P197" s="662"/>
      <c r="Q197" s="677"/>
      <c r="R197" s="661"/>
      <c r="S197" s="677">
        <v>0</v>
      </c>
      <c r="T197" s="744"/>
      <c r="U197" s="700">
        <v>0</v>
      </c>
    </row>
    <row r="198" spans="1:21" ht="14.4" customHeight="1" x14ac:dyDescent="0.3">
      <c r="A198" s="660">
        <v>50</v>
      </c>
      <c r="B198" s="661" t="s">
        <v>561</v>
      </c>
      <c r="C198" s="661" t="s">
        <v>2376</v>
      </c>
      <c r="D198" s="742" t="s">
        <v>3366</v>
      </c>
      <c r="E198" s="743" t="s">
        <v>2386</v>
      </c>
      <c r="F198" s="661" t="s">
        <v>2373</v>
      </c>
      <c r="G198" s="661" t="s">
        <v>2416</v>
      </c>
      <c r="H198" s="661" t="s">
        <v>562</v>
      </c>
      <c r="I198" s="661" t="s">
        <v>2417</v>
      </c>
      <c r="J198" s="661" t="s">
        <v>935</v>
      </c>
      <c r="K198" s="661" t="s">
        <v>2418</v>
      </c>
      <c r="L198" s="662">
        <v>107.25</v>
      </c>
      <c r="M198" s="662">
        <v>214.5</v>
      </c>
      <c r="N198" s="661">
        <v>2</v>
      </c>
      <c r="O198" s="744">
        <v>1.5</v>
      </c>
      <c r="P198" s="662"/>
      <c r="Q198" s="677">
        <v>0</v>
      </c>
      <c r="R198" s="661"/>
      <c r="S198" s="677">
        <v>0</v>
      </c>
      <c r="T198" s="744"/>
      <c r="U198" s="700">
        <v>0</v>
      </c>
    </row>
    <row r="199" spans="1:21" ht="14.4" customHeight="1" x14ac:dyDescent="0.3">
      <c r="A199" s="660">
        <v>50</v>
      </c>
      <c r="B199" s="661" t="s">
        <v>561</v>
      </c>
      <c r="C199" s="661" t="s">
        <v>2376</v>
      </c>
      <c r="D199" s="742" t="s">
        <v>3366</v>
      </c>
      <c r="E199" s="743" t="s">
        <v>2386</v>
      </c>
      <c r="F199" s="661" t="s">
        <v>2373</v>
      </c>
      <c r="G199" s="661" t="s">
        <v>2654</v>
      </c>
      <c r="H199" s="661" t="s">
        <v>562</v>
      </c>
      <c r="I199" s="661" t="s">
        <v>2655</v>
      </c>
      <c r="J199" s="661" t="s">
        <v>2656</v>
      </c>
      <c r="K199" s="661" t="s">
        <v>2657</v>
      </c>
      <c r="L199" s="662">
        <v>0</v>
      </c>
      <c r="M199" s="662">
        <v>0</v>
      </c>
      <c r="N199" s="661">
        <v>1</v>
      </c>
      <c r="O199" s="744">
        <v>0.5</v>
      </c>
      <c r="P199" s="662"/>
      <c r="Q199" s="677"/>
      <c r="R199" s="661"/>
      <c r="S199" s="677">
        <v>0</v>
      </c>
      <c r="T199" s="744"/>
      <c r="U199" s="700">
        <v>0</v>
      </c>
    </row>
    <row r="200" spans="1:21" ht="14.4" customHeight="1" x14ac:dyDescent="0.3">
      <c r="A200" s="660">
        <v>50</v>
      </c>
      <c r="B200" s="661" t="s">
        <v>561</v>
      </c>
      <c r="C200" s="661" t="s">
        <v>2376</v>
      </c>
      <c r="D200" s="742" t="s">
        <v>3366</v>
      </c>
      <c r="E200" s="743" t="s">
        <v>2386</v>
      </c>
      <c r="F200" s="661" t="s">
        <v>2373</v>
      </c>
      <c r="G200" s="661" t="s">
        <v>2658</v>
      </c>
      <c r="H200" s="661" t="s">
        <v>1222</v>
      </c>
      <c r="I200" s="661" t="s">
        <v>2659</v>
      </c>
      <c r="J200" s="661" t="s">
        <v>2660</v>
      </c>
      <c r="K200" s="661" t="s">
        <v>2661</v>
      </c>
      <c r="L200" s="662">
        <v>123.2</v>
      </c>
      <c r="M200" s="662">
        <v>123.2</v>
      </c>
      <c r="N200" s="661">
        <v>1</v>
      </c>
      <c r="O200" s="744">
        <v>0.5</v>
      </c>
      <c r="P200" s="662"/>
      <c r="Q200" s="677">
        <v>0</v>
      </c>
      <c r="R200" s="661"/>
      <c r="S200" s="677">
        <v>0</v>
      </c>
      <c r="T200" s="744"/>
      <c r="U200" s="700">
        <v>0</v>
      </c>
    </row>
    <row r="201" spans="1:21" ht="14.4" customHeight="1" x14ac:dyDescent="0.3">
      <c r="A201" s="660">
        <v>50</v>
      </c>
      <c r="B201" s="661" t="s">
        <v>561</v>
      </c>
      <c r="C201" s="661" t="s">
        <v>2376</v>
      </c>
      <c r="D201" s="742" t="s">
        <v>3366</v>
      </c>
      <c r="E201" s="743" t="s">
        <v>2386</v>
      </c>
      <c r="F201" s="661" t="s">
        <v>2373</v>
      </c>
      <c r="G201" s="661" t="s">
        <v>2419</v>
      </c>
      <c r="H201" s="661" t="s">
        <v>562</v>
      </c>
      <c r="I201" s="661" t="s">
        <v>2420</v>
      </c>
      <c r="J201" s="661" t="s">
        <v>732</v>
      </c>
      <c r="K201" s="661" t="s">
        <v>2421</v>
      </c>
      <c r="L201" s="662">
        <v>30.47</v>
      </c>
      <c r="M201" s="662">
        <v>182.82</v>
      </c>
      <c r="N201" s="661">
        <v>6</v>
      </c>
      <c r="O201" s="744">
        <v>3</v>
      </c>
      <c r="P201" s="662">
        <v>30.47</v>
      </c>
      <c r="Q201" s="677">
        <v>0.16666666666666666</v>
      </c>
      <c r="R201" s="661">
        <v>1</v>
      </c>
      <c r="S201" s="677">
        <v>0.16666666666666666</v>
      </c>
      <c r="T201" s="744">
        <v>0.5</v>
      </c>
      <c r="U201" s="700">
        <v>0.16666666666666666</v>
      </c>
    </row>
    <row r="202" spans="1:21" ht="14.4" customHeight="1" x14ac:dyDescent="0.3">
      <c r="A202" s="660">
        <v>50</v>
      </c>
      <c r="B202" s="661" t="s">
        <v>561</v>
      </c>
      <c r="C202" s="661" t="s">
        <v>2376</v>
      </c>
      <c r="D202" s="742" t="s">
        <v>3366</v>
      </c>
      <c r="E202" s="743" t="s">
        <v>2386</v>
      </c>
      <c r="F202" s="661" t="s">
        <v>2373</v>
      </c>
      <c r="G202" s="661" t="s">
        <v>2473</v>
      </c>
      <c r="H202" s="661" t="s">
        <v>562</v>
      </c>
      <c r="I202" s="661" t="s">
        <v>1527</v>
      </c>
      <c r="J202" s="661" t="s">
        <v>1528</v>
      </c>
      <c r="K202" s="661" t="s">
        <v>2474</v>
      </c>
      <c r="L202" s="662">
        <v>22.44</v>
      </c>
      <c r="M202" s="662">
        <v>22.44</v>
      </c>
      <c r="N202" s="661">
        <v>1</v>
      </c>
      <c r="O202" s="744">
        <v>1</v>
      </c>
      <c r="P202" s="662"/>
      <c r="Q202" s="677">
        <v>0</v>
      </c>
      <c r="R202" s="661"/>
      <c r="S202" s="677">
        <v>0</v>
      </c>
      <c r="T202" s="744"/>
      <c r="U202" s="700">
        <v>0</v>
      </c>
    </row>
    <row r="203" spans="1:21" ht="14.4" customHeight="1" x14ac:dyDescent="0.3">
      <c r="A203" s="660">
        <v>50</v>
      </c>
      <c r="B203" s="661" t="s">
        <v>561</v>
      </c>
      <c r="C203" s="661" t="s">
        <v>2376</v>
      </c>
      <c r="D203" s="742" t="s">
        <v>3366</v>
      </c>
      <c r="E203" s="743" t="s">
        <v>2386</v>
      </c>
      <c r="F203" s="661" t="s">
        <v>2373</v>
      </c>
      <c r="G203" s="661" t="s">
        <v>2516</v>
      </c>
      <c r="H203" s="661" t="s">
        <v>562</v>
      </c>
      <c r="I203" s="661" t="s">
        <v>1531</v>
      </c>
      <c r="J203" s="661" t="s">
        <v>1532</v>
      </c>
      <c r="K203" s="661" t="s">
        <v>2517</v>
      </c>
      <c r="L203" s="662">
        <v>186.27</v>
      </c>
      <c r="M203" s="662">
        <v>372.54</v>
      </c>
      <c r="N203" s="661">
        <v>2</v>
      </c>
      <c r="O203" s="744">
        <v>1</v>
      </c>
      <c r="P203" s="662">
        <v>372.54</v>
      </c>
      <c r="Q203" s="677">
        <v>1</v>
      </c>
      <c r="R203" s="661">
        <v>2</v>
      </c>
      <c r="S203" s="677">
        <v>1</v>
      </c>
      <c r="T203" s="744">
        <v>1</v>
      </c>
      <c r="U203" s="700">
        <v>1</v>
      </c>
    </row>
    <row r="204" spans="1:21" ht="14.4" customHeight="1" x14ac:dyDescent="0.3">
      <c r="A204" s="660">
        <v>50</v>
      </c>
      <c r="B204" s="661" t="s">
        <v>561</v>
      </c>
      <c r="C204" s="661" t="s">
        <v>2376</v>
      </c>
      <c r="D204" s="742" t="s">
        <v>3366</v>
      </c>
      <c r="E204" s="743" t="s">
        <v>2386</v>
      </c>
      <c r="F204" s="661" t="s">
        <v>2373</v>
      </c>
      <c r="G204" s="661" t="s">
        <v>2662</v>
      </c>
      <c r="H204" s="661" t="s">
        <v>1222</v>
      </c>
      <c r="I204" s="661" t="s">
        <v>1248</v>
      </c>
      <c r="J204" s="661" t="s">
        <v>1249</v>
      </c>
      <c r="K204" s="661" t="s">
        <v>2273</v>
      </c>
      <c r="L204" s="662">
        <v>131.54</v>
      </c>
      <c r="M204" s="662">
        <v>131.54</v>
      </c>
      <c r="N204" s="661">
        <v>1</v>
      </c>
      <c r="O204" s="744">
        <v>0.5</v>
      </c>
      <c r="P204" s="662"/>
      <c r="Q204" s="677">
        <v>0</v>
      </c>
      <c r="R204" s="661"/>
      <c r="S204" s="677">
        <v>0</v>
      </c>
      <c r="T204" s="744"/>
      <c r="U204" s="700">
        <v>0</v>
      </c>
    </row>
    <row r="205" spans="1:21" ht="14.4" customHeight="1" x14ac:dyDescent="0.3">
      <c r="A205" s="660">
        <v>50</v>
      </c>
      <c r="B205" s="661" t="s">
        <v>561</v>
      </c>
      <c r="C205" s="661" t="s">
        <v>2376</v>
      </c>
      <c r="D205" s="742" t="s">
        <v>3366</v>
      </c>
      <c r="E205" s="743" t="s">
        <v>2386</v>
      </c>
      <c r="F205" s="661" t="s">
        <v>2373</v>
      </c>
      <c r="G205" s="661" t="s">
        <v>2662</v>
      </c>
      <c r="H205" s="661" t="s">
        <v>562</v>
      </c>
      <c r="I205" s="661" t="s">
        <v>2663</v>
      </c>
      <c r="J205" s="661" t="s">
        <v>2664</v>
      </c>
      <c r="K205" s="661" t="s">
        <v>2665</v>
      </c>
      <c r="L205" s="662">
        <v>157.01</v>
      </c>
      <c r="M205" s="662">
        <v>157.01</v>
      </c>
      <c r="N205" s="661">
        <v>1</v>
      </c>
      <c r="O205" s="744">
        <v>0.5</v>
      </c>
      <c r="P205" s="662"/>
      <c r="Q205" s="677">
        <v>0</v>
      </c>
      <c r="R205" s="661"/>
      <c r="S205" s="677">
        <v>0</v>
      </c>
      <c r="T205" s="744"/>
      <c r="U205" s="700">
        <v>0</v>
      </c>
    </row>
    <row r="206" spans="1:21" ht="14.4" customHeight="1" x14ac:dyDescent="0.3">
      <c r="A206" s="660">
        <v>50</v>
      </c>
      <c r="B206" s="661" t="s">
        <v>561</v>
      </c>
      <c r="C206" s="661" t="s">
        <v>2376</v>
      </c>
      <c r="D206" s="742" t="s">
        <v>3366</v>
      </c>
      <c r="E206" s="743" t="s">
        <v>2386</v>
      </c>
      <c r="F206" s="661" t="s">
        <v>2373</v>
      </c>
      <c r="G206" s="661" t="s">
        <v>2662</v>
      </c>
      <c r="H206" s="661" t="s">
        <v>562</v>
      </c>
      <c r="I206" s="661" t="s">
        <v>2663</v>
      </c>
      <c r="J206" s="661" t="s">
        <v>2664</v>
      </c>
      <c r="K206" s="661" t="s">
        <v>2665</v>
      </c>
      <c r="L206" s="662">
        <v>131.54</v>
      </c>
      <c r="M206" s="662">
        <v>131.54</v>
      </c>
      <c r="N206" s="661">
        <v>1</v>
      </c>
      <c r="O206" s="744">
        <v>0.5</v>
      </c>
      <c r="P206" s="662"/>
      <c r="Q206" s="677">
        <v>0</v>
      </c>
      <c r="R206" s="661"/>
      <c r="S206" s="677">
        <v>0</v>
      </c>
      <c r="T206" s="744"/>
      <c r="U206" s="700">
        <v>0</v>
      </c>
    </row>
    <row r="207" spans="1:21" ht="14.4" customHeight="1" x14ac:dyDescent="0.3">
      <c r="A207" s="660">
        <v>50</v>
      </c>
      <c r="B207" s="661" t="s">
        <v>561</v>
      </c>
      <c r="C207" s="661" t="s">
        <v>2376</v>
      </c>
      <c r="D207" s="742" t="s">
        <v>3366</v>
      </c>
      <c r="E207" s="743" t="s">
        <v>2386</v>
      </c>
      <c r="F207" s="661" t="s">
        <v>2373</v>
      </c>
      <c r="G207" s="661" t="s">
        <v>2518</v>
      </c>
      <c r="H207" s="661" t="s">
        <v>1222</v>
      </c>
      <c r="I207" s="661" t="s">
        <v>1383</v>
      </c>
      <c r="J207" s="661" t="s">
        <v>1384</v>
      </c>
      <c r="K207" s="661" t="s">
        <v>1385</v>
      </c>
      <c r="L207" s="662">
        <v>109.97</v>
      </c>
      <c r="M207" s="662">
        <v>109.97</v>
      </c>
      <c r="N207" s="661">
        <v>1</v>
      </c>
      <c r="O207" s="744">
        <v>0.5</v>
      </c>
      <c r="P207" s="662"/>
      <c r="Q207" s="677">
        <v>0</v>
      </c>
      <c r="R207" s="661"/>
      <c r="S207" s="677">
        <v>0</v>
      </c>
      <c r="T207" s="744"/>
      <c r="U207" s="700">
        <v>0</v>
      </c>
    </row>
    <row r="208" spans="1:21" ht="14.4" customHeight="1" x14ac:dyDescent="0.3">
      <c r="A208" s="660">
        <v>50</v>
      </c>
      <c r="B208" s="661" t="s">
        <v>561</v>
      </c>
      <c r="C208" s="661" t="s">
        <v>2376</v>
      </c>
      <c r="D208" s="742" t="s">
        <v>3366</v>
      </c>
      <c r="E208" s="743" t="s">
        <v>2386</v>
      </c>
      <c r="F208" s="661" t="s">
        <v>2373</v>
      </c>
      <c r="G208" s="661" t="s">
        <v>2518</v>
      </c>
      <c r="H208" s="661" t="s">
        <v>562</v>
      </c>
      <c r="I208" s="661" t="s">
        <v>2666</v>
      </c>
      <c r="J208" s="661" t="s">
        <v>2667</v>
      </c>
      <c r="K208" s="661" t="s">
        <v>2668</v>
      </c>
      <c r="L208" s="662">
        <v>51.31</v>
      </c>
      <c r="M208" s="662">
        <v>51.31</v>
      </c>
      <c r="N208" s="661">
        <v>1</v>
      </c>
      <c r="O208" s="744">
        <v>1</v>
      </c>
      <c r="P208" s="662">
        <v>51.31</v>
      </c>
      <c r="Q208" s="677">
        <v>1</v>
      </c>
      <c r="R208" s="661">
        <v>1</v>
      </c>
      <c r="S208" s="677">
        <v>1</v>
      </c>
      <c r="T208" s="744">
        <v>1</v>
      </c>
      <c r="U208" s="700">
        <v>1</v>
      </c>
    </row>
    <row r="209" spans="1:21" ht="14.4" customHeight="1" x14ac:dyDescent="0.3">
      <c r="A209" s="660">
        <v>50</v>
      </c>
      <c r="B209" s="661" t="s">
        <v>561</v>
      </c>
      <c r="C209" s="661" t="s">
        <v>2376</v>
      </c>
      <c r="D209" s="742" t="s">
        <v>3366</v>
      </c>
      <c r="E209" s="743" t="s">
        <v>2386</v>
      </c>
      <c r="F209" s="661" t="s">
        <v>2373</v>
      </c>
      <c r="G209" s="661" t="s">
        <v>2519</v>
      </c>
      <c r="H209" s="661" t="s">
        <v>562</v>
      </c>
      <c r="I209" s="661" t="s">
        <v>2669</v>
      </c>
      <c r="J209" s="661" t="s">
        <v>2521</v>
      </c>
      <c r="K209" s="661" t="s">
        <v>2670</v>
      </c>
      <c r="L209" s="662">
        <v>0</v>
      </c>
      <c r="M209" s="662">
        <v>0</v>
      </c>
      <c r="N209" s="661">
        <v>2</v>
      </c>
      <c r="O209" s="744">
        <v>1</v>
      </c>
      <c r="P209" s="662"/>
      <c r="Q209" s="677"/>
      <c r="R209" s="661"/>
      <c r="S209" s="677">
        <v>0</v>
      </c>
      <c r="T209" s="744"/>
      <c r="U209" s="700">
        <v>0</v>
      </c>
    </row>
    <row r="210" spans="1:21" ht="14.4" customHeight="1" x14ac:dyDescent="0.3">
      <c r="A210" s="660">
        <v>50</v>
      </c>
      <c r="B210" s="661" t="s">
        <v>561</v>
      </c>
      <c r="C210" s="661" t="s">
        <v>2376</v>
      </c>
      <c r="D210" s="742" t="s">
        <v>3366</v>
      </c>
      <c r="E210" s="743" t="s">
        <v>2386</v>
      </c>
      <c r="F210" s="661" t="s">
        <v>2373</v>
      </c>
      <c r="G210" s="661" t="s">
        <v>2671</v>
      </c>
      <c r="H210" s="661" t="s">
        <v>562</v>
      </c>
      <c r="I210" s="661" t="s">
        <v>2672</v>
      </c>
      <c r="J210" s="661" t="s">
        <v>2673</v>
      </c>
      <c r="K210" s="661" t="s">
        <v>1905</v>
      </c>
      <c r="L210" s="662">
        <v>0</v>
      </c>
      <c r="M210" s="662">
        <v>0</v>
      </c>
      <c r="N210" s="661">
        <v>1</v>
      </c>
      <c r="O210" s="744">
        <v>0.5</v>
      </c>
      <c r="P210" s="662">
        <v>0</v>
      </c>
      <c r="Q210" s="677"/>
      <c r="R210" s="661">
        <v>1</v>
      </c>
      <c r="S210" s="677">
        <v>1</v>
      </c>
      <c r="T210" s="744">
        <v>0.5</v>
      </c>
      <c r="U210" s="700">
        <v>1</v>
      </c>
    </row>
    <row r="211" spans="1:21" ht="14.4" customHeight="1" x14ac:dyDescent="0.3">
      <c r="A211" s="660">
        <v>50</v>
      </c>
      <c r="B211" s="661" t="s">
        <v>561</v>
      </c>
      <c r="C211" s="661" t="s">
        <v>2376</v>
      </c>
      <c r="D211" s="742" t="s">
        <v>3366</v>
      </c>
      <c r="E211" s="743" t="s">
        <v>2386</v>
      </c>
      <c r="F211" s="661" t="s">
        <v>2373</v>
      </c>
      <c r="G211" s="661" t="s">
        <v>2482</v>
      </c>
      <c r="H211" s="661" t="s">
        <v>562</v>
      </c>
      <c r="I211" s="661" t="s">
        <v>2674</v>
      </c>
      <c r="J211" s="661" t="s">
        <v>812</v>
      </c>
      <c r="K211" s="661" t="s">
        <v>813</v>
      </c>
      <c r="L211" s="662">
        <v>43.94</v>
      </c>
      <c r="M211" s="662">
        <v>43.94</v>
      </c>
      <c r="N211" s="661">
        <v>1</v>
      </c>
      <c r="O211" s="744">
        <v>1</v>
      </c>
      <c r="P211" s="662"/>
      <c r="Q211" s="677">
        <v>0</v>
      </c>
      <c r="R211" s="661"/>
      <c r="S211" s="677">
        <v>0</v>
      </c>
      <c r="T211" s="744"/>
      <c r="U211" s="700">
        <v>0</v>
      </c>
    </row>
    <row r="212" spans="1:21" ht="14.4" customHeight="1" x14ac:dyDescent="0.3">
      <c r="A212" s="660">
        <v>50</v>
      </c>
      <c r="B212" s="661" t="s">
        <v>561</v>
      </c>
      <c r="C212" s="661" t="s">
        <v>2376</v>
      </c>
      <c r="D212" s="742" t="s">
        <v>3366</v>
      </c>
      <c r="E212" s="743" t="s">
        <v>2386</v>
      </c>
      <c r="F212" s="661" t="s">
        <v>2373</v>
      </c>
      <c r="G212" s="661" t="s">
        <v>2482</v>
      </c>
      <c r="H212" s="661" t="s">
        <v>562</v>
      </c>
      <c r="I212" s="661" t="s">
        <v>811</v>
      </c>
      <c r="J212" s="661" t="s">
        <v>812</v>
      </c>
      <c r="K212" s="661" t="s">
        <v>813</v>
      </c>
      <c r="L212" s="662">
        <v>43.94</v>
      </c>
      <c r="M212" s="662">
        <v>87.88</v>
      </c>
      <c r="N212" s="661">
        <v>2</v>
      </c>
      <c r="O212" s="744">
        <v>1</v>
      </c>
      <c r="P212" s="662"/>
      <c r="Q212" s="677">
        <v>0</v>
      </c>
      <c r="R212" s="661"/>
      <c r="S212" s="677">
        <v>0</v>
      </c>
      <c r="T212" s="744"/>
      <c r="U212" s="700">
        <v>0</v>
      </c>
    </row>
    <row r="213" spans="1:21" ht="14.4" customHeight="1" x14ac:dyDescent="0.3">
      <c r="A213" s="660">
        <v>50</v>
      </c>
      <c r="B213" s="661" t="s">
        <v>561</v>
      </c>
      <c r="C213" s="661" t="s">
        <v>2376</v>
      </c>
      <c r="D213" s="742" t="s">
        <v>3366</v>
      </c>
      <c r="E213" s="743" t="s">
        <v>2386</v>
      </c>
      <c r="F213" s="661" t="s">
        <v>2373</v>
      </c>
      <c r="G213" s="661" t="s">
        <v>2482</v>
      </c>
      <c r="H213" s="661" t="s">
        <v>562</v>
      </c>
      <c r="I213" s="661" t="s">
        <v>2675</v>
      </c>
      <c r="J213" s="661" t="s">
        <v>812</v>
      </c>
      <c r="K213" s="661" t="s">
        <v>2676</v>
      </c>
      <c r="L213" s="662">
        <v>0</v>
      </c>
      <c r="M213" s="662">
        <v>0</v>
      </c>
      <c r="N213" s="661">
        <v>1</v>
      </c>
      <c r="O213" s="744">
        <v>0.5</v>
      </c>
      <c r="P213" s="662"/>
      <c r="Q213" s="677"/>
      <c r="R213" s="661"/>
      <c r="S213" s="677">
        <v>0</v>
      </c>
      <c r="T213" s="744"/>
      <c r="U213" s="700">
        <v>0</v>
      </c>
    </row>
    <row r="214" spans="1:21" ht="14.4" customHeight="1" x14ac:dyDescent="0.3">
      <c r="A214" s="660">
        <v>50</v>
      </c>
      <c r="B214" s="661" t="s">
        <v>561</v>
      </c>
      <c r="C214" s="661" t="s">
        <v>2376</v>
      </c>
      <c r="D214" s="742" t="s">
        <v>3366</v>
      </c>
      <c r="E214" s="743" t="s">
        <v>2386</v>
      </c>
      <c r="F214" s="661" t="s">
        <v>2373</v>
      </c>
      <c r="G214" s="661" t="s">
        <v>2482</v>
      </c>
      <c r="H214" s="661" t="s">
        <v>562</v>
      </c>
      <c r="I214" s="661" t="s">
        <v>815</v>
      </c>
      <c r="J214" s="661" t="s">
        <v>816</v>
      </c>
      <c r="K214" s="661" t="s">
        <v>817</v>
      </c>
      <c r="L214" s="662">
        <v>87.89</v>
      </c>
      <c r="M214" s="662">
        <v>87.89</v>
      </c>
      <c r="N214" s="661">
        <v>1</v>
      </c>
      <c r="O214" s="744">
        <v>0.5</v>
      </c>
      <c r="P214" s="662"/>
      <c r="Q214" s="677">
        <v>0</v>
      </c>
      <c r="R214" s="661"/>
      <c r="S214" s="677">
        <v>0</v>
      </c>
      <c r="T214" s="744"/>
      <c r="U214" s="700">
        <v>0</v>
      </c>
    </row>
    <row r="215" spans="1:21" ht="14.4" customHeight="1" x14ac:dyDescent="0.3">
      <c r="A215" s="660">
        <v>50</v>
      </c>
      <c r="B215" s="661" t="s">
        <v>561</v>
      </c>
      <c r="C215" s="661" t="s">
        <v>2376</v>
      </c>
      <c r="D215" s="742" t="s">
        <v>3366</v>
      </c>
      <c r="E215" s="743" t="s">
        <v>2386</v>
      </c>
      <c r="F215" s="661" t="s">
        <v>2373</v>
      </c>
      <c r="G215" s="661" t="s">
        <v>2677</v>
      </c>
      <c r="H215" s="661" t="s">
        <v>562</v>
      </c>
      <c r="I215" s="661" t="s">
        <v>2678</v>
      </c>
      <c r="J215" s="661" t="s">
        <v>2679</v>
      </c>
      <c r="K215" s="661" t="s">
        <v>2680</v>
      </c>
      <c r="L215" s="662">
        <v>0</v>
      </c>
      <c r="M215" s="662">
        <v>0</v>
      </c>
      <c r="N215" s="661">
        <v>1</v>
      </c>
      <c r="O215" s="744">
        <v>0.5</v>
      </c>
      <c r="P215" s="662"/>
      <c r="Q215" s="677"/>
      <c r="R215" s="661"/>
      <c r="S215" s="677">
        <v>0</v>
      </c>
      <c r="T215" s="744"/>
      <c r="U215" s="700">
        <v>0</v>
      </c>
    </row>
    <row r="216" spans="1:21" ht="14.4" customHeight="1" x14ac:dyDescent="0.3">
      <c r="A216" s="660">
        <v>50</v>
      </c>
      <c r="B216" s="661" t="s">
        <v>561</v>
      </c>
      <c r="C216" s="661" t="s">
        <v>2376</v>
      </c>
      <c r="D216" s="742" t="s">
        <v>3366</v>
      </c>
      <c r="E216" s="743" t="s">
        <v>2386</v>
      </c>
      <c r="F216" s="661" t="s">
        <v>2373</v>
      </c>
      <c r="G216" s="661" t="s">
        <v>2422</v>
      </c>
      <c r="H216" s="661" t="s">
        <v>1222</v>
      </c>
      <c r="I216" s="661" t="s">
        <v>2681</v>
      </c>
      <c r="J216" s="661" t="s">
        <v>2529</v>
      </c>
      <c r="K216" s="661" t="s">
        <v>2514</v>
      </c>
      <c r="L216" s="662">
        <v>92.38</v>
      </c>
      <c r="M216" s="662">
        <v>92.38</v>
      </c>
      <c r="N216" s="661">
        <v>1</v>
      </c>
      <c r="O216" s="744">
        <v>0.5</v>
      </c>
      <c r="P216" s="662"/>
      <c r="Q216" s="677">
        <v>0</v>
      </c>
      <c r="R216" s="661"/>
      <c r="S216" s="677">
        <v>0</v>
      </c>
      <c r="T216" s="744"/>
      <c r="U216" s="700">
        <v>0</v>
      </c>
    </row>
    <row r="217" spans="1:21" ht="14.4" customHeight="1" x14ac:dyDescent="0.3">
      <c r="A217" s="660">
        <v>50</v>
      </c>
      <c r="B217" s="661" t="s">
        <v>561</v>
      </c>
      <c r="C217" s="661" t="s">
        <v>2376</v>
      </c>
      <c r="D217" s="742" t="s">
        <v>3366</v>
      </c>
      <c r="E217" s="743" t="s">
        <v>2386</v>
      </c>
      <c r="F217" s="661" t="s">
        <v>2373</v>
      </c>
      <c r="G217" s="661" t="s">
        <v>2422</v>
      </c>
      <c r="H217" s="661" t="s">
        <v>1222</v>
      </c>
      <c r="I217" s="661" t="s">
        <v>2483</v>
      </c>
      <c r="J217" s="661" t="s">
        <v>2484</v>
      </c>
      <c r="K217" s="661" t="s">
        <v>2485</v>
      </c>
      <c r="L217" s="662">
        <v>120.61</v>
      </c>
      <c r="M217" s="662">
        <v>241.22</v>
      </c>
      <c r="N217" s="661">
        <v>2</v>
      </c>
      <c r="O217" s="744">
        <v>1</v>
      </c>
      <c r="P217" s="662"/>
      <c r="Q217" s="677">
        <v>0</v>
      </c>
      <c r="R217" s="661"/>
      <c r="S217" s="677">
        <v>0</v>
      </c>
      <c r="T217" s="744"/>
      <c r="U217" s="700">
        <v>0</v>
      </c>
    </row>
    <row r="218" spans="1:21" ht="14.4" customHeight="1" x14ac:dyDescent="0.3">
      <c r="A218" s="660">
        <v>50</v>
      </c>
      <c r="B218" s="661" t="s">
        <v>561</v>
      </c>
      <c r="C218" s="661" t="s">
        <v>2376</v>
      </c>
      <c r="D218" s="742" t="s">
        <v>3366</v>
      </c>
      <c r="E218" s="743" t="s">
        <v>2386</v>
      </c>
      <c r="F218" s="661" t="s">
        <v>2373</v>
      </c>
      <c r="G218" s="661" t="s">
        <v>2422</v>
      </c>
      <c r="H218" s="661" t="s">
        <v>1222</v>
      </c>
      <c r="I218" s="661" t="s">
        <v>1337</v>
      </c>
      <c r="J218" s="661" t="s">
        <v>2242</v>
      </c>
      <c r="K218" s="661" t="s">
        <v>2243</v>
      </c>
      <c r="L218" s="662">
        <v>184.74</v>
      </c>
      <c r="M218" s="662">
        <v>738.96</v>
      </c>
      <c r="N218" s="661">
        <v>4</v>
      </c>
      <c r="O218" s="744">
        <v>2</v>
      </c>
      <c r="P218" s="662"/>
      <c r="Q218" s="677">
        <v>0</v>
      </c>
      <c r="R218" s="661"/>
      <c r="S218" s="677">
        <v>0</v>
      </c>
      <c r="T218" s="744"/>
      <c r="U218" s="700">
        <v>0</v>
      </c>
    </row>
    <row r="219" spans="1:21" ht="14.4" customHeight="1" x14ac:dyDescent="0.3">
      <c r="A219" s="660">
        <v>50</v>
      </c>
      <c r="B219" s="661" t="s">
        <v>561</v>
      </c>
      <c r="C219" s="661" t="s">
        <v>2376</v>
      </c>
      <c r="D219" s="742" t="s">
        <v>3366</v>
      </c>
      <c r="E219" s="743" t="s">
        <v>2386</v>
      </c>
      <c r="F219" s="661" t="s">
        <v>2373</v>
      </c>
      <c r="G219" s="661" t="s">
        <v>2682</v>
      </c>
      <c r="H219" s="661" t="s">
        <v>562</v>
      </c>
      <c r="I219" s="661" t="s">
        <v>2683</v>
      </c>
      <c r="J219" s="661" t="s">
        <v>2684</v>
      </c>
      <c r="K219" s="661" t="s">
        <v>2685</v>
      </c>
      <c r="L219" s="662">
        <v>706.3</v>
      </c>
      <c r="M219" s="662">
        <v>706.3</v>
      </c>
      <c r="N219" s="661">
        <v>1</v>
      </c>
      <c r="O219" s="744">
        <v>0.5</v>
      </c>
      <c r="P219" s="662">
        <v>706.3</v>
      </c>
      <c r="Q219" s="677">
        <v>1</v>
      </c>
      <c r="R219" s="661">
        <v>1</v>
      </c>
      <c r="S219" s="677">
        <v>1</v>
      </c>
      <c r="T219" s="744">
        <v>0.5</v>
      </c>
      <c r="U219" s="700">
        <v>1</v>
      </c>
    </row>
    <row r="220" spans="1:21" ht="14.4" customHeight="1" x14ac:dyDescent="0.3">
      <c r="A220" s="660">
        <v>50</v>
      </c>
      <c r="B220" s="661" t="s">
        <v>561</v>
      </c>
      <c r="C220" s="661" t="s">
        <v>2376</v>
      </c>
      <c r="D220" s="742" t="s">
        <v>3366</v>
      </c>
      <c r="E220" s="743" t="s">
        <v>2386</v>
      </c>
      <c r="F220" s="661" t="s">
        <v>2373</v>
      </c>
      <c r="G220" s="661" t="s">
        <v>2686</v>
      </c>
      <c r="H220" s="661" t="s">
        <v>562</v>
      </c>
      <c r="I220" s="661" t="s">
        <v>1511</v>
      </c>
      <c r="J220" s="661" t="s">
        <v>2687</v>
      </c>
      <c r="K220" s="661" t="s">
        <v>2688</v>
      </c>
      <c r="L220" s="662">
        <v>1008.91</v>
      </c>
      <c r="M220" s="662">
        <v>1008.91</v>
      </c>
      <c r="N220" s="661">
        <v>1</v>
      </c>
      <c r="O220" s="744">
        <v>1</v>
      </c>
      <c r="P220" s="662">
        <v>1008.91</v>
      </c>
      <c r="Q220" s="677">
        <v>1</v>
      </c>
      <c r="R220" s="661">
        <v>1</v>
      </c>
      <c r="S220" s="677">
        <v>1</v>
      </c>
      <c r="T220" s="744">
        <v>1</v>
      </c>
      <c r="U220" s="700">
        <v>1</v>
      </c>
    </row>
    <row r="221" spans="1:21" ht="14.4" customHeight="1" x14ac:dyDescent="0.3">
      <c r="A221" s="660">
        <v>50</v>
      </c>
      <c r="B221" s="661" t="s">
        <v>561</v>
      </c>
      <c r="C221" s="661" t="s">
        <v>2376</v>
      </c>
      <c r="D221" s="742" t="s">
        <v>3366</v>
      </c>
      <c r="E221" s="743" t="s">
        <v>2387</v>
      </c>
      <c r="F221" s="661" t="s">
        <v>2373</v>
      </c>
      <c r="G221" s="661" t="s">
        <v>2534</v>
      </c>
      <c r="H221" s="661" t="s">
        <v>562</v>
      </c>
      <c r="I221" s="661" t="s">
        <v>2535</v>
      </c>
      <c r="J221" s="661" t="s">
        <v>915</v>
      </c>
      <c r="K221" s="661" t="s">
        <v>2477</v>
      </c>
      <c r="L221" s="662">
        <v>0</v>
      </c>
      <c r="M221" s="662">
        <v>0</v>
      </c>
      <c r="N221" s="661">
        <v>1</v>
      </c>
      <c r="O221" s="744">
        <v>0.5</v>
      </c>
      <c r="P221" s="662"/>
      <c r="Q221" s="677"/>
      <c r="R221" s="661"/>
      <c r="S221" s="677">
        <v>0</v>
      </c>
      <c r="T221" s="744"/>
      <c r="U221" s="700">
        <v>0</v>
      </c>
    </row>
    <row r="222" spans="1:21" ht="14.4" customHeight="1" x14ac:dyDescent="0.3">
      <c r="A222" s="660">
        <v>50</v>
      </c>
      <c r="B222" s="661" t="s">
        <v>561</v>
      </c>
      <c r="C222" s="661" t="s">
        <v>2376</v>
      </c>
      <c r="D222" s="742" t="s">
        <v>3366</v>
      </c>
      <c r="E222" s="743" t="s">
        <v>2387</v>
      </c>
      <c r="F222" s="661" t="s">
        <v>2373</v>
      </c>
      <c r="G222" s="661" t="s">
        <v>2534</v>
      </c>
      <c r="H222" s="661" t="s">
        <v>562</v>
      </c>
      <c r="I222" s="661" t="s">
        <v>669</v>
      </c>
      <c r="J222" s="661" t="s">
        <v>2536</v>
      </c>
      <c r="K222" s="661" t="s">
        <v>2477</v>
      </c>
      <c r="L222" s="662">
        <v>42.85</v>
      </c>
      <c r="M222" s="662">
        <v>85.7</v>
      </c>
      <c r="N222" s="661">
        <v>2</v>
      </c>
      <c r="O222" s="744">
        <v>1</v>
      </c>
      <c r="P222" s="662"/>
      <c r="Q222" s="677">
        <v>0</v>
      </c>
      <c r="R222" s="661"/>
      <c r="S222" s="677">
        <v>0</v>
      </c>
      <c r="T222" s="744"/>
      <c r="U222" s="700">
        <v>0</v>
      </c>
    </row>
    <row r="223" spans="1:21" ht="14.4" customHeight="1" x14ac:dyDescent="0.3">
      <c r="A223" s="660">
        <v>50</v>
      </c>
      <c r="B223" s="661" t="s">
        <v>561</v>
      </c>
      <c r="C223" s="661" t="s">
        <v>2376</v>
      </c>
      <c r="D223" s="742" t="s">
        <v>3366</v>
      </c>
      <c r="E223" s="743" t="s">
        <v>2387</v>
      </c>
      <c r="F223" s="661" t="s">
        <v>2373</v>
      </c>
      <c r="G223" s="661" t="s">
        <v>2395</v>
      </c>
      <c r="H223" s="661" t="s">
        <v>1222</v>
      </c>
      <c r="I223" s="661" t="s">
        <v>1241</v>
      </c>
      <c r="J223" s="661" t="s">
        <v>1242</v>
      </c>
      <c r="K223" s="661" t="s">
        <v>2249</v>
      </c>
      <c r="L223" s="662">
        <v>72</v>
      </c>
      <c r="M223" s="662">
        <v>360</v>
      </c>
      <c r="N223" s="661">
        <v>5</v>
      </c>
      <c r="O223" s="744">
        <v>3.5</v>
      </c>
      <c r="P223" s="662">
        <v>144</v>
      </c>
      <c r="Q223" s="677">
        <v>0.4</v>
      </c>
      <c r="R223" s="661">
        <v>2</v>
      </c>
      <c r="S223" s="677">
        <v>0.4</v>
      </c>
      <c r="T223" s="744">
        <v>1.5</v>
      </c>
      <c r="U223" s="700">
        <v>0.42857142857142855</v>
      </c>
    </row>
    <row r="224" spans="1:21" ht="14.4" customHeight="1" x14ac:dyDescent="0.3">
      <c r="A224" s="660">
        <v>50</v>
      </c>
      <c r="B224" s="661" t="s">
        <v>561</v>
      </c>
      <c r="C224" s="661" t="s">
        <v>2376</v>
      </c>
      <c r="D224" s="742" t="s">
        <v>3366</v>
      </c>
      <c r="E224" s="743" t="s">
        <v>2387</v>
      </c>
      <c r="F224" s="661" t="s">
        <v>2373</v>
      </c>
      <c r="G224" s="661" t="s">
        <v>2395</v>
      </c>
      <c r="H224" s="661" t="s">
        <v>562</v>
      </c>
      <c r="I224" s="661" t="s">
        <v>2537</v>
      </c>
      <c r="J224" s="661" t="s">
        <v>2538</v>
      </c>
      <c r="K224" s="661" t="s">
        <v>2249</v>
      </c>
      <c r="L224" s="662">
        <v>0</v>
      </c>
      <c r="M224" s="662">
        <v>0</v>
      </c>
      <c r="N224" s="661">
        <v>1</v>
      </c>
      <c r="O224" s="744">
        <v>1</v>
      </c>
      <c r="P224" s="662"/>
      <c r="Q224" s="677"/>
      <c r="R224" s="661"/>
      <c r="S224" s="677">
        <v>0</v>
      </c>
      <c r="T224" s="744"/>
      <c r="U224" s="700">
        <v>0</v>
      </c>
    </row>
    <row r="225" spans="1:21" ht="14.4" customHeight="1" x14ac:dyDescent="0.3">
      <c r="A225" s="660">
        <v>50</v>
      </c>
      <c r="B225" s="661" t="s">
        <v>561</v>
      </c>
      <c r="C225" s="661" t="s">
        <v>2376</v>
      </c>
      <c r="D225" s="742" t="s">
        <v>3366</v>
      </c>
      <c r="E225" s="743" t="s">
        <v>2387</v>
      </c>
      <c r="F225" s="661" t="s">
        <v>2373</v>
      </c>
      <c r="G225" s="661" t="s">
        <v>2539</v>
      </c>
      <c r="H225" s="661" t="s">
        <v>562</v>
      </c>
      <c r="I225" s="661" t="s">
        <v>2689</v>
      </c>
      <c r="J225" s="661" t="s">
        <v>946</v>
      </c>
      <c r="K225" s="661" t="s">
        <v>947</v>
      </c>
      <c r="L225" s="662">
        <v>0</v>
      </c>
      <c r="M225" s="662">
        <v>0</v>
      </c>
      <c r="N225" s="661">
        <v>1</v>
      </c>
      <c r="O225" s="744">
        <v>0.5</v>
      </c>
      <c r="P225" s="662"/>
      <c r="Q225" s="677"/>
      <c r="R225" s="661"/>
      <c r="S225" s="677">
        <v>0</v>
      </c>
      <c r="T225" s="744"/>
      <c r="U225" s="700">
        <v>0</v>
      </c>
    </row>
    <row r="226" spans="1:21" ht="14.4" customHeight="1" x14ac:dyDescent="0.3">
      <c r="A226" s="660">
        <v>50</v>
      </c>
      <c r="B226" s="661" t="s">
        <v>561</v>
      </c>
      <c r="C226" s="661" t="s">
        <v>2376</v>
      </c>
      <c r="D226" s="742" t="s">
        <v>3366</v>
      </c>
      <c r="E226" s="743" t="s">
        <v>2387</v>
      </c>
      <c r="F226" s="661" t="s">
        <v>2373</v>
      </c>
      <c r="G226" s="661" t="s">
        <v>2690</v>
      </c>
      <c r="H226" s="661" t="s">
        <v>562</v>
      </c>
      <c r="I226" s="661" t="s">
        <v>2691</v>
      </c>
      <c r="J226" s="661" t="s">
        <v>2692</v>
      </c>
      <c r="K226" s="661" t="s">
        <v>2693</v>
      </c>
      <c r="L226" s="662">
        <v>0</v>
      </c>
      <c r="M226" s="662">
        <v>0</v>
      </c>
      <c r="N226" s="661">
        <v>1</v>
      </c>
      <c r="O226" s="744">
        <v>0.5</v>
      </c>
      <c r="P226" s="662"/>
      <c r="Q226" s="677"/>
      <c r="R226" s="661"/>
      <c r="S226" s="677">
        <v>0</v>
      </c>
      <c r="T226" s="744"/>
      <c r="U226" s="700">
        <v>0</v>
      </c>
    </row>
    <row r="227" spans="1:21" ht="14.4" customHeight="1" x14ac:dyDescent="0.3">
      <c r="A227" s="660">
        <v>50</v>
      </c>
      <c r="B227" s="661" t="s">
        <v>561</v>
      </c>
      <c r="C227" s="661" t="s">
        <v>2376</v>
      </c>
      <c r="D227" s="742" t="s">
        <v>3366</v>
      </c>
      <c r="E227" s="743" t="s">
        <v>2387</v>
      </c>
      <c r="F227" s="661" t="s">
        <v>2373</v>
      </c>
      <c r="G227" s="661" t="s">
        <v>2396</v>
      </c>
      <c r="H227" s="661" t="s">
        <v>1222</v>
      </c>
      <c r="I227" s="661" t="s">
        <v>2694</v>
      </c>
      <c r="J227" s="661" t="s">
        <v>2695</v>
      </c>
      <c r="K227" s="661" t="s">
        <v>1296</v>
      </c>
      <c r="L227" s="662">
        <v>58.86</v>
      </c>
      <c r="M227" s="662">
        <v>58.86</v>
      </c>
      <c r="N227" s="661">
        <v>1</v>
      </c>
      <c r="O227" s="744">
        <v>0.5</v>
      </c>
      <c r="P227" s="662"/>
      <c r="Q227" s="677">
        <v>0</v>
      </c>
      <c r="R227" s="661"/>
      <c r="S227" s="677">
        <v>0</v>
      </c>
      <c r="T227" s="744"/>
      <c r="U227" s="700">
        <v>0</v>
      </c>
    </row>
    <row r="228" spans="1:21" ht="14.4" customHeight="1" x14ac:dyDescent="0.3">
      <c r="A228" s="660">
        <v>50</v>
      </c>
      <c r="B228" s="661" t="s">
        <v>561</v>
      </c>
      <c r="C228" s="661" t="s">
        <v>2376</v>
      </c>
      <c r="D228" s="742" t="s">
        <v>3366</v>
      </c>
      <c r="E228" s="743" t="s">
        <v>2387</v>
      </c>
      <c r="F228" s="661" t="s">
        <v>2373</v>
      </c>
      <c r="G228" s="661" t="s">
        <v>2396</v>
      </c>
      <c r="H228" s="661" t="s">
        <v>1222</v>
      </c>
      <c r="I228" s="661" t="s">
        <v>1333</v>
      </c>
      <c r="J228" s="661" t="s">
        <v>2269</v>
      </c>
      <c r="K228" s="661" t="s">
        <v>900</v>
      </c>
      <c r="L228" s="662">
        <v>124.91</v>
      </c>
      <c r="M228" s="662">
        <v>249.82</v>
      </c>
      <c r="N228" s="661">
        <v>2</v>
      </c>
      <c r="O228" s="744">
        <v>1</v>
      </c>
      <c r="P228" s="662"/>
      <c r="Q228" s="677">
        <v>0</v>
      </c>
      <c r="R228" s="661"/>
      <c r="S228" s="677">
        <v>0</v>
      </c>
      <c r="T228" s="744"/>
      <c r="U228" s="700">
        <v>0</v>
      </c>
    </row>
    <row r="229" spans="1:21" ht="14.4" customHeight="1" x14ac:dyDescent="0.3">
      <c r="A229" s="660">
        <v>50</v>
      </c>
      <c r="B229" s="661" t="s">
        <v>561</v>
      </c>
      <c r="C229" s="661" t="s">
        <v>2376</v>
      </c>
      <c r="D229" s="742" t="s">
        <v>3366</v>
      </c>
      <c r="E229" s="743" t="s">
        <v>2387</v>
      </c>
      <c r="F229" s="661" t="s">
        <v>2373</v>
      </c>
      <c r="G229" s="661" t="s">
        <v>2396</v>
      </c>
      <c r="H229" s="661" t="s">
        <v>1222</v>
      </c>
      <c r="I229" s="661" t="s">
        <v>1333</v>
      </c>
      <c r="J229" s="661" t="s">
        <v>2269</v>
      </c>
      <c r="K229" s="661" t="s">
        <v>900</v>
      </c>
      <c r="L229" s="662">
        <v>117.73</v>
      </c>
      <c r="M229" s="662">
        <v>117.73</v>
      </c>
      <c r="N229" s="661">
        <v>1</v>
      </c>
      <c r="O229" s="744">
        <v>0.5</v>
      </c>
      <c r="P229" s="662"/>
      <c r="Q229" s="677">
        <v>0</v>
      </c>
      <c r="R229" s="661"/>
      <c r="S229" s="677">
        <v>0</v>
      </c>
      <c r="T229" s="744"/>
      <c r="U229" s="700">
        <v>0</v>
      </c>
    </row>
    <row r="230" spans="1:21" ht="14.4" customHeight="1" x14ac:dyDescent="0.3">
      <c r="A230" s="660">
        <v>50</v>
      </c>
      <c r="B230" s="661" t="s">
        <v>561</v>
      </c>
      <c r="C230" s="661" t="s">
        <v>2376</v>
      </c>
      <c r="D230" s="742" t="s">
        <v>3366</v>
      </c>
      <c r="E230" s="743" t="s">
        <v>2387</v>
      </c>
      <c r="F230" s="661" t="s">
        <v>2373</v>
      </c>
      <c r="G230" s="661" t="s">
        <v>2396</v>
      </c>
      <c r="H230" s="661" t="s">
        <v>1222</v>
      </c>
      <c r="I230" s="661" t="s">
        <v>1391</v>
      </c>
      <c r="J230" s="661" t="s">
        <v>1396</v>
      </c>
      <c r="K230" s="661" t="s">
        <v>1412</v>
      </c>
      <c r="L230" s="662">
        <v>193.1</v>
      </c>
      <c r="M230" s="662">
        <v>579.29999999999995</v>
      </c>
      <c r="N230" s="661">
        <v>3</v>
      </c>
      <c r="O230" s="744">
        <v>1.5</v>
      </c>
      <c r="P230" s="662">
        <v>386.2</v>
      </c>
      <c r="Q230" s="677">
        <v>0.66666666666666674</v>
      </c>
      <c r="R230" s="661">
        <v>2</v>
      </c>
      <c r="S230" s="677">
        <v>0.66666666666666663</v>
      </c>
      <c r="T230" s="744">
        <v>1</v>
      </c>
      <c r="U230" s="700">
        <v>0.66666666666666663</v>
      </c>
    </row>
    <row r="231" spans="1:21" ht="14.4" customHeight="1" x14ac:dyDescent="0.3">
      <c r="A231" s="660">
        <v>50</v>
      </c>
      <c r="B231" s="661" t="s">
        <v>561</v>
      </c>
      <c r="C231" s="661" t="s">
        <v>2376</v>
      </c>
      <c r="D231" s="742" t="s">
        <v>3366</v>
      </c>
      <c r="E231" s="743" t="s">
        <v>2387</v>
      </c>
      <c r="F231" s="661" t="s">
        <v>2373</v>
      </c>
      <c r="G231" s="661" t="s">
        <v>2396</v>
      </c>
      <c r="H231" s="661" t="s">
        <v>1222</v>
      </c>
      <c r="I231" s="661" t="s">
        <v>1391</v>
      </c>
      <c r="J231" s="661" t="s">
        <v>1396</v>
      </c>
      <c r="K231" s="661" t="s">
        <v>1412</v>
      </c>
      <c r="L231" s="662">
        <v>181.13</v>
      </c>
      <c r="M231" s="662">
        <v>724.52</v>
      </c>
      <c r="N231" s="661">
        <v>4</v>
      </c>
      <c r="O231" s="744">
        <v>2.5</v>
      </c>
      <c r="P231" s="662">
        <v>362.26</v>
      </c>
      <c r="Q231" s="677">
        <v>0.5</v>
      </c>
      <c r="R231" s="661">
        <v>2</v>
      </c>
      <c r="S231" s="677">
        <v>0.5</v>
      </c>
      <c r="T231" s="744">
        <v>1</v>
      </c>
      <c r="U231" s="700">
        <v>0.4</v>
      </c>
    </row>
    <row r="232" spans="1:21" ht="14.4" customHeight="1" x14ac:dyDescent="0.3">
      <c r="A232" s="660">
        <v>50</v>
      </c>
      <c r="B232" s="661" t="s">
        <v>561</v>
      </c>
      <c r="C232" s="661" t="s">
        <v>2376</v>
      </c>
      <c r="D232" s="742" t="s">
        <v>3366</v>
      </c>
      <c r="E232" s="743" t="s">
        <v>2387</v>
      </c>
      <c r="F232" s="661" t="s">
        <v>2373</v>
      </c>
      <c r="G232" s="661" t="s">
        <v>2396</v>
      </c>
      <c r="H232" s="661" t="s">
        <v>562</v>
      </c>
      <c r="I232" s="661" t="s">
        <v>2696</v>
      </c>
      <c r="J232" s="661" t="s">
        <v>1396</v>
      </c>
      <c r="K232" s="661" t="s">
        <v>2697</v>
      </c>
      <c r="L232" s="662">
        <v>0</v>
      </c>
      <c r="M232" s="662">
        <v>0</v>
      </c>
      <c r="N232" s="661">
        <v>2</v>
      </c>
      <c r="O232" s="744">
        <v>1</v>
      </c>
      <c r="P232" s="662">
        <v>0</v>
      </c>
      <c r="Q232" s="677"/>
      <c r="R232" s="661">
        <v>1</v>
      </c>
      <c r="S232" s="677">
        <v>0.5</v>
      </c>
      <c r="T232" s="744">
        <v>0.5</v>
      </c>
      <c r="U232" s="700">
        <v>0.5</v>
      </c>
    </row>
    <row r="233" spans="1:21" ht="14.4" customHeight="1" x14ac:dyDescent="0.3">
      <c r="A233" s="660">
        <v>50</v>
      </c>
      <c r="B233" s="661" t="s">
        <v>561</v>
      </c>
      <c r="C233" s="661" t="s">
        <v>2376</v>
      </c>
      <c r="D233" s="742" t="s">
        <v>3366</v>
      </c>
      <c r="E233" s="743" t="s">
        <v>2387</v>
      </c>
      <c r="F233" s="661" t="s">
        <v>2373</v>
      </c>
      <c r="G233" s="661" t="s">
        <v>2396</v>
      </c>
      <c r="H233" s="661" t="s">
        <v>562</v>
      </c>
      <c r="I233" s="661" t="s">
        <v>2698</v>
      </c>
      <c r="J233" s="661" t="s">
        <v>2269</v>
      </c>
      <c r="K233" s="661" t="s">
        <v>2699</v>
      </c>
      <c r="L233" s="662">
        <v>0</v>
      </c>
      <c r="M233" s="662">
        <v>0</v>
      </c>
      <c r="N233" s="661">
        <v>1</v>
      </c>
      <c r="O233" s="744">
        <v>0.5</v>
      </c>
      <c r="P233" s="662"/>
      <c r="Q233" s="677"/>
      <c r="R233" s="661"/>
      <c r="S233" s="677">
        <v>0</v>
      </c>
      <c r="T233" s="744"/>
      <c r="U233" s="700">
        <v>0</v>
      </c>
    </row>
    <row r="234" spans="1:21" ht="14.4" customHeight="1" x14ac:dyDescent="0.3">
      <c r="A234" s="660">
        <v>50</v>
      </c>
      <c r="B234" s="661" t="s">
        <v>561</v>
      </c>
      <c r="C234" s="661" t="s">
        <v>2376</v>
      </c>
      <c r="D234" s="742" t="s">
        <v>3366</v>
      </c>
      <c r="E234" s="743" t="s">
        <v>2387</v>
      </c>
      <c r="F234" s="661" t="s">
        <v>2373</v>
      </c>
      <c r="G234" s="661" t="s">
        <v>2396</v>
      </c>
      <c r="H234" s="661" t="s">
        <v>562</v>
      </c>
      <c r="I234" s="661" t="s">
        <v>2700</v>
      </c>
      <c r="J234" s="661" t="s">
        <v>1396</v>
      </c>
      <c r="K234" s="661" t="s">
        <v>2701</v>
      </c>
      <c r="L234" s="662">
        <v>0</v>
      </c>
      <c r="M234" s="662">
        <v>0</v>
      </c>
      <c r="N234" s="661">
        <v>2</v>
      </c>
      <c r="O234" s="744">
        <v>1</v>
      </c>
      <c r="P234" s="662"/>
      <c r="Q234" s="677"/>
      <c r="R234" s="661"/>
      <c r="S234" s="677">
        <v>0</v>
      </c>
      <c r="T234" s="744"/>
      <c r="U234" s="700">
        <v>0</v>
      </c>
    </row>
    <row r="235" spans="1:21" ht="14.4" customHeight="1" x14ac:dyDescent="0.3">
      <c r="A235" s="660">
        <v>50</v>
      </c>
      <c r="B235" s="661" t="s">
        <v>561</v>
      </c>
      <c r="C235" s="661" t="s">
        <v>2376</v>
      </c>
      <c r="D235" s="742" t="s">
        <v>3366</v>
      </c>
      <c r="E235" s="743" t="s">
        <v>2387</v>
      </c>
      <c r="F235" s="661" t="s">
        <v>2373</v>
      </c>
      <c r="G235" s="661" t="s">
        <v>2702</v>
      </c>
      <c r="H235" s="661" t="s">
        <v>1222</v>
      </c>
      <c r="I235" s="661" t="s">
        <v>2703</v>
      </c>
      <c r="J235" s="661" t="s">
        <v>2704</v>
      </c>
      <c r="K235" s="661" t="s">
        <v>1036</v>
      </c>
      <c r="L235" s="662">
        <v>246.44</v>
      </c>
      <c r="M235" s="662">
        <v>246.44</v>
      </c>
      <c r="N235" s="661">
        <v>1</v>
      </c>
      <c r="O235" s="744">
        <v>0.5</v>
      </c>
      <c r="P235" s="662"/>
      <c r="Q235" s="677">
        <v>0</v>
      </c>
      <c r="R235" s="661"/>
      <c r="S235" s="677">
        <v>0</v>
      </c>
      <c r="T235" s="744"/>
      <c r="U235" s="700">
        <v>0</v>
      </c>
    </row>
    <row r="236" spans="1:21" ht="14.4" customHeight="1" x14ac:dyDescent="0.3">
      <c r="A236" s="660">
        <v>50</v>
      </c>
      <c r="B236" s="661" t="s">
        <v>561</v>
      </c>
      <c r="C236" s="661" t="s">
        <v>2376</v>
      </c>
      <c r="D236" s="742" t="s">
        <v>3366</v>
      </c>
      <c r="E236" s="743" t="s">
        <v>2387</v>
      </c>
      <c r="F236" s="661" t="s">
        <v>2373</v>
      </c>
      <c r="G236" s="661" t="s">
        <v>2426</v>
      </c>
      <c r="H236" s="661" t="s">
        <v>562</v>
      </c>
      <c r="I236" s="661" t="s">
        <v>2705</v>
      </c>
      <c r="J236" s="661" t="s">
        <v>2706</v>
      </c>
      <c r="K236" s="661" t="s">
        <v>900</v>
      </c>
      <c r="L236" s="662">
        <v>70.23</v>
      </c>
      <c r="M236" s="662">
        <v>70.23</v>
      </c>
      <c r="N236" s="661">
        <v>1</v>
      </c>
      <c r="O236" s="744">
        <v>0.5</v>
      </c>
      <c r="P236" s="662"/>
      <c r="Q236" s="677">
        <v>0</v>
      </c>
      <c r="R236" s="661"/>
      <c r="S236" s="677">
        <v>0</v>
      </c>
      <c r="T236" s="744"/>
      <c r="U236" s="700">
        <v>0</v>
      </c>
    </row>
    <row r="237" spans="1:21" ht="14.4" customHeight="1" x14ac:dyDescent="0.3">
      <c r="A237" s="660">
        <v>50</v>
      </c>
      <c r="B237" s="661" t="s">
        <v>561</v>
      </c>
      <c r="C237" s="661" t="s">
        <v>2376</v>
      </c>
      <c r="D237" s="742" t="s">
        <v>3366</v>
      </c>
      <c r="E237" s="743" t="s">
        <v>2387</v>
      </c>
      <c r="F237" s="661" t="s">
        <v>2373</v>
      </c>
      <c r="G237" s="661" t="s">
        <v>2397</v>
      </c>
      <c r="H237" s="661" t="s">
        <v>562</v>
      </c>
      <c r="I237" s="661" t="s">
        <v>2707</v>
      </c>
      <c r="J237" s="661" t="s">
        <v>2708</v>
      </c>
      <c r="K237" s="661" t="s">
        <v>2709</v>
      </c>
      <c r="L237" s="662">
        <v>16.38</v>
      </c>
      <c r="M237" s="662">
        <v>16.38</v>
      </c>
      <c r="N237" s="661">
        <v>1</v>
      </c>
      <c r="O237" s="744">
        <v>0.5</v>
      </c>
      <c r="P237" s="662"/>
      <c r="Q237" s="677">
        <v>0</v>
      </c>
      <c r="R237" s="661"/>
      <c r="S237" s="677">
        <v>0</v>
      </c>
      <c r="T237" s="744"/>
      <c r="U237" s="700">
        <v>0</v>
      </c>
    </row>
    <row r="238" spans="1:21" ht="14.4" customHeight="1" x14ac:dyDescent="0.3">
      <c r="A238" s="660">
        <v>50</v>
      </c>
      <c r="B238" s="661" t="s">
        <v>561</v>
      </c>
      <c r="C238" s="661" t="s">
        <v>2376</v>
      </c>
      <c r="D238" s="742" t="s">
        <v>3366</v>
      </c>
      <c r="E238" s="743" t="s">
        <v>2387</v>
      </c>
      <c r="F238" s="661" t="s">
        <v>2373</v>
      </c>
      <c r="G238" s="661" t="s">
        <v>2397</v>
      </c>
      <c r="H238" s="661" t="s">
        <v>1222</v>
      </c>
      <c r="I238" s="661" t="s">
        <v>1290</v>
      </c>
      <c r="J238" s="661" t="s">
        <v>1291</v>
      </c>
      <c r="K238" s="661" t="s">
        <v>1292</v>
      </c>
      <c r="L238" s="662">
        <v>35.11</v>
      </c>
      <c r="M238" s="662">
        <v>280.88000000000005</v>
      </c>
      <c r="N238" s="661">
        <v>8</v>
      </c>
      <c r="O238" s="744">
        <v>4</v>
      </c>
      <c r="P238" s="662">
        <v>35.11</v>
      </c>
      <c r="Q238" s="677">
        <v>0.12499999999999997</v>
      </c>
      <c r="R238" s="661">
        <v>1</v>
      </c>
      <c r="S238" s="677">
        <v>0.125</v>
      </c>
      <c r="T238" s="744">
        <v>0.5</v>
      </c>
      <c r="U238" s="700">
        <v>0.125</v>
      </c>
    </row>
    <row r="239" spans="1:21" ht="14.4" customHeight="1" x14ac:dyDescent="0.3">
      <c r="A239" s="660">
        <v>50</v>
      </c>
      <c r="B239" s="661" t="s">
        <v>561</v>
      </c>
      <c r="C239" s="661" t="s">
        <v>2376</v>
      </c>
      <c r="D239" s="742" t="s">
        <v>3366</v>
      </c>
      <c r="E239" s="743" t="s">
        <v>2387</v>
      </c>
      <c r="F239" s="661" t="s">
        <v>2373</v>
      </c>
      <c r="G239" s="661" t="s">
        <v>2397</v>
      </c>
      <c r="H239" s="661" t="s">
        <v>1222</v>
      </c>
      <c r="I239" s="661" t="s">
        <v>1294</v>
      </c>
      <c r="J239" s="661" t="s">
        <v>1295</v>
      </c>
      <c r="K239" s="661" t="s">
        <v>1296</v>
      </c>
      <c r="L239" s="662">
        <v>70.23</v>
      </c>
      <c r="M239" s="662">
        <v>70.23</v>
      </c>
      <c r="N239" s="661">
        <v>1</v>
      </c>
      <c r="O239" s="744">
        <v>0.5</v>
      </c>
      <c r="P239" s="662">
        <v>70.23</v>
      </c>
      <c r="Q239" s="677">
        <v>1</v>
      </c>
      <c r="R239" s="661">
        <v>1</v>
      </c>
      <c r="S239" s="677">
        <v>1</v>
      </c>
      <c r="T239" s="744">
        <v>0.5</v>
      </c>
      <c r="U239" s="700">
        <v>1</v>
      </c>
    </row>
    <row r="240" spans="1:21" ht="14.4" customHeight="1" x14ac:dyDescent="0.3">
      <c r="A240" s="660">
        <v>50</v>
      </c>
      <c r="B240" s="661" t="s">
        <v>561</v>
      </c>
      <c r="C240" s="661" t="s">
        <v>2376</v>
      </c>
      <c r="D240" s="742" t="s">
        <v>3366</v>
      </c>
      <c r="E240" s="743" t="s">
        <v>2387</v>
      </c>
      <c r="F240" s="661" t="s">
        <v>2373</v>
      </c>
      <c r="G240" s="661" t="s">
        <v>2710</v>
      </c>
      <c r="H240" s="661" t="s">
        <v>562</v>
      </c>
      <c r="I240" s="661" t="s">
        <v>2711</v>
      </c>
      <c r="J240" s="661" t="s">
        <v>2712</v>
      </c>
      <c r="K240" s="661" t="s">
        <v>2713</v>
      </c>
      <c r="L240" s="662">
        <v>0</v>
      </c>
      <c r="M240" s="662">
        <v>0</v>
      </c>
      <c r="N240" s="661">
        <v>1</v>
      </c>
      <c r="O240" s="744">
        <v>0.5</v>
      </c>
      <c r="P240" s="662"/>
      <c r="Q240" s="677"/>
      <c r="R240" s="661"/>
      <c r="S240" s="677">
        <v>0</v>
      </c>
      <c r="T240" s="744"/>
      <c r="U240" s="700">
        <v>0</v>
      </c>
    </row>
    <row r="241" spans="1:21" ht="14.4" customHeight="1" x14ac:dyDescent="0.3">
      <c r="A241" s="660">
        <v>50</v>
      </c>
      <c r="B241" s="661" t="s">
        <v>561</v>
      </c>
      <c r="C241" s="661" t="s">
        <v>2376</v>
      </c>
      <c r="D241" s="742" t="s">
        <v>3366</v>
      </c>
      <c r="E241" s="743" t="s">
        <v>2387</v>
      </c>
      <c r="F241" s="661" t="s">
        <v>2373</v>
      </c>
      <c r="G241" s="661" t="s">
        <v>2714</v>
      </c>
      <c r="H241" s="661" t="s">
        <v>562</v>
      </c>
      <c r="I241" s="661" t="s">
        <v>1654</v>
      </c>
      <c r="J241" s="661" t="s">
        <v>2715</v>
      </c>
      <c r="K241" s="661" t="s">
        <v>2716</v>
      </c>
      <c r="L241" s="662">
        <v>0</v>
      </c>
      <c r="M241" s="662">
        <v>0</v>
      </c>
      <c r="N241" s="661">
        <v>1</v>
      </c>
      <c r="O241" s="744">
        <v>1</v>
      </c>
      <c r="P241" s="662"/>
      <c r="Q241" s="677"/>
      <c r="R241" s="661"/>
      <c r="S241" s="677">
        <v>0</v>
      </c>
      <c r="T241" s="744"/>
      <c r="U241" s="700">
        <v>0</v>
      </c>
    </row>
    <row r="242" spans="1:21" ht="14.4" customHeight="1" x14ac:dyDescent="0.3">
      <c r="A242" s="660">
        <v>50</v>
      </c>
      <c r="B242" s="661" t="s">
        <v>561</v>
      </c>
      <c r="C242" s="661" t="s">
        <v>2376</v>
      </c>
      <c r="D242" s="742" t="s">
        <v>3366</v>
      </c>
      <c r="E242" s="743" t="s">
        <v>2387</v>
      </c>
      <c r="F242" s="661" t="s">
        <v>2373</v>
      </c>
      <c r="G242" s="661" t="s">
        <v>2717</v>
      </c>
      <c r="H242" s="661" t="s">
        <v>562</v>
      </c>
      <c r="I242" s="661" t="s">
        <v>2718</v>
      </c>
      <c r="J242" s="661" t="s">
        <v>2719</v>
      </c>
      <c r="K242" s="661" t="s">
        <v>2657</v>
      </c>
      <c r="L242" s="662">
        <v>90.1</v>
      </c>
      <c r="M242" s="662">
        <v>90.1</v>
      </c>
      <c r="N242" s="661">
        <v>1</v>
      </c>
      <c r="O242" s="744">
        <v>0.5</v>
      </c>
      <c r="P242" s="662"/>
      <c r="Q242" s="677">
        <v>0</v>
      </c>
      <c r="R242" s="661"/>
      <c r="S242" s="677">
        <v>0</v>
      </c>
      <c r="T242" s="744"/>
      <c r="U242" s="700">
        <v>0</v>
      </c>
    </row>
    <row r="243" spans="1:21" ht="14.4" customHeight="1" x14ac:dyDescent="0.3">
      <c r="A243" s="660">
        <v>50</v>
      </c>
      <c r="B243" s="661" t="s">
        <v>561</v>
      </c>
      <c r="C243" s="661" t="s">
        <v>2376</v>
      </c>
      <c r="D243" s="742" t="s">
        <v>3366</v>
      </c>
      <c r="E243" s="743" t="s">
        <v>2387</v>
      </c>
      <c r="F243" s="661" t="s">
        <v>2373</v>
      </c>
      <c r="G243" s="661" t="s">
        <v>2720</v>
      </c>
      <c r="H243" s="661" t="s">
        <v>562</v>
      </c>
      <c r="I243" s="661" t="s">
        <v>2721</v>
      </c>
      <c r="J243" s="661" t="s">
        <v>2722</v>
      </c>
      <c r="K243" s="661" t="s">
        <v>2723</v>
      </c>
      <c r="L243" s="662">
        <v>0</v>
      </c>
      <c r="M243" s="662">
        <v>0</v>
      </c>
      <c r="N243" s="661">
        <v>1</v>
      </c>
      <c r="O243" s="744">
        <v>0.5</v>
      </c>
      <c r="P243" s="662">
        <v>0</v>
      </c>
      <c r="Q243" s="677"/>
      <c r="R243" s="661">
        <v>1</v>
      </c>
      <c r="S243" s="677">
        <v>1</v>
      </c>
      <c r="T243" s="744">
        <v>0.5</v>
      </c>
      <c r="U243" s="700">
        <v>1</v>
      </c>
    </row>
    <row r="244" spans="1:21" ht="14.4" customHeight="1" x14ac:dyDescent="0.3">
      <c r="A244" s="660">
        <v>50</v>
      </c>
      <c r="B244" s="661" t="s">
        <v>561</v>
      </c>
      <c r="C244" s="661" t="s">
        <v>2376</v>
      </c>
      <c r="D244" s="742" t="s">
        <v>3366</v>
      </c>
      <c r="E244" s="743" t="s">
        <v>2387</v>
      </c>
      <c r="F244" s="661" t="s">
        <v>2373</v>
      </c>
      <c r="G244" s="661" t="s">
        <v>2724</v>
      </c>
      <c r="H244" s="661" t="s">
        <v>562</v>
      </c>
      <c r="I244" s="661" t="s">
        <v>2725</v>
      </c>
      <c r="J244" s="661" t="s">
        <v>2726</v>
      </c>
      <c r="K244" s="661" t="s">
        <v>2727</v>
      </c>
      <c r="L244" s="662">
        <v>0</v>
      </c>
      <c r="M244" s="662">
        <v>0</v>
      </c>
      <c r="N244" s="661">
        <v>1</v>
      </c>
      <c r="O244" s="744">
        <v>0.5</v>
      </c>
      <c r="P244" s="662"/>
      <c r="Q244" s="677"/>
      <c r="R244" s="661"/>
      <c r="S244" s="677">
        <v>0</v>
      </c>
      <c r="T244" s="744"/>
      <c r="U244" s="700">
        <v>0</v>
      </c>
    </row>
    <row r="245" spans="1:21" ht="14.4" customHeight="1" x14ac:dyDescent="0.3">
      <c r="A245" s="660">
        <v>50</v>
      </c>
      <c r="B245" s="661" t="s">
        <v>561</v>
      </c>
      <c r="C245" s="661" t="s">
        <v>2376</v>
      </c>
      <c r="D245" s="742" t="s">
        <v>3366</v>
      </c>
      <c r="E245" s="743" t="s">
        <v>2387</v>
      </c>
      <c r="F245" s="661" t="s">
        <v>2373</v>
      </c>
      <c r="G245" s="661" t="s">
        <v>2728</v>
      </c>
      <c r="H245" s="661" t="s">
        <v>562</v>
      </c>
      <c r="I245" s="661" t="s">
        <v>2729</v>
      </c>
      <c r="J245" s="661" t="s">
        <v>2730</v>
      </c>
      <c r="K245" s="661" t="s">
        <v>1292</v>
      </c>
      <c r="L245" s="662">
        <v>0</v>
      </c>
      <c r="M245" s="662">
        <v>0</v>
      </c>
      <c r="N245" s="661">
        <v>1</v>
      </c>
      <c r="O245" s="744">
        <v>1</v>
      </c>
      <c r="P245" s="662"/>
      <c r="Q245" s="677"/>
      <c r="R245" s="661"/>
      <c r="S245" s="677">
        <v>0</v>
      </c>
      <c r="T245" s="744"/>
      <c r="U245" s="700">
        <v>0</v>
      </c>
    </row>
    <row r="246" spans="1:21" ht="14.4" customHeight="1" x14ac:dyDescent="0.3">
      <c r="A246" s="660">
        <v>50</v>
      </c>
      <c r="B246" s="661" t="s">
        <v>561</v>
      </c>
      <c r="C246" s="661" t="s">
        <v>2376</v>
      </c>
      <c r="D246" s="742" t="s">
        <v>3366</v>
      </c>
      <c r="E246" s="743" t="s">
        <v>2387</v>
      </c>
      <c r="F246" s="661" t="s">
        <v>2373</v>
      </c>
      <c r="G246" s="661" t="s">
        <v>2731</v>
      </c>
      <c r="H246" s="661" t="s">
        <v>562</v>
      </c>
      <c r="I246" s="661" t="s">
        <v>2732</v>
      </c>
      <c r="J246" s="661" t="s">
        <v>2733</v>
      </c>
      <c r="K246" s="661" t="s">
        <v>2734</v>
      </c>
      <c r="L246" s="662">
        <v>0</v>
      </c>
      <c r="M246" s="662">
        <v>0</v>
      </c>
      <c r="N246" s="661">
        <v>1</v>
      </c>
      <c r="O246" s="744">
        <v>0.5</v>
      </c>
      <c r="P246" s="662"/>
      <c r="Q246" s="677"/>
      <c r="R246" s="661"/>
      <c r="S246" s="677">
        <v>0</v>
      </c>
      <c r="T246" s="744"/>
      <c r="U246" s="700">
        <v>0</v>
      </c>
    </row>
    <row r="247" spans="1:21" ht="14.4" customHeight="1" x14ac:dyDescent="0.3">
      <c r="A247" s="660">
        <v>50</v>
      </c>
      <c r="B247" s="661" t="s">
        <v>561</v>
      </c>
      <c r="C247" s="661" t="s">
        <v>2376</v>
      </c>
      <c r="D247" s="742" t="s">
        <v>3366</v>
      </c>
      <c r="E247" s="743" t="s">
        <v>2387</v>
      </c>
      <c r="F247" s="661" t="s">
        <v>2373</v>
      </c>
      <c r="G247" s="661" t="s">
        <v>2398</v>
      </c>
      <c r="H247" s="661" t="s">
        <v>562</v>
      </c>
      <c r="I247" s="661" t="s">
        <v>2399</v>
      </c>
      <c r="J247" s="661" t="s">
        <v>2400</v>
      </c>
      <c r="K247" s="661" t="s">
        <v>2401</v>
      </c>
      <c r="L247" s="662">
        <v>0</v>
      </c>
      <c r="M247" s="662">
        <v>0</v>
      </c>
      <c r="N247" s="661">
        <v>3</v>
      </c>
      <c r="O247" s="744">
        <v>1.5</v>
      </c>
      <c r="P247" s="662">
        <v>0</v>
      </c>
      <c r="Q247" s="677"/>
      <c r="R247" s="661">
        <v>2</v>
      </c>
      <c r="S247" s="677">
        <v>0.66666666666666663</v>
      </c>
      <c r="T247" s="744">
        <v>1</v>
      </c>
      <c r="U247" s="700">
        <v>0.66666666666666663</v>
      </c>
    </row>
    <row r="248" spans="1:21" ht="14.4" customHeight="1" x14ac:dyDescent="0.3">
      <c r="A248" s="660">
        <v>50</v>
      </c>
      <c r="B248" s="661" t="s">
        <v>561</v>
      </c>
      <c r="C248" s="661" t="s">
        <v>2376</v>
      </c>
      <c r="D248" s="742" t="s">
        <v>3366</v>
      </c>
      <c r="E248" s="743" t="s">
        <v>2387</v>
      </c>
      <c r="F248" s="661" t="s">
        <v>2373</v>
      </c>
      <c r="G248" s="661" t="s">
        <v>2573</v>
      </c>
      <c r="H248" s="661" t="s">
        <v>1222</v>
      </c>
      <c r="I248" s="661" t="s">
        <v>1356</v>
      </c>
      <c r="J248" s="661" t="s">
        <v>1357</v>
      </c>
      <c r="K248" s="661" t="s">
        <v>1358</v>
      </c>
      <c r="L248" s="662">
        <v>30.83</v>
      </c>
      <c r="M248" s="662">
        <v>30.83</v>
      </c>
      <c r="N248" s="661">
        <v>1</v>
      </c>
      <c r="O248" s="744">
        <v>0.5</v>
      </c>
      <c r="P248" s="662"/>
      <c r="Q248" s="677">
        <v>0</v>
      </c>
      <c r="R248" s="661"/>
      <c r="S248" s="677">
        <v>0</v>
      </c>
      <c r="T248" s="744"/>
      <c r="U248" s="700">
        <v>0</v>
      </c>
    </row>
    <row r="249" spans="1:21" ht="14.4" customHeight="1" x14ac:dyDescent="0.3">
      <c r="A249" s="660">
        <v>50</v>
      </c>
      <c r="B249" s="661" t="s">
        <v>561</v>
      </c>
      <c r="C249" s="661" t="s">
        <v>2376</v>
      </c>
      <c r="D249" s="742" t="s">
        <v>3366</v>
      </c>
      <c r="E249" s="743" t="s">
        <v>2387</v>
      </c>
      <c r="F249" s="661" t="s">
        <v>2373</v>
      </c>
      <c r="G249" s="661" t="s">
        <v>2573</v>
      </c>
      <c r="H249" s="661" t="s">
        <v>562</v>
      </c>
      <c r="I249" s="661" t="s">
        <v>2735</v>
      </c>
      <c r="J249" s="661" t="s">
        <v>1353</v>
      </c>
      <c r="K249" s="661" t="s">
        <v>2736</v>
      </c>
      <c r="L249" s="662">
        <v>0</v>
      </c>
      <c r="M249" s="662">
        <v>0</v>
      </c>
      <c r="N249" s="661">
        <v>1</v>
      </c>
      <c r="O249" s="744">
        <v>0.5</v>
      </c>
      <c r="P249" s="662"/>
      <c r="Q249" s="677"/>
      <c r="R249" s="661"/>
      <c r="S249" s="677">
        <v>0</v>
      </c>
      <c r="T249" s="744"/>
      <c r="U249" s="700">
        <v>0</v>
      </c>
    </row>
    <row r="250" spans="1:21" ht="14.4" customHeight="1" x14ac:dyDescent="0.3">
      <c r="A250" s="660">
        <v>50</v>
      </c>
      <c r="B250" s="661" t="s">
        <v>561</v>
      </c>
      <c r="C250" s="661" t="s">
        <v>2376</v>
      </c>
      <c r="D250" s="742" t="s">
        <v>3366</v>
      </c>
      <c r="E250" s="743" t="s">
        <v>2387</v>
      </c>
      <c r="F250" s="661" t="s">
        <v>2373</v>
      </c>
      <c r="G250" s="661" t="s">
        <v>2402</v>
      </c>
      <c r="H250" s="661" t="s">
        <v>562</v>
      </c>
      <c r="I250" s="661" t="s">
        <v>922</v>
      </c>
      <c r="J250" s="661" t="s">
        <v>923</v>
      </c>
      <c r="K250" s="661" t="s">
        <v>924</v>
      </c>
      <c r="L250" s="662">
        <v>107.57</v>
      </c>
      <c r="M250" s="662">
        <v>107.57</v>
      </c>
      <c r="N250" s="661">
        <v>1</v>
      </c>
      <c r="O250" s="744">
        <v>1</v>
      </c>
      <c r="P250" s="662">
        <v>107.57</v>
      </c>
      <c r="Q250" s="677">
        <v>1</v>
      </c>
      <c r="R250" s="661">
        <v>1</v>
      </c>
      <c r="S250" s="677">
        <v>1</v>
      </c>
      <c r="T250" s="744">
        <v>1</v>
      </c>
      <c r="U250" s="700">
        <v>1</v>
      </c>
    </row>
    <row r="251" spans="1:21" ht="14.4" customHeight="1" x14ac:dyDescent="0.3">
      <c r="A251" s="660">
        <v>50</v>
      </c>
      <c r="B251" s="661" t="s">
        <v>561</v>
      </c>
      <c r="C251" s="661" t="s">
        <v>2376</v>
      </c>
      <c r="D251" s="742" t="s">
        <v>3366</v>
      </c>
      <c r="E251" s="743" t="s">
        <v>2387</v>
      </c>
      <c r="F251" s="661" t="s">
        <v>2373</v>
      </c>
      <c r="G251" s="661" t="s">
        <v>2402</v>
      </c>
      <c r="H251" s="661" t="s">
        <v>562</v>
      </c>
      <c r="I251" s="661" t="s">
        <v>2403</v>
      </c>
      <c r="J251" s="661" t="s">
        <v>2404</v>
      </c>
      <c r="K251" s="661" t="s">
        <v>2405</v>
      </c>
      <c r="L251" s="662">
        <v>0</v>
      </c>
      <c r="M251" s="662">
        <v>0</v>
      </c>
      <c r="N251" s="661">
        <v>1</v>
      </c>
      <c r="O251" s="744">
        <v>0.5</v>
      </c>
      <c r="P251" s="662"/>
      <c r="Q251" s="677"/>
      <c r="R251" s="661"/>
      <c r="S251" s="677">
        <v>0</v>
      </c>
      <c r="T251" s="744"/>
      <c r="U251" s="700">
        <v>0</v>
      </c>
    </row>
    <row r="252" spans="1:21" ht="14.4" customHeight="1" x14ac:dyDescent="0.3">
      <c r="A252" s="660">
        <v>50</v>
      </c>
      <c r="B252" s="661" t="s">
        <v>561</v>
      </c>
      <c r="C252" s="661" t="s">
        <v>2376</v>
      </c>
      <c r="D252" s="742" t="s">
        <v>3366</v>
      </c>
      <c r="E252" s="743" t="s">
        <v>2387</v>
      </c>
      <c r="F252" s="661" t="s">
        <v>2373</v>
      </c>
      <c r="G252" s="661" t="s">
        <v>2402</v>
      </c>
      <c r="H252" s="661" t="s">
        <v>562</v>
      </c>
      <c r="I252" s="661" t="s">
        <v>2494</v>
      </c>
      <c r="J252" s="661" t="s">
        <v>2441</v>
      </c>
      <c r="K252" s="661" t="s">
        <v>2405</v>
      </c>
      <c r="L252" s="662">
        <v>0</v>
      </c>
      <c r="M252" s="662">
        <v>0</v>
      </c>
      <c r="N252" s="661">
        <v>3</v>
      </c>
      <c r="O252" s="744">
        <v>2</v>
      </c>
      <c r="P252" s="662"/>
      <c r="Q252" s="677"/>
      <c r="R252" s="661"/>
      <c r="S252" s="677">
        <v>0</v>
      </c>
      <c r="T252" s="744"/>
      <c r="U252" s="700">
        <v>0</v>
      </c>
    </row>
    <row r="253" spans="1:21" ht="14.4" customHeight="1" x14ac:dyDescent="0.3">
      <c r="A253" s="660">
        <v>50</v>
      </c>
      <c r="B253" s="661" t="s">
        <v>561</v>
      </c>
      <c r="C253" s="661" t="s">
        <v>2376</v>
      </c>
      <c r="D253" s="742" t="s">
        <v>3366</v>
      </c>
      <c r="E253" s="743" t="s">
        <v>2387</v>
      </c>
      <c r="F253" s="661" t="s">
        <v>2373</v>
      </c>
      <c r="G253" s="661" t="s">
        <v>2442</v>
      </c>
      <c r="H253" s="661" t="s">
        <v>562</v>
      </c>
      <c r="I253" s="661" t="s">
        <v>906</v>
      </c>
      <c r="J253" s="661" t="s">
        <v>907</v>
      </c>
      <c r="K253" s="661" t="s">
        <v>908</v>
      </c>
      <c r="L253" s="662">
        <v>33</v>
      </c>
      <c r="M253" s="662">
        <v>99</v>
      </c>
      <c r="N253" s="661">
        <v>3</v>
      </c>
      <c r="O253" s="744">
        <v>1.5</v>
      </c>
      <c r="P253" s="662">
        <v>33</v>
      </c>
      <c r="Q253" s="677">
        <v>0.33333333333333331</v>
      </c>
      <c r="R253" s="661">
        <v>1</v>
      </c>
      <c r="S253" s="677">
        <v>0.33333333333333331</v>
      </c>
      <c r="T253" s="744">
        <v>0.5</v>
      </c>
      <c r="U253" s="700">
        <v>0.33333333333333331</v>
      </c>
    </row>
    <row r="254" spans="1:21" ht="14.4" customHeight="1" x14ac:dyDescent="0.3">
      <c r="A254" s="660">
        <v>50</v>
      </c>
      <c r="B254" s="661" t="s">
        <v>561</v>
      </c>
      <c r="C254" s="661" t="s">
        <v>2376</v>
      </c>
      <c r="D254" s="742" t="s">
        <v>3366</v>
      </c>
      <c r="E254" s="743" t="s">
        <v>2387</v>
      </c>
      <c r="F254" s="661" t="s">
        <v>2373</v>
      </c>
      <c r="G254" s="661" t="s">
        <v>2581</v>
      </c>
      <c r="H254" s="661" t="s">
        <v>562</v>
      </c>
      <c r="I254" s="661" t="s">
        <v>2737</v>
      </c>
      <c r="J254" s="661" t="s">
        <v>2583</v>
      </c>
      <c r="K254" s="661" t="s">
        <v>2738</v>
      </c>
      <c r="L254" s="662">
        <v>45.86</v>
      </c>
      <c r="M254" s="662">
        <v>45.86</v>
      </c>
      <c r="N254" s="661">
        <v>1</v>
      </c>
      <c r="O254" s="744">
        <v>1</v>
      </c>
      <c r="P254" s="662"/>
      <c r="Q254" s="677">
        <v>0</v>
      </c>
      <c r="R254" s="661"/>
      <c r="S254" s="677">
        <v>0</v>
      </c>
      <c r="T254" s="744"/>
      <c r="U254" s="700">
        <v>0</v>
      </c>
    </row>
    <row r="255" spans="1:21" ht="14.4" customHeight="1" x14ac:dyDescent="0.3">
      <c r="A255" s="660">
        <v>50</v>
      </c>
      <c r="B255" s="661" t="s">
        <v>561</v>
      </c>
      <c r="C255" s="661" t="s">
        <v>2376</v>
      </c>
      <c r="D255" s="742" t="s">
        <v>3366</v>
      </c>
      <c r="E255" s="743" t="s">
        <v>2387</v>
      </c>
      <c r="F255" s="661" t="s">
        <v>2373</v>
      </c>
      <c r="G255" s="661" t="s">
        <v>2446</v>
      </c>
      <c r="H255" s="661" t="s">
        <v>562</v>
      </c>
      <c r="I255" s="661" t="s">
        <v>2739</v>
      </c>
      <c r="J255" s="661" t="s">
        <v>2740</v>
      </c>
      <c r="K255" s="661" t="s">
        <v>2741</v>
      </c>
      <c r="L255" s="662">
        <v>0</v>
      </c>
      <c r="M255" s="662">
        <v>0</v>
      </c>
      <c r="N255" s="661">
        <v>1</v>
      </c>
      <c r="O255" s="744">
        <v>0.5</v>
      </c>
      <c r="P255" s="662">
        <v>0</v>
      </c>
      <c r="Q255" s="677"/>
      <c r="R255" s="661">
        <v>1</v>
      </c>
      <c r="S255" s="677">
        <v>1</v>
      </c>
      <c r="T255" s="744">
        <v>0.5</v>
      </c>
      <c r="U255" s="700">
        <v>1</v>
      </c>
    </row>
    <row r="256" spans="1:21" ht="14.4" customHeight="1" x14ac:dyDescent="0.3">
      <c r="A256" s="660">
        <v>50</v>
      </c>
      <c r="B256" s="661" t="s">
        <v>561</v>
      </c>
      <c r="C256" s="661" t="s">
        <v>2376</v>
      </c>
      <c r="D256" s="742" t="s">
        <v>3366</v>
      </c>
      <c r="E256" s="743" t="s">
        <v>2387</v>
      </c>
      <c r="F256" s="661" t="s">
        <v>2373</v>
      </c>
      <c r="G256" s="661" t="s">
        <v>2406</v>
      </c>
      <c r="H256" s="661" t="s">
        <v>1222</v>
      </c>
      <c r="I256" s="661" t="s">
        <v>1451</v>
      </c>
      <c r="J256" s="661" t="s">
        <v>1452</v>
      </c>
      <c r="K256" s="661" t="s">
        <v>1453</v>
      </c>
      <c r="L256" s="662">
        <v>93.43</v>
      </c>
      <c r="M256" s="662">
        <v>186.86</v>
      </c>
      <c r="N256" s="661">
        <v>2</v>
      </c>
      <c r="O256" s="744">
        <v>1</v>
      </c>
      <c r="P256" s="662"/>
      <c r="Q256" s="677">
        <v>0</v>
      </c>
      <c r="R256" s="661"/>
      <c r="S256" s="677">
        <v>0</v>
      </c>
      <c r="T256" s="744"/>
      <c r="U256" s="700">
        <v>0</v>
      </c>
    </row>
    <row r="257" spans="1:21" ht="14.4" customHeight="1" x14ac:dyDescent="0.3">
      <c r="A257" s="660">
        <v>50</v>
      </c>
      <c r="B257" s="661" t="s">
        <v>561</v>
      </c>
      <c r="C257" s="661" t="s">
        <v>2376</v>
      </c>
      <c r="D257" s="742" t="s">
        <v>3366</v>
      </c>
      <c r="E257" s="743" t="s">
        <v>2387</v>
      </c>
      <c r="F257" s="661" t="s">
        <v>2373</v>
      </c>
      <c r="G257" s="661" t="s">
        <v>2406</v>
      </c>
      <c r="H257" s="661" t="s">
        <v>562</v>
      </c>
      <c r="I257" s="661" t="s">
        <v>2596</v>
      </c>
      <c r="J257" s="661" t="s">
        <v>2594</v>
      </c>
      <c r="K257" s="661" t="s">
        <v>2595</v>
      </c>
      <c r="L257" s="662">
        <v>0</v>
      </c>
      <c r="M257" s="662">
        <v>0</v>
      </c>
      <c r="N257" s="661">
        <v>1</v>
      </c>
      <c r="O257" s="744">
        <v>0.5</v>
      </c>
      <c r="P257" s="662"/>
      <c r="Q257" s="677"/>
      <c r="R257" s="661"/>
      <c r="S257" s="677">
        <v>0</v>
      </c>
      <c r="T257" s="744"/>
      <c r="U257" s="700">
        <v>0</v>
      </c>
    </row>
    <row r="258" spans="1:21" ht="14.4" customHeight="1" x14ac:dyDescent="0.3">
      <c r="A258" s="660">
        <v>50</v>
      </c>
      <c r="B258" s="661" t="s">
        <v>561</v>
      </c>
      <c r="C258" s="661" t="s">
        <v>2376</v>
      </c>
      <c r="D258" s="742" t="s">
        <v>3366</v>
      </c>
      <c r="E258" s="743" t="s">
        <v>2387</v>
      </c>
      <c r="F258" s="661" t="s">
        <v>2373</v>
      </c>
      <c r="G258" s="661" t="s">
        <v>2406</v>
      </c>
      <c r="H258" s="661" t="s">
        <v>562</v>
      </c>
      <c r="I258" s="661" t="s">
        <v>2742</v>
      </c>
      <c r="J258" s="661" t="s">
        <v>1452</v>
      </c>
      <c r="K258" s="661" t="s">
        <v>2743</v>
      </c>
      <c r="L258" s="662">
        <v>0</v>
      </c>
      <c r="M258" s="662">
        <v>0</v>
      </c>
      <c r="N258" s="661">
        <v>1</v>
      </c>
      <c r="O258" s="744">
        <v>0.5</v>
      </c>
      <c r="P258" s="662">
        <v>0</v>
      </c>
      <c r="Q258" s="677"/>
      <c r="R258" s="661">
        <v>1</v>
      </c>
      <c r="S258" s="677">
        <v>1</v>
      </c>
      <c r="T258" s="744">
        <v>0.5</v>
      </c>
      <c r="U258" s="700">
        <v>1</v>
      </c>
    </row>
    <row r="259" spans="1:21" ht="14.4" customHeight="1" x14ac:dyDescent="0.3">
      <c r="A259" s="660">
        <v>50</v>
      </c>
      <c r="B259" s="661" t="s">
        <v>561</v>
      </c>
      <c r="C259" s="661" t="s">
        <v>2376</v>
      </c>
      <c r="D259" s="742" t="s">
        <v>3366</v>
      </c>
      <c r="E259" s="743" t="s">
        <v>2387</v>
      </c>
      <c r="F259" s="661" t="s">
        <v>2373</v>
      </c>
      <c r="G259" s="661" t="s">
        <v>2406</v>
      </c>
      <c r="H259" s="661" t="s">
        <v>562</v>
      </c>
      <c r="I259" s="661" t="s">
        <v>2744</v>
      </c>
      <c r="J259" s="661" t="s">
        <v>1452</v>
      </c>
      <c r="K259" s="661" t="s">
        <v>2595</v>
      </c>
      <c r="L259" s="662">
        <v>0</v>
      </c>
      <c r="M259" s="662">
        <v>0</v>
      </c>
      <c r="N259" s="661">
        <v>3</v>
      </c>
      <c r="O259" s="744">
        <v>1.5</v>
      </c>
      <c r="P259" s="662">
        <v>0</v>
      </c>
      <c r="Q259" s="677"/>
      <c r="R259" s="661">
        <v>1</v>
      </c>
      <c r="S259" s="677">
        <v>0.33333333333333331</v>
      </c>
      <c r="T259" s="744">
        <v>0.5</v>
      </c>
      <c r="U259" s="700">
        <v>0.33333333333333331</v>
      </c>
    </row>
    <row r="260" spans="1:21" ht="14.4" customHeight="1" x14ac:dyDescent="0.3">
      <c r="A260" s="660">
        <v>50</v>
      </c>
      <c r="B260" s="661" t="s">
        <v>561</v>
      </c>
      <c r="C260" s="661" t="s">
        <v>2376</v>
      </c>
      <c r="D260" s="742" t="s">
        <v>3366</v>
      </c>
      <c r="E260" s="743" t="s">
        <v>2387</v>
      </c>
      <c r="F260" s="661" t="s">
        <v>2373</v>
      </c>
      <c r="G260" s="661" t="s">
        <v>2450</v>
      </c>
      <c r="H260" s="661" t="s">
        <v>562</v>
      </c>
      <c r="I260" s="661" t="s">
        <v>2451</v>
      </c>
      <c r="J260" s="661" t="s">
        <v>2452</v>
      </c>
      <c r="K260" s="661" t="s">
        <v>2314</v>
      </c>
      <c r="L260" s="662">
        <v>0</v>
      </c>
      <c r="M260" s="662">
        <v>0</v>
      </c>
      <c r="N260" s="661">
        <v>5</v>
      </c>
      <c r="O260" s="744">
        <v>2.5</v>
      </c>
      <c r="P260" s="662"/>
      <c r="Q260" s="677"/>
      <c r="R260" s="661"/>
      <c r="S260" s="677">
        <v>0</v>
      </c>
      <c r="T260" s="744"/>
      <c r="U260" s="700">
        <v>0</v>
      </c>
    </row>
    <row r="261" spans="1:21" ht="14.4" customHeight="1" x14ac:dyDescent="0.3">
      <c r="A261" s="660">
        <v>50</v>
      </c>
      <c r="B261" s="661" t="s">
        <v>561</v>
      </c>
      <c r="C261" s="661" t="s">
        <v>2376</v>
      </c>
      <c r="D261" s="742" t="s">
        <v>3366</v>
      </c>
      <c r="E261" s="743" t="s">
        <v>2387</v>
      </c>
      <c r="F261" s="661" t="s">
        <v>2373</v>
      </c>
      <c r="G261" s="661" t="s">
        <v>2450</v>
      </c>
      <c r="H261" s="661" t="s">
        <v>562</v>
      </c>
      <c r="I261" s="661" t="s">
        <v>2495</v>
      </c>
      <c r="J261" s="661" t="s">
        <v>2452</v>
      </c>
      <c r="K261" s="661" t="s">
        <v>2496</v>
      </c>
      <c r="L261" s="662">
        <v>0</v>
      </c>
      <c r="M261" s="662">
        <v>0</v>
      </c>
      <c r="N261" s="661">
        <v>5</v>
      </c>
      <c r="O261" s="744">
        <v>2.5</v>
      </c>
      <c r="P261" s="662">
        <v>0</v>
      </c>
      <c r="Q261" s="677"/>
      <c r="R261" s="661">
        <v>3</v>
      </c>
      <c r="S261" s="677">
        <v>0.6</v>
      </c>
      <c r="T261" s="744">
        <v>1.5</v>
      </c>
      <c r="U261" s="700">
        <v>0.6</v>
      </c>
    </row>
    <row r="262" spans="1:21" ht="14.4" customHeight="1" x14ac:dyDescent="0.3">
      <c r="A262" s="660">
        <v>50</v>
      </c>
      <c r="B262" s="661" t="s">
        <v>561</v>
      </c>
      <c r="C262" s="661" t="s">
        <v>2376</v>
      </c>
      <c r="D262" s="742" t="s">
        <v>3366</v>
      </c>
      <c r="E262" s="743" t="s">
        <v>2387</v>
      </c>
      <c r="F262" s="661" t="s">
        <v>2373</v>
      </c>
      <c r="G262" s="661" t="s">
        <v>2450</v>
      </c>
      <c r="H262" s="661" t="s">
        <v>562</v>
      </c>
      <c r="I262" s="661" t="s">
        <v>2745</v>
      </c>
      <c r="J262" s="661" t="s">
        <v>927</v>
      </c>
      <c r="K262" s="661" t="s">
        <v>2405</v>
      </c>
      <c r="L262" s="662">
        <v>10.55</v>
      </c>
      <c r="M262" s="662">
        <v>52.75</v>
      </c>
      <c r="N262" s="661">
        <v>5</v>
      </c>
      <c r="O262" s="744">
        <v>2.5</v>
      </c>
      <c r="P262" s="662">
        <v>21.1</v>
      </c>
      <c r="Q262" s="677">
        <v>0.4</v>
      </c>
      <c r="R262" s="661">
        <v>2</v>
      </c>
      <c r="S262" s="677">
        <v>0.4</v>
      </c>
      <c r="T262" s="744">
        <v>1</v>
      </c>
      <c r="U262" s="700">
        <v>0.4</v>
      </c>
    </row>
    <row r="263" spans="1:21" ht="14.4" customHeight="1" x14ac:dyDescent="0.3">
      <c r="A263" s="660">
        <v>50</v>
      </c>
      <c r="B263" s="661" t="s">
        <v>561</v>
      </c>
      <c r="C263" s="661" t="s">
        <v>2376</v>
      </c>
      <c r="D263" s="742" t="s">
        <v>3366</v>
      </c>
      <c r="E263" s="743" t="s">
        <v>2387</v>
      </c>
      <c r="F263" s="661" t="s">
        <v>2373</v>
      </c>
      <c r="G263" s="661" t="s">
        <v>2450</v>
      </c>
      <c r="H263" s="661" t="s">
        <v>562</v>
      </c>
      <c r="I263" s="661" t="s">
        <v>2497</v>
      </c>
      <c r="J263" s="661" t="s">
        <v>2452</v>
      </c>
      <c r="K263" s="661" t="s">
        <v>2498</v>
      </c>
      <c r="L263" s="662">
        <v>29.54</v>
      </c>
      <c r="M263" s="662">
        <v>29.54</v>
      </c>
      <c r="N263" s="661">
        <v>1</v>
      </c>
      <c r="O263" s="744">
        <v>0.5</v>
      </c>
      <c r="P263" s="662"/>
      <c r="Q263" s="677">
        <v>0</v>
      </c>
      <c r="R263" s="661"/>
      <c r="S263" s="677">
        <v>0</v>
      </c>
      <c r="T263" s="744"/>
      <c r="U263" s="700">
        <v>0</v>
      </c>
    </row>
    <row r="264" spans="1:21" ht="14.4" customHeight="1" x14ac:dyDescent="0.3">
      <c r="A264" s="660">
        <v>50</v>
      </c>
      <c r="B264" s="661" t="s">
        <v>561</v>
      </c>
      <c r="C264" s="661" t="s">
        <v>2376</v>
      </c>
      <c r="D264" s="742" t="s">
        <v>3366</v>
      </c>
      <c r="E264" s="743" t="s">
        <v>2387</v>
      </c>
      <c r="F264" s="661" t="s">
        <v>2373</v>
      </c>
      <c r="G264" s="661" t="s">
        <v>2450</v>
      </c>
      <c r="H264" s="661" t="s">
        <v>562</v>
      </c>
      <c r="I264" s="661" t="s">
        <v>2746</v>
      </c>
      <c r="J264" s="661" t="s">
        <v>2747</v>
      </c>
      <c r="K264" s="661" t="s">
        <v>2748</v>
      </c>
      <c r="L264" s="662">
        <v>0</v>
      </c>
      <c r="M264" s="662">
        <v>0</v>
      </c>
      <c r="N264" s="661">
        <v>1</v>
      </c>
      <c r="O264" s="744">
        <v>0.5</v>
      </c>
      <c r="P264" s="662"/>
      <c r="Q264" s="677"/>
      <c r="R264" s="661"/>
      <c r="S264" s="677">
        <v>0</v>
      </c>
      <c r="T264" s="744"/>
      <c r="U264" s="700">
        <v>0</v>
      </c>
    </row>
    <row r="265" spans="1:21" ht="14.4" customHeight="1" x14ac:dyDescent="0.3">
      <c r="A265" s="660">
        <v>50</v>
      </c>
      <c r="B265" s="661" t="s">
        <v>561</v>
      </c>
      <c r="C265" s="661" t="s">
        <v>2376</v>
      </c>
      <c r="D265" s="742" t="s">
        <v>3366</v>
      </c>
      <c r="E265" s="743" t="s">
        <v>2387</v>
      </c>
      <c r="F265" s="661" t="s">
        <v>2373</v>
      </c>
      <c r="G265" s="661" t="s">
        <v>2602</v>
      </c>
      <c r="H265" s="661" t="s">
        <v>1222</v>
      </c>
      <c r="I265" s="661" t="s">
        <v>2610</v>
      </c>
      <c r="J265" s="661" t="s">
        <v>2281</v>
      </c>
      <c r="K265" s="661" t="s">
        <v>2611</v>
      </c>
      <c r="L265" s="662">
        <v>0</v>
      </c>
      <c r="M265" s="662">
        <v>0</v>
      </c>
      <c r="N265" s="661">
        <v>1</v>
      </c>
      <c r="O265" s="744">
        <v>0.5</v>
      </c>
      <c r="P265" s="662">
        <v>0</v>
      </c>
      <c r="Q265" s="677"/>
      <c r="R265" s="661">
        <v>1</v>
      </c>
      <c r="S265" s="677">
        <v>1</v>
      </c>
      <c r="T265" s="744">
        <v>0.5</v>
      </c>
      <c r="U265" s="700">
        <v>1</v>
      </c>
    </row>
    <row r="266" spans="1:21" ht="14.4" customHeight="1" x14ac:dyDescent="0.3">
      <c r="A266" s="660">
        <v>50</v>
      </c>
      <c r="B266" s="661" t="s">
        <v>561</v>
      </c>
      <c r="C266" s="661" t="s">
        <v>2376</v>
      </c>
      <c r="D266" s="742" t="s">
        <v>3366</v>
      </c>
      <c r="E266" s="743" t="s">
        <v>2387</v>
      </c>
      <c r="F266" s="661" t="s">
        <v>2373</v>
      </c>
      <c r="G266" s="661" t="s">
        <v>2602</v>
      </c>
      <c r="H266" s="661" t="s">
        <v>562</v>
      </c>
      <c r="I266" s="661" t="s">
        <v>2749</v>
      </c>
      <c r="J266" s="661" t="s">
        <v>2750</v>
      </c>
      <c r="K266" s="661" t="s">
        <v>2751</v>
      </c>
      <c r="L266" s="662">
        <v>82.99</v>
      </c>
      <c r="M266" s="662">
        <v>82.99</v>
      </c>
      <c r="N266" s="661">
        <v>1</v>
      </c>
      <c r="O266" s="744">
        <v>0.5</v>
      </c>
      <c r="P266" s="662"/>
      <c r="Q266" s="677">
        <v>0</v>
      </c>
      <c r="R266" s="661"/>
      <c r="S266" s="677">
        <v>0</v>
      </c>
      <c r="T266" s="744"/>
      <c r="U266" s="700">
        <v>0</v>
      </c>
    </row>
    <row r="267" spans="1:21" ht="14.4" customHeight="1" x14ac:dyDescent="0.3">
      <c r="A267" s="660">
        <v>50</v>
      </c>
      <c r="B267" s="661" t="s">
        <v>561</v>
      </c>
      <c r="C267" s="661" t="s">
        <v>2376</v>
      </c>
      <c r="D267" s="742" t="s">
        <v>3366</v>
      </c>
      <c r="E267" s="743" t="s">
        <v>2387</v>
      </c>
      <c r="F267" s="661" t="s">
        <v>2373</v>
      </c>
      <c r="G267" s="661" t="s">
        <v>2602</v>
      </c>
      <c r="H267" s="661" t="s">
        <v>562</v>
      </c>
      <c r="I267" s="661" t="s">
        <v>2752</v>
      </c>
      <c r="J267" s="661" t="s">
        <v>2606</v>
      </c>
      <c r="K267" s="661" t="s">
        <v>2753</v>
      </c>
      <c r="L267" s="662">
        <v>0</v>
      </c>
      <c r="M267" s="662">
        <v>0</v>
      </c>
      <c r="N267" s="661">
        <v>1</v>
      </c>
      <c r="O267" s="744">
        <v>0.5</v>
      </c>
      <c r="P267" s="662"/>
      <c r="Q267" s="677"/>
      <c r="R267" s="661"/>
      <c r="S267" s="677">
        <v>0</v>
      </c>
      <c r="T267" s="744"/>
      <c r="U267" s="700">
        <v>0</v>
      </c>
    </row>
    <row r="268" spans="1:21" ht="14.4" customHeight="1" x14ac:dyDescent="0.3">
      <c r="A268" s="660">
        <v>50</v>
      </c>
      <c r="B268" s="661" t="s">
        <v>561</v>
      </c>
      <c r="C268" s="661" t="s">
        <v>2376</v>
      </c>
      <c r="D268" s="742" t="s">
        <v>3366</v>
      </c>
      <c r="E268" s="743" t="s">
        <v>2387</v>
      </c>
      <c r="F268" s="661" t="s">
        <v>2373</v>
      </c>
      <c r="G268" s="661" t="s">
        <v>2499</v>
      </c>
      <c r="H268" s="661" t="s">
        <v>562</v>
      </c>
      <c r="I268" s="661" t="s">
        <v>2754</v>
      </c>
      <c r="J268" s="661" t="s">
        <v>2623</v>
      </c>
      <c r="K268" s="661" t="s">
        <v>2755</v>
      </c>
      <c r="L268" s="662">
        <v>0</v>
      </c>
      <c r="M268" s="662">
        <v>0</v>
      </c>
      <c r="N268" s="661">
        <v>1</v>
      </c>
      <c r="O268" s="744">
        <v>0.5</v>
      </c>
      <c r="P268" s="662"/>
      <c r="Q268" s="677"/>
      <c r="R268" s="661"/>
      <c r="S268" s="677">
        <v>0</v>
      </c>
      <c r="T268" s="744"/>
      <c r="U268" s="700">
        <v>0</v>
      </c>
    </row>
    <row r="269" spans="1:21" ht="14.4" customHeight="1" x14ac:dyDescent="0.3">
      <c r="A269" s="660">
        <v>50</v>
      </c>
      <c r="B269" s="661" t="s">
        <v>561</v>
      </c>
      <c r="C269" s="661" t="s">
        <v>2376</v>
      </c>
      <c r="D269" s="742" t="s">
        <v>3366</v>
      </c>
      <c r="E269" s="743" t="s">
        <v>2387</v>
      </c>
      <c r="F269" s="661" t="s">
        <v>2373</v>
      </c>
      <c r="G269" s="661" t="s">
        <v>2499</v>
      </c>
      <c r="H269" s="661" t="s">
        <v>562</v>
      </c>
      <c r="I269" s="661" t="s">
        <v>2756</v>
      </c>
      <c r="J269" s="661" t="s">
        <v>1306</v>
      </c>
      <c r="K269" s="661" t="s">
        <v>2757</v>
      </c>
      <c r="L269" s="662">
        <v>0</v>
      </c>
      <c r="M269" s="662">
        <v>0</v>
      </c>
      <c r="N269" s="661">
        <v>2</v>
      </c>
      <c r="O269" s="744">
        <v>1</v>
      </c>
      <c r="P269" s="662">
        <v>0</v>
      </c>
      <c r="Q269" s="677"/>
      <c r="R269" s="661">
        <v>1</v>
      </c>
      <c r="S269" s="677">
        <v>0.5</v>
      </c>
      <c r="T269" s="744">
        <v>0.5</v>
      </c>
      <c r="U269" s="700">
        <v>0.5</v>
      </c>
    </row>
    <row r="270" spans="1:21" ht="14.4" customHeight="1" x14ac:dyDescent="0.3">
      <c r="A270" s="660">
        <v>50</v>
      </c>
      <c r="B270" s="661" t="s">
        <v>561</v>
      </c>
      <c r="C270" s="661" t="s">
        <v>2376</v>
      </c>
      <c r="D270" s="742" t="s">
        <v>3366</v>
      </c>
      <c r="E270" s="743" t="s">
        <v>2387</v>
      </c>
      <c r="F270" s="661" t="s">
        <v>2373</v>
      </c>
      <c r="G270" s="661" t="s">
        <v>2409</v>
      </c>
      <c r="H270" s="661" t="s">
        <v>562</v>
      </c>
      <c r="I270" s="661" t="s">
        <v>2628</v>
      </c>
      <c r="J270" s="661" t="s">
        <v>2502</v>
      </c>
      <c r="K270" s="661" t="s">
        <v>2629</v>
      </c>
      <c r="L270" s="662">
        <v>0</v>
      </c>
      <c r="M270" s="662">
        <v>0</v>
      </c>
      <c r="N270" s="661">
        <v>2</v>
      </c>
      <c r="O270" s="744">
        <v>1</v>
      </c>
      <c r="P270" s="662"/>
      <c r="Q270" s="677"/>
      <c r="R270" s="661"/>
      <c r="S270" s="677">
        <v>0</v>
      </c>
      <c r="T270" s="744"/>
      <c r="U270" s="700">
        <v>0</v>
      </c>
    </row>
    <row r="271" spans="1:21" ht="14.4" customHeight="1" x14ac:dyDescent="0.3">
      <c r="A271" s="660">
        <v>50</v>
      </c>
      <c r="B271" s="661" t="s">
        <v>561</v>
      </c>
      <c r="C271" s="661" t="s">
        <v>2376</v>
      </c>
      <c r="D271" s="742" t="s">
        <v>3366</v>
      </c>
      <c r="E271" s="743" t="s">
        <v>2387</v>
      </c>
      <c r="F271" s="661" t="s">
        <v>2373</v>
      </c>
      <c r="G271" s="661" t="s">
        <v>2409</v>
      </c>
      <c r="H271" s="661" t="s">
        <v>562</v>
      </c>
      <c r="I271" s="661" t="s">
        <v>2455</v>
      </c>
      <c r="J271" s="661" t="s">
        <v>2456</v>
      </c>
      <c r="K271" s="661" t="s">
        <v>2457</v>
      </c>
      <c r="L271" s="662">
        <v>70.23</v>
      </c>
      <c r="M271" s="662">
        <v>70.23</v>
      </c>
      <c r="N271" s="661">
        <v>1</v>
      </c>
      <c r="O271" s="744">
        <v>0.5</v>
      </c>
      <c r="P271" s="662"/>
      <c r="Q271" s="677">
        <v>0</v>
      </c>
      <c r="R271" s="661"/>
      <c r="S271" s="677">
        <v>0</v>
      </c>
      <c r="T271" s="744"/>
      <c r="U271" s="700">
        <v>0</v>
      </c>
    </row>
    <row r="272" spans="1:21" ht="14.4" customHeight="1" x14ac:dyDescent="0.3">
      <c r="A272" s="660">
        <v>50</v>
      </c>
      <c r="B272" s="661" t="s">
        <v>561</v>
      </c>
      <c r="C272" s="661" t="s">
        <v>2376</v>
      </c>
      <c r="D272" s="742" t="s">
        <v>3366</v>
      </c>
      <c r="E272" s="743" t="s">
        <v>2387</v>
      </c>
      <c r="F272" s="661" t="s">
        <v>2373</v>
      </c>
      <c r="G272" s="661" t="s">
        <v>2409</v>
      </c>
      <c r="H272" s="661" t="s">
        <v>562</v>
      </c>
      <c r="I272" s="661" t="s">
        <v>2630</v>
      </c>
      <c r="J272" s="661" t="s">
        <v>736</v>
      </c>
      <c r="K272" s="661" t="s">
        <v>2631</v>
      </c>
      <c r="L272" s="662">
        <v>0</v>
      </c>
      <c r="M272" s="662">
        <v>0</v>
      </c>
      <c r="N272" s="661">
        <v>1</v>
      </c>
      <c r="O272" s="744">
        <v>0.5</v>
      </c>
      <c r="P272" s="662"/>
      <c r="Q272" s="677"/>
      <c r="R272" s="661"/>
      <c r="S272" s="677">
        <v>0</v>
      </c>
      <c r="T272" s="744"/>
      <c r="U272" s="700">
        <v>0</v>
      </c>
    </row>
    <row r="273" spans="1:21" ht="14.4" customHeight="1" x14ac:dyDescent="0.3">
      <c r="A273" s="660">
        <v>50</v>
      </c>
      <c r="B273" s="661" t="s">
        <v>561</v>
      </c>
      <c r="C273" s="661" t="s">
        <v>2376</v>
      </c>
      <c r="D273" s="742" t="s">
        <v>3366</v>
      </c>
      <c r="E273" s="743" t="s">
        <v>2387</v>
      </c>
      <c r="F273" s="661" t="s">
        <v>2373</v>
      </c>
      <c r="G273" s="661" t="s">
        <v>2409</v>
      </c>
      <c r="H273" s="661" t="s">
        <v>562</v>
      </c>
      <c r="I273" s="661" t="s">
        <v>2410</v>
      </c>
      <c r="J273" s="661" t="s">
        <v>1059</v>
      </c>
      <c r="K273" s="661" t="s">
        <v>2411</v>
      </c>
      <c r="L273" s="662">
        <v>0</v>
      </c>
      <c r="M273" s="662">
        <v>0</v>
      </c>
      <c r="N273" s="661">
        <v>1</v>
      </c>
      <c r="O273" s="744">
        <v>0.5</v>
      </c>
      <c r="P273" s="662"/>
      <c r="Q273" s="677"/>
      <c r="R273" s="661"/>
      <c r="S273" s="677">
        <v>0</v>
      </c>
      <c r="T273" s="744"/>
      <c r="U273" s="700">
        <v>0</v>
      </c>
    </row>
    <row r="274" spans="1:21" ht="14.4" customHeight="1" x14ac:dyDescent="0.3">
      <c r="A274" s="660">
        <v>50</v>
      </c>
      <c r="B274" s="661" t="s">
        <v>561</v>
      </c>
      <c r="C274" s="661" t="s">
        <v>2376</v>
      </c>
      <c r="D274" s="742" t="s">
        <v>3366</v>
      </c>
      <c r="E274" s="743" t="s">
        <v>2387</v>
      </c>
      <c r="F274" s="661" t="s">
        <v>2373</v>
      </c>
      <c r="G274" s="661" t="s">
        <v>2409</v>
      </c>
      <c r="H274" s="661" t="s">
        <v>562</v>
      </c>
      <c r="I274" s="661" t="s">
        <v>799</v>
      </c>
      <c r="J274" s="661" t="s">
        <v>1059</v>
      </c>
      <c r="K274" s="661" t="s">
        <v>2758</v>
      </c>
      <c r="L274" s="662">
        <v>17.559999999999999</v>
      </c>
      <c r="M274" s="662">
        <v>17.559999999999999</v>
      </c>
      <c r="N274" s="661">
        <v>1</v>
      </c>
      <c r="O274" s="744">
        <v>0.5</v>
      </c>
      <c r="P274" s="662">
        <v>17.559999999999999</v>
      </c>
      <c r="Q274" s="677">
        <v>1</v>
      </c>
      <c r="R274" s="661">
        <v>1</v>
      </c>
      <c r="S274" s="677">
        <v>1</v>
      </c>
      <c r="T274" s="744">
        <v>0.5</v>
      </c>
      <c r="U274" s="700">
        <v>1</v>
      </c>
    </row>
    <row r="275" spans="1:21" ht="14.4" customHeight="1" x14ac:dyDescent="0.3">
      <c r="A275" s="660">
        <v>50</v>
      </c>
      <c r="B275" s="661" t="s">
        <v>561</v>
      </c>
      <c r="C275" s="661" t="s">
        <v>2376</v>
      </c>
      <c r="D275" s="742" t="s">
        <v>3366</v>
      </c>
      <c r="E275" s="743" t="s">
        <v>2387</v>
      </c>
      <c r="F275" s="661" t="s">
        <v>2373</v>
      </c>
      <c r="G275" s="661" t="s">
        <v>2412</v>
      </c>
      <c r="H275" s="661" t="s">
        <v>1222</v>
      </c>
      <c r="I275" s="661" t="s">
        <v>1417</v>
      </c>
      <c r="J275" s="661" t="s">
        <v>1273</v>
      </c>
      <c r="K275" s="661" t="s">
        <v>1418</v>
      </c>
      <c r="L275" s="662">
        <v>543.39</v>
      </c>
      <c r="M275" s="662">
        <v>543.39</v>
      </c>
      <c r="N275" s="661">
        <v>1</v>
      </c>
      <c r="O275" s="744">
        <v>1</v>
      </c>
      <c r="P275" s="662"/>
      <c r="Q275" s="677">
        <v>0</v>
      </c>
      <c r="R275" s="661"/>
      <c r="S275" s="677">
        <v>0</v>
      </c>
      <c r="T275" s="744"/>
      <c r="U275" s="700">
        <v>0</v>
      </c>
    </row>
    <row r="276" spans="1:21" ht="14.4" customHeight="1" x14ac:dyDescent="0.3">
      <c r="A276" s="660">
        <v>50</v>
      </c>
      <c r="B276" s="661" t="s">
        <v>561</v>
      </c>
      <c r="C276" s="661" t="s">
        <v>2376</v>
      </c>
      <c r="D276" s="742" t="s">
        <v>3366</v>
      </c>
      <c r="E276" s="743" t="s">
        <v>2387</v>
      </c>
      <c r="F276" s="661" t="s">
        <v>2373</v>
      </c>
      <c r="G276" s="661" t="s">
        <v>2412</v>
      </c>
      <c r="H276" s="661" t="s">
        <v>1222</v>
      </c>
      <c r="I276" s="661" t="s">
        <v>1272</v>
      </c>
      <c r="J276" s="661" t="s">
        <v>1273</v>
      </c>
      <c r="K276" s="661" t="s">
        <v>1274</v>
      </c>
      <c r="L276" s="662">
        <v>815.1</v>
      </c>
      <c r="M276" s="662">
        <v>815.1</v>
      </c>
      <c r="N276" s="661">
        <v>1</v>
      </c>
      <c r="O276" s="744">
        <v>1</v>
      </c>
      <c r="P276" s="662">
        <v>815.1</v>
      </c>
      <c r="Q276" s="677">
        <v>1</v>
      </c>
      <c r="R276" s="661">
        <v>1</v>
      </c>
      <c r="S276" s="677">
        <v>1</v>
      </c>
      <c r="T276" s="744">
        <v>1</v>
      </c>
      <c r="U276" s="700">
        <v>1</v>
      </c>
    </row>
    <row r="277" spans="1:21" ht="14.4" customHeight="1" x14ac:dyDescent="0.3">
      <c r="A277" s="660">
        <v>50</v>
      </c>
      <c r="B277" s="661" t="s">
        <v>561</v>
      </c>
      <c r="C277" s="661" t="s">
        <v>2376</v>
      </c>
      <c r="D277" s="742" t="s">
        <v>3366</v>
      </c>
      <c r="E277" s="743" t="s">
        <v>2387</v>
      </c>
      <c r="F277" s="661" t="s">
        <v>2373</v>
      </c>
      <c r="G277" s="661" t="s">
        <v>2759</v>
      </c>
      <c r="H277" s="661" t="s">
        <v>562</v>
      </c>
      <c r="I277" s="661" t="s">
        <v>2760</v>
      </c>
      <c r="J277" s="661" t="s">
        <v>962</v>
      </c>
      <c r="K277" s="661" t="s">
        <v>2761</v>
      </c>
      <c r="L277" s="662">
        <v>0</v>
      </c>
      <c r="M277" s="662">
        <v>0</v>
      </c>
      <c r="N277" s="661">
        <v>1</v>
      </c>
      <c r="O277" s="744">
        <v>0.5</v>
      </c>
      <c r="P277" s="662"/>
      <c r="Q277" s="677"/>
      <c r="R277" s="661"/>
      <c r="S277" s="677">
        <v>0</v>
      </c>
      <c r="T277" s="744"/>
      <c r="U277" s="700">
        <v>0</v>
      </c>
    </row>
    <row r="278" spans="1:21" ht="14.4" customHeight="1" x14ac:dyDescent="0.3">
      <c r="A278" s="660">
        <v>50</v>
      </c>
      <c r="B278" s="661" t="s">
        <v>561</v>
      </c>
      <c r="C278" s="661" t="s">
        <v>2376</v>
      </c>
      <c r="D278" s="742" t="s">
        <v>3366</v>
      </c>
      <c r="E278" s="743" t="s">
        <v>2387</v>
      </c>
      <c r="F278" s="661" t="s">
        <v>2373</v>
      </c>
      <c r="G278" s="661" t="s">
        <v>2458</v>
      </c>
      <c r="H278" s="661" t="s">
        <v>1222</v>
      </c>
      <c r="I278" s="661" t="s">
        <v>1402</v>
      </c>
      <c r="J278" s="661" t="s">
        <v>1403</v>
      </c>
      <c r="K278" s="661" t="s">
        <v>1404</v>
      </c>
      <c r="L278" s="662">
        <v>52.97</v>
      </c>
      <c r="M278" s="662">
        <v>52.97</v>
      </c>
      <c r="N278" s="661">
        <v>1</v>
      </c>
      <c r="O278" s="744">
        <v>0.5</v>
      </c>
      <c r="P278" s="662">
        <v>52.97</v>
      </c>
      <c r="Q278" s="677">
        <v>1</v>
      </c>
      <c r="R278" s="661">
        <v>1</v>
      </c>
      <c r="S278" s="677">
        <v>1</v>
      </c>
      <c r="T278" s="744">
        <v>0.5</v>
      </c>
      <c r="U278" s="700">
        <v>1</v>
      </c>
    </row>
    <row r="279" spans="1:21" ht="14.4" customHeight="1" x14ac:dyDescent="0.3">
      <c r="A279" s="660">
        <v>50</v>
      </c>
      <c r="B279" s="661" t="s">
        <v>561</v>
      </c>
      <c r="C279" s="661" t="s">
        <v>2376</v>
      </c>
      <c r="D279" s="742" t="s">
        <v>3366</v>
      </c>
      <c r="E279" s="743" t="s">
        <v>2387</v>
      </c>
      <c r="F279" s="661" t="s">
        <v>2373</v>
      </c>
      <c r="G279" s="661" t="s">
        <v>2458</v>
      </c>
      <c r="H279" s="661" t="s">
        <v>562</v>
      </c>
      <c r="I279" s="661" t="s">
        <v>2762</v>
      </c>
      <c r="J279" s="661" t="s">
        <v>1403</v>
      </c>
      <c r="K279" s="661" t="s">
        <v>1186</v>
      </c>
      <c r="L279" s="662">
        <v>0</v>
      </c>
      <c r="M279" s="662">
        <v>0</v>
      </c>
      <c r="N279" s="661">
        <v>1</v>
      </c>
      <c r="O279" s="744">
        <v>0.5</v>
      </c>
      <c r="P279" s="662"/>
      <c r="Q279" s="677"/>
      <c r="R279" s="661"/>
      <c r="S279" s="677">
        <v>0</v>
      </c>
      <c r="T279" s="744"/>
      <c r="U279" s="700">
        <v>0</v>
      </c>
    </row>
    <row r="280" spans="1:21" ht="14.4" customHeight="1" x14ac:dyDescent="0.3">
      <c r="A280" s="660">
        <v>50</v>
      </c>
      <c r="B280" s="661" t="s">
        <v>561</v>
      </c>
      <c r="C280" s="661" t="s">
        <v>2376</v>
      </c>
      <c r="D280" s="742" t="s">
        <v>3366</v>
      </c>
      <c r="E280" s="743" t="s">
        <v>2387</v>
      </c>
      <c r="F280" s="661" t="s">
        <v>2373</v>
      </c>
      <c r="G280" s="661" t="s">
        <v>2637</v>
      </c>
      <c r="H280" s="661" t="s">
        <v>562</v>
      </c>
      <c r="I280" s="661" t="s">
        <v>2763</v>
      </c>
      <c r="J280" s="661" t="s">
        <v>2764</v>
      </c>
      <c r="K280" s="661" t="s">
        <v>2765</v>
      </c>
      <c r="L280" s="662">
        <v>0</v>
      </c>
      <c r="M280" s="662">
        <v>0</v>
      </c>
      <c r="N280" s="661">
        <v>1</v>
      </c>
      <c r="O280" s="744">
        <v>0.5</v>
      </c>
      <c r="P280" s="662">
        <v>0</v>
      </c>
      <c r="Q280" s="677"/>
      <c r="R280" s="661">
        <v>1</v>
      </c>
      <c r="S280" s="677">
        <v>1</v>
      </c>
      <c r="T280" s="744">
        <v>0.5</v>
      </c>
      <c r="U280" s="700">
        <v>1</v>
      </c>
    </row>
    <row r="281" spans="1:21" ht="14.4" customHeight="1" x14ac:dyDescent="0.3">
      <c r="A281" s="660">
        <v>50</v>
      </c>
      <c r="B281" s="661" t="s">
        <v>561</v>
      </c>
      <c r="C281" s="661" t="s">
        <v>2376</v>
      </c>
      <c r="D281" s="742" t="s">
        <v>3366</v>
      </c>
      <c r="E281" s="743" t="s">
        <v>2387</v>
      </c>
      <c r="F281" s="661" t="s">
        <v>2373</v>
      </c>
      <c r="G281" s="661" t="s">
        <v>2459</v>
      </c>
      <c r="H281" s="661" t="s">
        <v>1222</v>
      </c>
      <c r="I281" s="661" t="s">
        <v>2641</v>
      </c>
      <c r="J281" s="661" t="s">
        <v>1224</v>
      </c>
      <c r="K281" s="661" t="s">
        <v>2642</v>
      </c>
      <c r="L281" s="662">
        <v>46.85</v>
      </c>
      <c r="M281" s="662">
        <v>46.85</v>
      </c>
      <c r="N281" s="661">
        <v>1</v>
      </c>
      <c r="O281" s="744">
        <v>0.5</v>
      </c>
      <c r="P281" s="662"/>
      <c r="Q281" s="677">
        <v>0</v>
      </c>
      <c r="R281" s="661"/>
      <c r="S281" s="677">
        <v>0</v>
      </c>
      <c r="T281" s="744"/>
      <c r="U281" s="700">
        <v>0</v>
      </c>
    </row>
    <row r="282" spans="1:21" ht="14.4" customHeight="1" x14ac:dyDescent="0.3">
      <c r="A282" s="660">
        <v>50</v>
      </c>
      <c r="B282" s="661" t="s">
        <v>561</v>
      </c>
      <c r="C282" s="661" t="s">
        <v>2376</v>
      </c>
      <c r="D282" s="742" t="s">
        <v>3366</v>
      </c>
      <c r="E282" s="743" t="s">
        <v>2387</v>
      </c>
      <c r="F282" s="661" t="s">
        <v>2373</v>
      </c>
      <c r="G282" s="661" t="s">
        <v>2459</v>
      </c>
      <c r="H282" s="661" t="s">
        <v>1222</v>
      </c>
      <c r="I282" s="661" t="s">
        <v>1298</v>
      </c>
      <c r="J282" s="661" t="s">
        <v>1299</v>
      </c>
      <c r="K282" s="661" t="s">
        <v>2230</v>
      </c>
      <c r="L282" s="662">
        <v>93.71</v>
      </c>
      <c r="M282" s="662">
        <v>93.71</v>
      </c>
      <c r="N282" s="661">
        <v>1</v>
      </c>
      <c r="O282" s="744">
        <v>0.5</v>
      </c>
      <c r="P282" s="662"/>
      <c r="Q282" s="677">
        <v>0</v>
      </c>
      <c r="R282" s="661"/>
      <c r="S282" s="677">
        <v>0</v>
      </c>
      <c r="T282" s="744"/>
      <c r="U282" s="700">
        <v>0</v>
      </c>
    </row>
    <row r="283" spans="1:21" ht="14.4" customHeight="1" x14ac:dyDescent="0.3">
      <c r="A283" s="660">
        <v>50</v>
      </c>
      <c r="B283" s="661" t="s">
        <v>561</v>
      </c>
      <c r="C283" s="661" t="s">
        <v>2376</v>
      </c>
      <c r="D283" s="742" t="s">
        <v>3366</v>
      </c>
      <c r="E283" s="743" t="s">
        <v>2387</v>
      </c>
      <c r="F283" s="661" t="s">
        <v>2373</v>
      </c>
      <c r="G283" s="661" t="s">
        <v>2459</v>
      </c>
      <c r="H283" s="661" t="s">
        <v>1222</v>
      </c>
      <c r="I283" s="661" t="s">
        <v>2460</v>
      </c>
      <c r="J283" s="661" t="s">
        <v>1299</v>
      </c>
      <c r="K283" s="661" t="s">
        <v>1300</v>
      </c>
      <c r="L283" s="662">
        <v>0</v>
      </c>
      <c r="M283" s="662">
        <v>0</v>
      </c>
      <c r="N283" s="661">
        <v>2</v>
      </c>
      <c r="O283" s="744">
        <v>1</v>
      </c>
      <c r="P283" s="662"/>
      <c r="Q283" s="677"/>
      <c r="R283" s="661"/>
      <c r="S283" s="677">
        <v>0</v>
      </c>
      <c r="T283" s="744"/>
      <c r="U283" s="700">
        <v>0</v>
      </c>
    </row>
    <row r="284" spans="1:21" ht="14.4" customHeight="1" x14ac:dyDescent="0.3">
      <c r="A284" s="660">
        <v>50</v>
      </c>
      <c r="B284" s="661" t="s">
        <v>561</v>
      </c>
      <c r="C284" s="661" t="s">
        <v>2376</v>
      </c>
      <c r="D284" s="742" t="s">
        <v>3366</v>
      </c>
      <c r="E284" s="743" t="s">
        <v>2387</v>
      </c>
      <c r="F284" s="661" t="s">
        <v>2373</v>
      </c>
      <c r="G284" s="661" t="s">
        <v>2459</v>
      </c>
      <c r="H284" s="661" t="s">
        <v>1222</v>
      </c>
      <c r="I284" s="661" t="s">
        <v>2643</v>
      </c>
      <c r="J284" s="661" t="s">
        <v>1299</v>
      </c>
      <c r="K284" s="661" t="s">
        <v>2644</v>
      </c>
      <c r="L284" s="662">
        <v>0</v>
      </c>
      <c r="M284" s="662">
        <v>0</v>
      </c>
      <c r="N284" s="661">
        <v>1</v>
      </c>
      <c r="O284" s="744">
        <v>0.5</v>
      </c>
      <c r="P284" s="662"/>
      <c r="Q284" s="677"/>
      <c r="R284" s="661"/>
      <c r="S284" s="677">
        <v>0</v>
      </c>
      <c r="T284" s="744"/>
      <c r="U284" s="700">
        <v>0</v>
      </c>
    </row>
    <row r="285" spans="1:21" ht="14.4" customHeight="1" x14ac:dyDescent="0.3">
      <c r="A285" s="660">
        <v>50</v>
      </c>
      <c r="B285" s="661" t="s">
        <v>561</v>
      </c>
      <c r="C285" s="661" t="s">
        <v>2376</v>
      </c>
      <c r="D285" s="742" t="s">
        <v>3366</v>
      </c>
      <c r="E285" s="743" t="s">
        <v>2387</v>
      </c>
      <c r="F285" s="661" t="s">
        <v>2373</v>
      </c>
      <c r="G285" s="661" t="s">
        <v>2459</v>
      </c>
      <c r="H285" s="661" t="s">
        <v>1222</v>
      </c>
      <c r="I285" s="661" t="s">
        <v>2643</v>
      </c>
      <c r="J285" s="661" t="s">
        <v>1299</v>
      </c>
      <c r="K285" s="661" t="s">
        <v>2644</v>
      </c>
      <c r="L285" s="662">
        <v>100.18</v>
      </c>
      <c r="M285" s="662">
        <v>200.36</v>
      </c>
      <c r="N285" s="661">
        <v>2</v>
      </c>
      <c r="O285" s="744">
        <v>1</v>
      </c>
      <c r="P285" s="662"/>
      <c r="Q285" s="677">
        <v>0</v>
      </c>
      <c r="R285" s="661"/>
      <c r="S285" s="677">
        <v>0</v>
      </c>
      <c r="T285" s="744"/>
      <c r="U285" s="700">
        <v>0</v>
      </c>
    </row>
    <row r="286" spans="1:21" ht="14.4" customHeight="1" x14ac:dyDescent="0.3">
      <c r="A286" s="660">
        <v>50</v>
      </c>
      <c r="B286" s="661" t="s">
        <v>561</v>
      </c>
      <c r="C286" s="661" t="s">
        <v>2376</v>
      </c>
      <c r="D286" s="742" t="s">
        <v>3366</v>
      </c>
      <c r="E286" s="743" t="s">
        <v>2387</v>
      </c>
      <c r="F286" s="661" t="s">
        <v>2373</v>
      </c>
      <c r="G286" s="661" t="s">
        <v>2459</v>
      </c>
      <c r="H286" s="661" t="s">
        <v>1222</v>
      </c>
      <c r="I286" s="661" t="s">
        <v>2766</v>
      </c>
      <c r="J286" s="661" t="s">
        <v>1299</v>
      </c>
      <c r="K286" s="661" t="s">
        <v>2767</v>
      </c>
      <c r="L286" s="662">
        <v>0</v>
      </c>
      <c r="M286" s="662">
        <v>0</v>
      </c>
      <c r="N286" s="661">
        <v>1</v>
      </c>
      <c r="O286" s="744">
        <v>0.5</v>
      </c>
      <c r="P286" s="662">
        <v>0</v>
      </c>
      <c r="Q286" s="677"/>
      <c r="R286" s="661">
        <v>1</v>
      </c>
      <c r="S286" s="677">
        <v>1</v>
      </c>
      <c r="T286" s="744">
        <v>0.5</v>
      </c>
      <c r="U286" s="700">
        <v>1</v>
      </c>
    </row>
    <row r="287" spans="1:21" ht="14.4" customHeight="1" x14ac:dyDescent="0.3">
      <c r="A287" s="660">
        <v>50</v>
      </c>
      <c r="B287" s="661" t="s">
        <v>561</v>
      </c>
      <c r="C287" s="661" t="s">
        <v>2376</v>
      </c>
      <c r="D287" s="742" t="s">
        <v>3366</v>
      </c>
      <c r="E287" s="743" t="s">
        <v>2387</v>
      </c>
      <c r="F287" s="661" t="s">
        <v>2373</v>
      </c>
      <c r="G287" s="661" t="s">
        <v>2413</v>
      </c>
      <c r="H287" s="661" t="s">
        <v>562</v>
      </c>
      <c r="I287" s="661" t="s">
        <v>2768</v>
      </c>
      <c r="J287" s="661" t="s">
        <v>1342</v>
      </c>
      <c r="K287" s="661" t="s">
        <v>2769</v>
      </c>
      <c r="L287" s="662">
        <v>0</v>
      </c>
      <c r="M287" s="662">
        <v>0</v>
      </c>
      <c r="N287" s="661">
        <v>3</v>
      </c>
      <c r="O287" s="744">
        <v>1.5</v>
      </c>
      <c r="P287" s="662">
        <v>0</v>
      </c>
      <c r="Q287" s="677"/>
      <c r="R287" s="661">
        <v>1</v>
      </c>
      <c r="S287" s="677">
        <v>0.33333333333333331</v>
      </c>
      <c r="T287" s="744">
        <v>0.5</v>
      </c>
      <c r="U287" s="700">
        <v>0.33333333333333331</v>
      </c>
    </row>
    <row r="288" spans="1:21" ht="14.4" customHeight="1" x14ac:dyDescent="0.3">
      <c r="A288" s="660">
        <v>50</v>
      </c>
      <c r="B288" s="661" t="s">
        <v>561</v>
      </c>
      <c r="C288" s="661" t="s">
        <v>2376</v>
      </c>
      <c r="D288" s="742" t="s">
        <v>3366</v>
      </c>
      <c r="E288" s="743" t="s">
        <v>2387</v>
      </c>
      <c r="F288" s="661" t="s">
        <v>2373</v>
      </c>
      <c r="G288" s="661" t="s">
        <v>2413</v>
      </c>
      <c r="H288" s="661" t="s">
        <v>1222</v>
      </c>
      <c r="I288" s="661" t="s">
        <v>2414</v>
      </c>
      <c r="J288" s="661" t="s">
        <v>1342</v>
      </c>
      <c r="K288" s="661" t="s">
        <v>1292</v>
      </c>
      <c r="L288" s="662">
        <v>48.27</v>
      </c>
      <c r="M288" s="662">
        <v>48.27</v>
      </c>
      <c r="N288" s="661">
        <v>1</v>
      </c>
      <c r="O288" s="744">
        <v>0.5</v>
      </c>
      <c r="P288" s="662"/>
      <c r="Q288" s="677">
        <v>0</v>
      </c>
      <c r="R288" s="661"/>
      <c r="S288" s="677">
        <v>0</v>
      </c>
      <c r="T288" s="744"/>
      <c r="U288" s="700">
        <v>0</v>
      </c>
    </row>
    <row r="289" spans="1:21" ht="14.4" customHeight="1" x14ac:dyDescent="0.3">
      <c r="A289" s="660">
        <v>50</v>
      </c>
      <c r="B289" s="661" t="s">
        <v>561</v>
      </c>
      <c r="C289" s="661" t="s">
        <v>2376</v>
      </c>
      <c r="D289" s="742" t="s">
        <v>3366</v>
      </c>
      <c r="E289" s="743" t="s">
        <v>2387</v>
      </c>
      <c r="F289" s="661" t="s">
        <v>2373</v>
      </c>
      <c r="G289" s="661" t="s">
        <v>2413</v>
      </c>
      <c r="H289" s="661" t="s">
        <v>562</v>
      </c>
      <c r="I289" s="661" t="s">
        <v>2770</v>
      </c>
      <c r="J289" s="661" t="s">
        <v>1342</v>
      </c>
      <c r="K289" s="661" t="s">
        <v>2771</v>
      </c>
      <c r="L289" s="662">
        <v>0</v>
      </c>
      <c r="M289" s="662">
        <v>0</v>
      </c>
      <c r="N289" s="661">
        <v>1</v>
      </c>
      <c r="O289" s="744">
        <v>0.5</v>
      </c>
      <c r="P289" s="662">
        <v>0</v>
      </c>
      <c r="Q289" s="677"/>
      <c r="R289" s="661">
        <v>1</v>
      </c>
      <c r="S289" s="677">
        <v>1</v>
      </c>
      <c r="T289" s="744">
        <v>0.5</v>
      </c>
      <c r="U289" s="700">
        <v>1</v>
      </c>
    </row>
    <row r="290" spans="1:21" ht="14.4" customHeight="1" x14ac:dyDescent="0.3">
      <c r="A290" s="660">
        <v>50</v>
      </c>
      <c r="B290" s="661" t="s">
        <v>561</v>
      </c>
      <c r="C290" s="661" t="s">
        <v>2376</v>
      </c>
      <c r="D290" s="742" t="s">
        <v>3366</v>
      </c>
      <c r="E290" s="743" t="s">
        <v>2387</v>
      </c>
      <c r="F290" s="661" t="s">
        <v>2373</v>
      </c>
      <c r="G290" s="661" t="s">
        <v>2413</v>
      </c>
      <c r="H290" s="661" t="s">
        <v>562</v>
      </c>
      <c r="I290" s="661" t="s">
        <v>2772</v>
      </c>
      <c r="J290" s="661" t="s">
        <v>1432</v>
      </c>
      <c r="K290" s="661" t="s">
        <v>2773</v>
      </c>
      <c r="L290" s="662">
        <v>0</v>
      </c>
      <c r="M290" s="662">
        <v>0</v>
      </c>
      <c r="N290" s="661">
        <v>1</v>
      </c>
      <c r="O290" s="744">
        <v>0.5</v>
      </c>
      <c r="P290" s="662">
        <v>0</v>
      </c>
      <c r="Q290" s="677"/>
      <c r="R290" s="661">
        <v>1</v>
      </c>
      <c r="S290" s="677">
        <v>1</v>
      </c>
      <c r="T290" s="744">
        <v>0.5</v>
      </c>
      <c r="U290" s="700">
        <v>1</v>
      </c>
    </row>
    <row r="291" spans="1:21" ht="14.4" customHeight="1" x14ac:dyDescent="0.3">
      <c r="A291" s="660">
        <v>50</v>
      </c>
      <c r="B291" s="661" t="s">
        <v>561</v>
      </c>
      <c r="C291" s="661" t="s">
        <v>2376</v>
      </c>
      <c r="D291" s="742" t="s">
        <v>3366</v>
      </c>
      <c r="E291" s="743" t="s">
        <v>2387</v>
      </c>
      <c r="F291" s="661" t="s">
        <v>2373</v>
      </c>
      <c r="G291" s="661" t="s">
        <v>2506</v>
      </c>
      <c r="H291" s="661" t="s">
        <v>562</v>
      </c>
      <c r="I291" s="661" t="s">
        <v>2774</v>
      </c>
      <c r="J291" s="661" t="s">
        <v>2508</v>
      </c>
      <c r="K291" s="661" t="s">
        <v>2775</v>
      </c>
      <c r="L291" s="662">
        <v>0</v>
      </c>
      <c r="M291" s="662">
        <v>0</v>
      </c>
      <c r="N291" s="661">
        <v>1</v>
      </c>
      <c r="O291" s="744">
        <v>0.5</v>
      </c>
      <c r="P291" s="662">
        <v>0</v>
      </c>
      <c r="Q291" s="677"/>
      <c r="R291" s="661">
        <v>1</v>
      </c>
      <c r="S291" s="677">
        <v>1</v>
      </c>
      <c r="T291" s="744">
        <v>0.5</v>
      </c>
      <c r="U291" s="700">
        <v>1</v>
      </c>
    </row>
    <row r="292" spans="1:21" ht="14.4" customHeight="1" x14ac:dyDescent="0.3">
      <c r="A292" s="660">
        <v>50</v>
      </c>
      <c r="B292" s="661" t="s">
        <v>561</v>
      </c>
      <c r="C292" s="661" t="s">
        <v>2376</v>
      </c>
      <c r="D292" s="742" t="s">
        <v>3366</v>
      </c>
      <c r="E292" s="743" t="s">
        <v>2387</v>
      </c>
      <c r="F292" s="661" t="s">
        <v>2373</v>
      </c>
      <c r="G292" s="661" t="s">
        <v>2649</v>
      </c>
      <c r="H292" s="661" t="s">
        <v>562</v>
      </c>
      <c r="I292" s="661" t="s">
        <v>622</v>
      </c>
      <c r="J292" s="661" t="s">
        <v>2776</v>
      </c>
      <c r="K292" s="661" t="s">
        <v>2777</v>
      </c>
      <c r="L292" s="662">
        <v>24.78</v>
      </c>
      <c r="M292" s="662">
        <v>24.78</v>
      </c>
      <c r="N292" s="661">
        <v>1</v>
      </c>
      <c r="O292" s="744">
        <v>0.5</v>
      </c>
      <c r="P292" s="662"/>
      <c r="Q292" s="677">
        <v>0</v>
      </c>
      <c r="R292" s="661"/>
      <c r="S292" s="677">
        <v>0</v>
      </c>
      <c r="T292" s="744"/>
      <c r="U292" s="700">
        <v>0</v>
      </c>
    </row>
    <row r="293" spans="1:21" ht="14.4" customHeight="1" x14ac:dyDescent="0.3">
      <c r="A293" s="660">
        <v>50</v>
      </c>
      <c r="B293" s="661" t="s">
        <v>561</v>
      </c>
      <c r="C293" s="661" t="s">
        <v>2376</v>
      </c>
      <c r="D293" s="742" t="s">
        <v>3366</v>
      </c>
      <c r="E293" s="743" t="s">
        <v>2387</v>
      </c>
      <c r="F293" s="661" t="s">
        <v>2373</v>
      </c>
      <c r="G293" s="661" t="s">
        <v>2415</v>
      </c>
      <c r="H293" s="661" t="s">
        <v>1222</v>
      </c>
      <c r="I293" s="661" t="s">
        <v>1252</v>
      </c>
      <c r="J293" s="661" t="s">
        <v>2262</v>
      </c>
      <c r="K293" s="661" t="s">
        <v>1254</v>
      </c>
      <c r="L293" s="662">
        <v>96.53</v>
      </c>
      <c r="M293" s="662">
        <v>96.53</v>
      </c>
      <c r="N293" s="661">
        <v>1</v>
      </c>
      <c r="O293" s="744">
        <v>0.5</v>
      </c>
      <c r="P293" s="662"/>
      <c r="Q293" s="677">
        <v>0</v>
      </c>
      <c r="R293" s="661"/>
      <c r="S293" s="677">
        <v>0</v>
      </c>
      <c r="T293" s="744"/>
      <c r="U293" s="700">
        <v>0</v>
      </c>
    </row>
    <row r="294" spans="1:21" ht="14.4" customHeight="1" x14ac:dyDescent="0.3">
      <c r="A294" s="660">
        <v>50</v>
      </c>
      <c r="B294" s="661" t="s">
        <v>561</v>
      </c>
      <c r="C294" s="661" t="s">
        <v>2376</v>
      </c>
      <c r="D294" s="742" t="s">
        <v>3366</v>
      </c>
      <c r="E294" s="743" t="s">
        <v>2387</v>
      </c>
      <c r="F294" s="661" t="s">
        <v>2373</v>
      </c>
      <c r="G294" s="661" t="s">
        <v>2415</v>
      </c>
      <c r="H294" s="661" t="s">
        <v>1222</v>
      </c>
      <c r="I294" s="661" t="s">
        <v>1226</v>
      </c>
      <c r="J294" s="661" t="s">
        <v>1227</v>
      </c>
      <c r="K294" s="661" t="s">
        <v>1228</v>
      </c>
      <c r="L294" s="662">
        <v>10.41</v>
      </c>
      <c r="M294" s="662">
        <v>10.41</v>
      </c>
      <c r="N294" s="661">
        <v>1</v>
      </c>
      <c r="O294" s="744">
        <v>0.5</v>
      </c>
      <c r="P294" s="662"/>
      <c r="Q294" s="677">
        <v>0</v>
      </c>
      <c r="R294" s="661"/>
      <c r="S294" s="677">
        <v>0</v>
      </c>
      <c r="T294" s="744"/>
      <c r="U294" s="700">
        <v>0</v>
      </c>
    </row>
    <row r="295" spans="1:21" ht="14.4" customHeight="1" x14ac:dyDescent="0.3">
      <c r="A295" s="660">
        <v>50</v>
      </c>
      <c r="B295" s="661" t="s">
        <v>561</v>
      </c>
      <c r="C295" s="661" t="s">
        <v>2376</v>
      </c>
      <c r="D295" s="742" t="s">
        <v>3366</v>
      </c>
      <c r="E295" s="743" t="s">
        <v>2387</v>
      </c>
      <c r="F295" s="661" t="s">
        <v>2373</v>
      </c>
      <c r="G295" s="661" t="s">
        <v>2415</v>
      </c>
      <c r="H295" s="661" t="s">
        <v>1222</v>
      </c>
      <c r="I295" s="661" t="s">
        <v>2651</v>
      </c>
      <c r="J295" s="661" t="s">
        <v>1227</v>
      </c>
      <c r="K295" s="661" t="s">
        <v>2652</v>
      </c>
      <c r="L295" s="662">
        <v>15.61</v>
      </c>
      <c r="M295" s="662">
        <v>15.61</v>
      </c>
      <c r="N295" s="661">
        <v>1</v>
      </c>
      <c r="O295" s="744">
        <v>0.5</v>
      </c>
      <c r="P295" s="662"/>
      <c r="Q295" s="677">
        <v>0</v>
      </c>
      <c r="R295" s="661"/>
      <c r="S295" s="677">
        <v>0</v>
      </c>
      <c r="T295" s="744"/>
      <c r="U295" s="700">
        <v>0</v>
      </c>
    </row>
    <row r="296" spans="1:21" ht="14.4" customHeight="1" x14ac:dyDescent="0.3">
      <c r="A296" s="660">
        <v>50</v>
      </c>
      <c r="B296" s="661" t="s">
        <v>561</v>
      </c>
      <c r="C296" s="661" t="s">
        <v>2376</v>
      </c>
      <c r="D296" s="742" t="s">
        <v>3366</v>
      </c>
      <c r="E296" s="743" t="s">
        <v>2387</v>
      </c>
      <c r="F296" s="661" t="s">
        <v>2373</v>
      </c>
      <c r="G296" s="661" t="s">
        <v>2415</v>
      </c>
      <c r="H296" s="661" t="s">
        <v>1222</v>
      </c>
      <c r="I296" s="661" t="s">
        <v>2466</v>
      </c>
      <c r="J296" s="661" t="s">
        <v>1230</v>
      </c>
      <c r="K296" s="661" t="s">
        <v>2467</v>
      </c>
      <c r="L296" s="662">
        <v>24.14</v>
      </c>
      <c r="M296" s="662">
        <v>72.42</v>
      </c>
      <c r="N296" s="661">
        <v>3</v>
      </c>
      <c r="O296" s="744">
        <v>2</v>
      </c>
      <c r="P296" s="662">
        <v>24.14</v>
      </c>
      <c r="Q296" s="677">
        <v>0.33333333333333331</v>
      </c>
      <c r="R296" s="661">
        <v>1</v>
      </c>
      <c r="S296" s="677">
        <v>0.33333333333333331</v>
      </c>
      <c r="T296" s="744">
        <v>1</v>
      </c>
      <c r="U296" s="700">
        <v>0.5</v>
      </c>
    </row>
    <row r="297" spans="1:21" ht="14.4" customHeight="1" x14ac:dyDescent="0.3">
      <c r="A297" s="660">
        <v>50</v>
      </c>
      <c r="B297" s="661" t="s">
        <v>561</v>
      </c>
      <c r="C297" s="661" t="s">
        <v>2376</v>
      </c>
      <c r="D297" s="742" t="s">
        <v>3366</v>
      </c>
      <c r="E297" s="743" t="s">
        <v>2387</v>
      </c>
      <c r="F297" s="661" t="s">
        <v>2373</v>
      </c>
      <c r="G297" s="661" t="s">
        <v>2415</v>
      </c>
      <c r="H297" s="661" t="s">
        <v>1222</v>
      </c>
      <c r="I297" s="661" t="s">
        <v>1309</v>
      </c>
      <c r="J297" s="661" t="s">
        <v>2263</v>
      </c>
      <c r="K297" s="661" t="s">
        <v>947</v>
      </c>
      <c r="L297" s="662">
        <v>48.27</v>
      </c>
      <c r="M297" s="662">
        <v>48.27</v>
      </c>
      <c r="N297" s="661">
        <v>1</v>
      </c>
      <c r="O297" s="744">
        <v>0.5</v>
      </c>
      <c r="P297" s="662"/>
      <c r="Q297" s="677">
        <v>0</v>
      </c>
      <c r="R297" s="661"/>
      <c r="S297" s="677">
        <v>0</v>
      </c>
      <c r="T297" s="744"/>
      <c r="U297" s="700">
        <v>0</v>
      </c>
    </row>
    <row r="298" spans="1:21" ht="14.4" customHeight="1" x14ac:dyDescent="0.3">
      <c r="A298" s="660">
        <v>50</v>
      </c>
      <c r="B298" s="661" t="s">
        <v>561</v>
      </c>
      <c r="C298" s="661" t="s">
        <v>2376</v>
      </c>
      <c r="D298" s="742" t="s">
        <v>3366</v>
      </c>
      <c r="E298" s="743" t="s">
        <v>2387</v>
      </c>
      <c r="F298" s="661" t="s">
        <v>2373</v>
      </c>
      <c r="G298" s="661" t="s">
        <v>2415</v>
      </c>
      <c r="H298" s="661" t="s">
        <v>562</v>
      </c>
      <c r="I298" s="661" t="s">
        <v>2778</v>
      </c>
      <c r="J298" s="661" t="s">
        <v>2263</v>
      </c>
      <c r="K298" s="661" t="s">
        <v>2779</v>
      </c>
      <c r="L298" s="662">
        <v>0</v>
      </c>
      <c r="M298" s="662">
        <v>0</v>
      </c>
      <c r="N298" s="661">
        <v>1</v>
      </c>
      <c r="O298" s="744">
        <v>0.5</v>
      </c>
      <c r="P298" s="662"/>
      <c r="Q298" s="677"/>
      <c r="R298" s="661"/>
      <c r="S298" s="677">
        <v>0</v>
      </c>
      <c r="T298" s="744"/>
      <c r="U298" s="700">
        <v>0</v>
      </c>
    </row>
    <row r="299" spans="1:21" ht="14.4" customHeight="1" x14ac:dyDescent="0.3">
      <c r="A299" s="660">
        <v>50</v>
      </c>
      <c r="B299" s="661" t="s">
        <v>561</v>
      </c>
      <c r="C299" s="661" t="s">
        <v>2376</v>
      </c>
      <c r="D299" s="742" t="s">
        <v>3366</v>
      </c>
      <c r="E299" s="743" t="s">
        <v>2387</v>
      </c>
      <c r="F299" s="661" t="s">
        <v>2373</v>
      </c>
      <c r="G299" s="661" t="s">
        <v>2468</v>
      </c>
      <c r="H299" s="661" t="s">
        <v>1222</v>
      </c>
      <c r="I299" s="661" t="s">
        <v>1410</v>
      </c>
      <c r="J299" s="661" t="s">
        <v>1411</v>
      </c>
      <c r="K299" s="661" t="s">
        <v>1412</v>
      </c>
      <c r="L299" s="662">
        <v>298.95999999999998</v>
      </c>
      <c r="M299" s="662">
        <v>298.95999999999998</v>
      </c>
      <c r="N299" s="661">
        <v>1</v>
      </c>
      <c r="O299" s="744">
        <v>0.5</v>
      </c>
      <c r="P299" s="662"/>
      <c r="Q299" s="677">
        <v>0</v>
      </c>
      <c r="R299" s="661"/>
      <c r="S299" s="677">
        <v>0</v>
      </c>
      <c r="T299" s="744"/>
      <c r="U299" s="700">
        <v>0</v>
      </c>
    </row>
    <row r="300" spans="1:21" ht="14.4" customHeight="1" x14ac:dyDescent="0.3">
      <c r="A300" s="660">
        <v>50</v>
      </c>
      <c r="B300" s="661" t="s">
        <v>561</v>
      </c>
      <c r="C300" s="661" t="s">
        <v>2376</v>
      </c>
      <c r="D300" s="742" t="s">
        <v>3366</v>
      </c>
      <c r="E300" s="743" t="s">
        <v>2387</v>
      </c>
      <c r="F300" s="661" t="s">
        <v>2373</v>
      </c>
      <c r="G300" s="661" t="s">
        <v>2468</v>
      </c>
      <c r="H300" s="661" t="s">
        <v>562</v>
      </c>
      <c r="I300" s="661" t="s">
        <v>2780</v>
      </c>
      <c r="J300" s="661" t="s">
        <v>2470</v>
      </c>
      <c r="K300" s="661" t="s">
        <v>1182</v>
      </c>
      <c r="L300" s="662">
        <v>0</v>
      </c>
      <c r="M300" s="662">
        <v>0</v>
      </c>
      <c r="N300" s="661">
        <v>1</v>
      </c>
      <c r="O300" s="744">
        <v>0.5</v>
      </c>
      <c r="P300" s="662"/>
      <c r="Q300" s="677"/>
      <c r="R300" s="661"/>
      <c r="S300" s="677">
        <v>0</v>
      </c>
      <c r="T300" s="744"/>
      <c r="U300" s="700">
        <v>0</v>
      </c>
    </row>
    <row r="301" spans="1:21" ht="14.4" customHeight="1" x14ac:dyDescent="0.3">
      <c r="A301" s="660">
        <v>50</v>
      </c>
      <c r="B301" s="661" t="s">
        <v>561</v>
      </c>
      <c r="C301" s="661" t="s">
        <v>2376</v>
      </c>
      <c r="D301" s="742" t="s">
        <v>3366</v>
      </c>
      <c r="E301" s="743" t="s">
        <v>2387</v>
      </c>
      <c r="F301" s="661" t="s">
        <v>2373</v>
      </c>
      <c r="G301" s="661" t="s">
        <v>2468</v>
      </c>
      <c r="H301" s="661" t="s">
        <v>562</v>
      </c>
      <c r="I301" s="661" t="s">
        <v>2781</v>
      </c>
      <c r="J301" s="661" t="s">
        <v>2782</v>
      </c>
      <c r="K301" s="661" t="s">
        <v>2783</v>
      </c>
      <c r="L301" s="662">
        <v>116.58</v>
      </c>
      <c r="M301" s="662">
        <v>116.58</v>
      </c>
      <c r="N301" s="661">
        <v>1</v>
      </c>
      <c r="O301" s="744">
        <v>0.5</v>
      </c>
      <c r="P301" s="662">
        <v>116.58</v>
      </c>
      <c r="Q301" s="677">
        <v>1</v>
      </c>
      <c r="R301" s="661">
        <v>1</v>
      </c>
      <c r="S301" s="677">
        <v>1</v>
      </c>
      <c r="T301" s="744">
        <v>0.5</v>
      </c>
      <c r="U301" s="700">
        <v>1</v>
      </c>
    </row>
    <row r="302" spans="1:21" ht="14.4" customHeight="1" x14ac:dyDescent="0.3">
      <c r="A302" s="660">
        <v>50</v>
      </c>
      <c r="B302" s="661" t="s">
        <v>561</v>
      </c>
      <c r="C302" s="661" t="s">
        <v>2376</v>
      </c>
      <c r="D302" s="742" t="s">
        <v>3366</v>
      </c>
      <c r="E302" s="743" t="s">
        <v>2387</v>
      </c>
      <c r="F302" s="661" t="s">
        <v>2373</v>
      </c>
      <c r="G302" s="661" t="s">
        <v>2419</v>
      </c>
      <c r="H302" s="661" t="s">
        <v>562</v>
      </c>
      <c r="I302" s="661" t="s">
        <v>2420</v>
      </c>
      <c r="J302" s="661" t="s">
        <v>732</v>
      </c>
      <c r="K302" s="661" t="s">
        <v>2421</v>
      </c>
      <c r="L302" s="662">
        <v>30.47</v>
      </c>
      <c r="M302" s="662">
        <v>91.41</v>
      </c>
      <c r="N302" s="661">
        <v>3</v>
      </c>
      <c r="O302" s="744">
        <v>1.5</v>
      </c>
      <c r="P302" s="662">
        <v>60.94</v>
      </c>
      <c r="Q302" s="677">
        <v>0.66666666666666663</v>
      </c>
      <c r="R302" s="661">
        <v>2</v>
      </c>
      <c r="S302" s="677">
        <v>0.66666666666666663</v>
      </c>
      <c r="T302" s="744">
        <v>1</v>
      </c>
      <c r="U302" s="700">
        <v>0.66666666666666663</v>
      </c>
    </row>
    <row r="303" spans="1:21" ht="14.4" customHeight="1" x14ac:dyDescent="0.3">
      <c r="A303" s="660">
        <v>50</v>
      </c>
      <c r="B303" s="661" t="s">
        <v>561</v>
      </c>
      <c r="C303" s="661" t="s">
        <v>2376</v>
      </c>
      <c r="D303" s="742" t="s">
        <v>3366</v>
      </c>
      <c r="E303" s="743" t="s">
        <v>2387</v>
      </c>
      <c r="F303" s="661" t="s">
        <v>2373</v>
      </c>
      <c r="G303" s="661" t="s">
        <v>2473</v>
      </c>
      <c r="H303" s="661" t="s">
        <v>562</v>
      </c>
      <c r="I303" s="661" t="s">
        <v>1527</v>
      </c>
      <c r="J303" s="661" t="s">
        <v>1528</v>
      </c>
      <c r="K303" s="661" t="s">
        <v>2474</v>
      </c>
      <c r="L303" s="662">
        <v>22.44</v>
      </c>
      <c r="M303" s="662">
        <v>22.44</v>
      </c>
      <c r="N303" s="661">
        <v>1</v>
      </c>
      <c r="O303" s="744">
        <v>1</v>
      </c>
      <c r="P303" s="662"/>
      <c r="Q303" s="677">
        <v>0</v>
      </c>
      <c r="R303" s="661"/>
      <c r="S303" s="677">
        <v>0</v>
      </c>
      <c r="T303" s="744"/>
      <c r="U303" s="700">
        <v>0</v>
      </c>
    </row>
    <row r="304" spans="1:21" ht="14.4" customHeight="1" x14ac:dyDescent="0.3">
      <c r="A304" s="660">
        <v>50</v>
      </c>
      <c r="B304" s="661" t="s">
        <v>561</v>
      </c>
      <c r="C304" s="661" t="s">
        <v>2376</v>
      </c>
      <c r="D304" s="742" t="s">
        <v>3366</v>
      </c>
      <c r="E304" s="743" t="s">
        <v>2387</v>
      </c>
      <c r="F304" s="661" t="s">
        <v>2373</v>
      </c>
      <c r="G304" s="661" t="s">
        <v>2516</v>
      </c>
      <c r="H304" s="661" t="s">
        <v>562</v>
      </c>
      <c r="I304" s="661" t="s">
        <v>1531</v>
      </c>
      <c r="J304" s="661" t="s">
        <v>1532</v>
      </c>
      <c r="K304" s="661" t="s">
        <v>2517</v>
      </c>
      <c r="L304" s="662">
        <v>186.27</v>
      </c>
      <c r="M304" s="662">
        <v>186.27</v>
      </c>
      <c r="N304" s="661">
        <v>1</v>
      </c>
      <c r="O304" s="744">
        <v>0.5</v>
      </c>
      <c r="P304" s="662"/>
      <c r="Q304" s="677">
        <v>0</v>
      </c>
      <c r="R304" s="661"/>
      <c r="S304" s="677">
        <v>0</v>
      </c>
      <c r="T304" s="744"/>
      <c r="U304" s="700">
        <v>0</v>
      </c>
    </row>
    <row r="305" spans="1:21" ht="14.4" customHeight="1" x14ac:dyDescent="0.3">
      <c r="A305" s="660">
        <v>50</v>
      </c>
      <c r="B305" s="661" t="s">
        <v>561</v>
      </c>
      <c r="C305" s="661" t="s">
        <v>2376</v>
      </c>
      <c r="D305" s="742" t="s">
        <v>3366</v>
      </c>
      <c r="E305" s="743" t="s">
        <v>2387</v>
      </c>
      <c r="F305" s="661" t="s">
        <v>2373</v>
      </c>
      <c r="G305" s="661" t="s">
        <v>2784</v>
      </c>
      <c r="H305" s="661" t="s">
        <v>562</v>
      </c>
      <c r="I305" s="661" t="s">
        <v>2785</v>
      </c>
      <c r="J305" s="661" t="s">
        <v>2786</v>
      </c>
      <c r="K305" s="661" t="s">
        <v>2787</v>
      </c>
      <c r="L305" s="662">
        <v>689.09</v>
      </c>
      <c r="M305" s="662">
        <v>689.09</v>
      </c>
      <c r="N305" s="661">
        <v>1</v>
      </c>
      <c r="O305" s="744">
        <v>0.5</v>
      </c>
      <c r="P305" s="662"/>
      <c r="Q305" s="677">
        <v>0</v>
      </c>
      <c r="R305" s="661"/>
      <c r="S305" s="677">
        <v>0</v>
      </c>
      <c r="T305" s="744"/>
      <c r="U305" s="700">
        <v>0</v>
      </c>
    </row>
    <row r="306" spans="1:21" ht="14.4" customHeight="1" x14ac:dyDescent="0.3">
      <c r="A306" s="660">
        <v>50</v>
      </c>
      <c r="B306" s="661" t="s">
        <v>561</v>
      </c>
      <c r="C306" s="661" t="s">
        <v>2376</v>
      </c>
      <c r="D306" s="742" t="s">
        <v>3366</v>
      </c>
      <c r="E306" s="743" t="s">
        <v>2387</v>
      </c>
      <c r="F306" s="661" t="s">
        <v>2373</v>
      </c>
      <c r="G306" s="661" t="s">
        <v>2662</v>
      </c>
      <c r="H306" s="661" t="s">
        <v>1222</v>
      </c>
      <c r="I306" s="661" t="s">
        <v>1248</v>
      </c>
      <c r="J306" s="661" t="s">
        <v>1249</v>
      </c>
      <c r="K306" s="661" t="s">
        <v>2273</v>
      </c>
      <c r="L306" s="662">
        <v>131.54</v>
      </c>
      <c r="M306" s="662">
        <v>131.54</v>
      </c>
      <c r="N306" s="661">
        <v>1</v>
      </c>
      <c r="O306" s="744">
        <v>0.5</v>
      </c>
      <c r="P306" s="662"/>
      <c r="Q306" s="677">
        <v>0</v>
      </c>
      <c r="R306" s="661"/>
      <c r="S306" s="677">
        <v>0</v>
      </c>
      <c r="T306" s="744"/>
      <c r="U306" s="700">
        <v>0</v>
      </c>
    </row>
    <row r="307" spans="1:21" ht="14.4" customHeight="1" x14ac:dyDescent="0.3">
      <c r="A307" s="660">
        <v>50</v>
      </c>
      <c r="B307" s="661" t="s">
        <v>561</v>
      </c>
      <c r="C307" s="661" t="s">
        <v>2376</v>
      </c>
      <c r="D307" s="742" t="s">
        <v>3366</v>
      </c>
      <c r="E307" s="743" t="s">
        <v>2387</v>
      </c>
      <c r="F307" s="661" t="s">
        <v>2373</v>
      </c>
      <c r="G307" s="661" t="s">
        <v>2518</v>
      </c>
      <c r="H307" s="661" t="s">
        <v>1222</v>
      </c>
      <c r="I307" s="661" t="s">
        <v>1383</v>
      </c>
      <c r="J307" s="661" t="s">
        <v>1384</v>
      </c>
      <c r="K307" s="661" t="s">
        <v>1385</v>
      </c>
      <c r="L307" s="662">
        <v>109.97</v>
      </c>
      <c r="M307" s="662">
        <v>109.97</v>
      </c>
      <c r="N307" s="661">
        <v>1</v>
      </c>
      <c r="O307" s="744">
        <v>0.5</v>
      </c>
      <c r="P307" s="662"/>
      <c r="Q307" s="677">
        <v>0</v>
      </c>
      <c r="R307" s="661"/>
      <c r="S307" s="677">
        <v>0</v>
      </c>
      <c r="T307" s="744"/>
      <c r="U307" s="700">
        <v>0</v>
      </c>
    </row>
    <row r="308" spans="1:21" ht="14.4" customHeight="1" x14ac:dyDescent="0.3">
      <c r="A308" s="660">
        <v>50</v>
      </c>
      <c r="B308" s="661" t="s">
        <v>561</v>
      </c>
      <c r="C308" s="661" t="s">
        <v>2376</v>
      </c>
      <c r="D308" s="742" t="s">
        <v>3366</v>
      </c>
      <c r="E308" s="743" t="s">
        <v>2387</v>
      </c>
      <c r="F308" s="661" t="s">
        <v>2373</v>
      </c>
      <c r="G308" s="661" t="s">
        <v>2518</v>
      </c>
      <c r="H308" s="661" t="s">
        <v>562</v>
      </c>
      <c r="I308" s="661" t="s">
        <v>2788</v>
      </c>
      <c r="J308" s="661" t="s">
        <v>2789</v>
      </c>
      <c r="K308" s="661" t="s">
        <v>597</v>
      </c>
      <c r="L308" s="662">
        <v>102.63</v>
      </c>
      <c r="M308" s="662">
        <v>102.63</v>
      </c>
      <c r="N308" s="661">
        <v>1</v>
      </c>
      <c r="O308" s="744">
        <v>0.5</v>
      </c>
      <c r="P308" s="662"/>
      <c r="Q308" s="677">
        <v>0</v>
      </c>
      <c r="R308" s="661"/>
      <c r="S308" s="677">
        <v>0</v>
      </c>
      <c r="T308" s="744"/>
      <c r="U308" s="700">
        <v>0</v>
      </c>
    </row>
    <row r="309" spans="1:21" ht="14.4" customHeight="1" x14ac:dyDescent="0.3">
      <c r="A309" s="660">
        <v>50</v>
      </c>
      <c r="B309" s="661" t="s">
        <v>561</v>
      </c>
      <c r="C309" s="661" t="s">
        <v>2376</v>
      </c>
      <c r="D309" s="742" t="s">
        <v>3366</v>
      </c>
      <c r="E309" s="743" t="s">
        <v>2387</v>
      </c>
      <c r="F309" s="661" t="s">
        <v>2373</v>
      </c>
      <c r="G309" s="661" t="s">
        <v>2518</v>
      </c>
      <c r="H309" s="661" t="s">
        <v>562</v>
      </c>
      <c r="I309" s="661" t="s">
        <v>2790</v>
      </c>
      <c r="J309" s="661" t="s">
        <v>2791</v>
      </c>
      <c r="K309" s="661" t="s">
        <v>2792</v>
      </c>
      <c r="L309" s="662">
        <v>0</v>
      </c>
      <c r="M309" s="662">
        <v>0</v>
      </c>
      <c r="N309" s="661">
        <v>1</v>
      </c>
      <c r="O309" s="744">
        <v>0.5</v>
      </c>
      <c r="P309" s="662"/>
      <c r="Q309" s="677"/>
      <c r="R309" s="661"/>
      <c r="S309" s="677">
        <v>0</v>
      </c>
      <c r="T309" s="744"/>
      <c r="U309" s="700">
        <v>0</v>
      </c>
    </row>
    <row r="310" spans="1:21" ht="14.4" customHeight="1" x14ac:dyDescent="0.3">
      <c r="A310" s="660">
        <v>50</v>
      </c>
      <c r="B310" s="661" t="s">
        <v>561</v>
      </c>
      <c r="C310" s="661" t="s">
        <v>2376</v>
      </c>
      <c r="D310" s="742" t="s">
        <v>3366</v>
      </c>
      <c r="E310" s="743" t="s">
        <v>2387</v>
      </c>
      <c r="F310" s="661" t="s">
        <v>2373</v>
      </c>
      <c r="G310" s="661" t="s">
        <v>2519</v>
      </c>
      <c r="H310" s="661" t="s">
        <v>562</v>
      </c>
      <c r="I310" s="661" t="s">
        <v>2793</v>
      </c>
      <c r="J310" s="661" t="s">
        <v>2521</v>
      </c>
      <c r="K310" s="661" t="s">
        <v>2794</v>
      </c>
      <c r="L310" s="662">
        <v>0</v>
      </c>
      <c r="M310" s="662">
        <v>0</v>
      </c>
      <c r="N310" s="661">
        <v>1</v>
      </c>
      <c r="O310" s="744">
        <v>0.5</v>
      </c>
      <c r="P310" s="662"/>
      <c r="Q310" s="677"/>
      <c r="R310" s="661"/>
      <c r="S310" s="677">
        <v>0</v>
      </c>
      <c r="T310" s="744"/>
      <c r="U310" s="700">
        <v>0</v>
      </c>
    </row>
    <row r="311" spans="1:21" ht="14.4" customHeight="1" x14ac:dyDescent="0.3">
      <c r="A311" s="660">
        <v>50</v>
      </c>
      <c r="B311" s="661" t="s">
        <v>561</v>
      </c>
      <c r="C311" s="661" t="s">
        <v>2376</v>
      </c>
      <c r="D311" s="742" t="s">
        <v>3366</v>
      </c>
      <c r="E311" s="743" t="s">
        <v>2387</v>
      </c>
      <c r="F311" s="661" t="s">
        <v>2373</v>
      </c>
      <c r="G311" s="661" t="s">
        <v>2795</v>
      </c>
      <c r="H311" s="661" t="s">
        <v>562</v>
      </c>
      <c r="I311" s="661" t="s">
        <v>2796</v>
      </c>
      <c r="J311" s="661" t="s">
        <v>2797</v>
      </c>
      <c r="K311" s="661" t="s">
        <v>2798</v>
      </c>
      <c r="L311" s="662">
        <v>101.2</v>
      </c>
      <c r="M311" s="662">
        <v>101.2</v>
      </c>
      <c r="N311" s="661">
        <v>1</v>
      </c>
      <c r="O311" s="744">
        <v>0.5</v>
      </c>
      <c r="P311" s="662"/>
      <c r="Q311" s="677">
        <v>0</v>
      </c>
      <c r="R311" s="661"/>
      <c r="S311" s="677">
        <v>0</v>
      </c>
      <c r="T311" s="744"/>
      <c r="U311" s="700">
        <v>0</v>
      </c>
    </row>
    <row r="312" spans="1:21" ht="14.4" customHeight="1" x14ac:dyDescent="0.3">
      <c r="A312" s="660">
        <v>50</v>
      </c>
      <c r="B312" s="661" t="s">
        <v>561</v>
      </c>
      <c r="C312" s="661" t="s">
        <v>2376</v>
      </c>
      <c r="D312" s="742" t="s">
        <v>3366</v>
      </c>
      <c r="E312" s="743" t="s">
        <v>2387</v>
      </c>
      <c r="F312" s="661" t="s">
        <v>2373</v>
      </c>
      <c r="G312" s="661" t="s">
        <v>2799</v>
      </c>
      <c r="H312" s="661" t="s">
        <v>562</v>
      </c>
      <c r="I312" s="661" t="s">
        <v>2800</v>
      </c>
      <c r="J312" s="661" t="s">
        <v>2801</v>
      </c>
      <c r="K312" s="661" t="s">
        <v>2802</v>
      </c>
      <c r="L312" s="662">
        <v>961.42</v>
      </c>
      <c r="M312" s="662">
        <v>961.42</v>
      </c>
      <c r="N312" s="661">
        <v>1</v>
      </c>
      <c r="O312" s="744">
        <v>0.5</v>
      </c>
      <c r="P312" s="662"/>
      <c r="Q312" s="677">
        <v>0</v>
      </c>
      <c r="R312" s="661"/>
      <c r="S312" s="677">
        <v>0</v>
      </c>
      <c r="T312" s="744"/>
      <c r="U312" s="700">
        <v>0</v>
      </c>
    </row>
    <row r="313" spans="1:21" ht="14.4" customHeight="1" x14ac:dyDescent="0.3">
      <c r="A313" s="660">
        <v>50</v>
      </c>
      <c r="B313" s="661" t="s">
        <v>561</v>
      </c>
      <c r="C313" s="661" t="s">
        <v>2376</v>
      </c>
      <c r="D313" s="742" t="s">
        <v>3366</v>
      </c>
      <c r="E313" s="743" t="s">
        <v>2387</v>
      </c>
      <c r="F313" s="661" t="s">
        <v>2373</v>
      </c>
      <c r="G313" s="661" t="s">
        <v>2803</v>
      </c>
      <c r="H313" s="661" t="s">
        <v>562</v>
      </c>
      <c r="I313" s="661" t="s">
        <v>1034</v>
      </c>
      <c r="J313" s="661" t="s">
        <v>1035</v>
      </c>
      <c r="K313" s="661" t="s">
        <v>2804</v>
      </c>
      <c r="L313" s="662">
        <v>75.22</v>
      </c>
      <c r="M313" s="662">
        <v>75.22</v>
      </c>
      <c r="N313" s="661">
        <v>1</v>
      </c>
      <c r="O313" s="744">
        <v>0.5</v>
      </c>
      <c r="P313" s="662"/>
      <c r="Q313" s="677">
        <v>0</v>
      </c>
      <c r="R313" s="661"/>
      <c r="S313" s="677">
        <v>0</v>
      </c>
      <c r="T313" s="744"/>
      <c r="U313" s="700">
        <v>0</v>
      </c>
    </row>
    <row r="314" spans="1:21" ht="14.4" customHeight="1" x14ac:dyDescent="0.3">
      <c r="A314" s="660">
        <v>50</v>
      </c>
      <c r="B314" s="661" t="s">
        <v>561</v>
      </c>
      <c r="C314" s="661" t="s">
        <v>2376</v>
      </c>
      <c r="D314" s="742" t="s">
        <v>3366</v>
      </c>
      <c r="E314" s="743" t="s">
        <v>2387</v>
      </c>
      <c r="F314" s="661" t="s">
        <v>2373</v>
      </c>
      <c r="G314" s="661" t="s">
        <v>2805</v>
      </c>
      <c r="H314" s="661" t="s">
        <v>562</v>
      </c>
      <c r="I314" s="661" t="s">
        <v>2806</v>
      </c>
      <c r="J314" s="661" t="s">
        <v>2807</v>
      </c>
      <c r="K314" s="661" t="s">
        <v>2808</v>
      </c>
      <c r="L314" s="662">
        <v>140.46</v>
      </c>
      <c r="M314" s="662">
        <v>140.46</v>
      </c>
      <c r="N314" s="661">
        <v>1</v>
      </c>
      <c r="O314" s="744">
        <v>0.5</v>
      </c>
      <c r="P314" s="662"/>
      <c r="Q314" s="677">
        <v>0</v>
      </c>
      <c r="R314" s="661"/>
      <c r="S314" s="677">
        <v>0</v>
      </c>
      <c r="T314" s="744"/>
      <c r="U314" s="700">
        <v>0</v>
      </c>
    </row>
    <row r="315" spans="1:21" ht="14.4" customHeight="1" x14ac:dyDescent="0.3">
      <c r="A315" s="660">
        <v>50</v>
      </c>
      <c r="B315" s="661" t="s">
        <v>561</v>
      </c>
      <c r="C315" s="661" t="s">
        <v>2376</v>
      </c>
      <c r="D315" s="742" t="s">
        <v>3366</v>
      </c>
      <c r="E315" s="743" t="s">
        <v>2387</v>
      </c>
      <c r="F315" s="661" t="s">
        <v>2373</v>
      </c>
      <c r="G315" s="661" t="s">
        <v>2482</v>
      </c>
      <c r="H315" s="661" t="s">
        <v>562</v>
      </c>
      <c r="I315" s="661" t="s">
        <v>2523</v>
      </c>
      <c r="J315" s="661" t="s">
        <v>812</v>
      </c>
      <c r="K315" s="661" t="s">
        <v>2524</v>
      </c>
      <c r="L315" s="662">
        <v>0</v>
      </c>
      <c r="M315" s="662">
        <v>0</v>
      </c>
      <c r="N315" s="661">
        <v>1</v>
      </c>
      <c r="O315" s="744">
        <v>0.5</v>
      </c>
      <c r="P315" s="662">
        <v>0</v>
      </c>
      <c r="Q315" s="677"/>
      <c r="R315" s="661">
        <v>1</v>
      </c>
      <c r="S315" s="677">
        <v>1</v>
      </c>
      <c r="T315" s="744">
        <v>0.5</v>
      </c>
      <c r="U315" s="700">
        <v>1</v>
      </c>
    </row>
    <row r="316" spans="1:21" ht="14.4" customHeight="1" x14ac:dyDescent="0.3">
      <c r="A316" s="660">
        <v>50</v>
      </c>
      <c r="B316" s="661" t="s">
        <v>561</v>
      </c>
      <c r="C316" s="661" t="s">
        <v>2376</v>
      </c>
      <c r="D316" s="742" t="s">
        <v>3366</v>
      </c>
      <c r="E316" s="743" t="s">
        <v>2387</v>
      </c>
      <c r="F316" s="661" t="s">
        <v>2373</v>
      </c>
      <c r="G316" s="661" t="s">
        <v>2809</v>
      </c>
      <c r="H316" s="661" t="s">
        <v>562</v>
      </c>
      <c r="I316" s="661" t="s">
        <v>2810</v>
      </c>
      <c r="J316" s="661" t="s">
        <v>2811</v>
      </c>
      <c r="K316" s="661" t="s">
        <v>1154</v>
      </c>
      <c r="L316" s="662">
        <v>158.63</v>
      </c>
      <c r="M316" s="662">
        <v>158.63</v>
      </c>
      <c r="N316" s="661">
        <v>1</v>
      </c>
      <c r="O316" s="744">
        <v>0.5</v>
      </c>
      <c r="P316" s="662"/>
      <c r="Q316" s="677">
        <v>0</v>
      </c>
      <c r="R316" s="661"/>
      <c r="S316" s="677">
        <v>0</v>
      </c>
      <c r="T316" s="744"/>
      <c r="U316" s="700">
        <v>0</v>
      </c>
    </row>
    <row r="317" spans="1:21" ht="14.4" customHeight="1" x14ac:dyDescent="0.3">
      <c r="A317" s="660">
        <v>50</v>
      </c>
      <c r="B317" s="661" t="s">
        <v>561</v>
      </c>
      <c r="C317" s="661" t="s">
        <v>2376</v>
      </c>
      <c r="D317" s="742" t="s">
        <v>3366</v>
      </c>
      <c r="E317" s="743" t="s">
        <v>2387</v>
      </c>
      <c r="F317" s="661" t="s">
        <v>2373</v>
      </c>
      <c r="G317" s="661" t="s">
        <v>2812</v>
      </c>
      <c r="H317" s="661" t="s">
        <v>562</v>
      </c>
      <c r="I317" s="661" t="s">
        <v>2813</v>
      </c>
      <c r="J317" s="661" t="s">
        <v>2814</v>
      </c>
      <c r="K317" s="661" t="s">
        <v>1036</v>
      </c>
      <c r="L317" s="662">
        <v>0</v>
      </c>
      <c r="M317" s="662">
        <v>0</v>
      </c>
      <c r="N317" s="661">
        <v>1</v>
      </c>
      <c r="O317" s="744">
        <v>0.5</v>
      </c>
      <c r="P317" s="662"/>
      <c r="Q317" s="677"/>
      <c r="R317" s="661"/>
      <c r="S317" s="677">
        <v>0</v>
      </c>
      <c r="T317" s="744"/>
      <c r="U317" s="700">
        <v>0</v>
      </c>
    </row>
    <row r="318" spans="1:21" ht="14.4" customHeight="1" x14ac:dyDescent="0.3">
      <c r="A318" s="660">
        <v>50</v>
      </c>
      <c r="B318" s="661" t="s">
        <v>561</v>
      </c>
      <c r="C318" s="661" t="s">
        <v>2376</v>
      </c>
      <c r="D318" s="742" t="s">
        <v>3366</v>
      </c>
      <c r="E318" s="743" t="s">
        <v>2387</v>
      </c>
      <c r="F318" s="661" t="s">
        <v>2373</v>
      </c>
      <c r="G318" s="661" t="s">
        <v>2815</v>
      </c>
      <c r="H318" s="661" t="s">
        <v>1222</v>
      </c>
      <c r="I318" s="661" t="s">
        <v>2816</v>
      </c>
      <c r="J318" s="661" t="s">
        <v>2817</v>
      </c>
      <c r="K318" s="661" t="s">
        <v>1254</v>
      </c>
      <c r="L318" s="662">
        <v>0</v>
      </c>
      <c r="M318" s="662">
        <v>0</v>
      </c>
      <c r="N318" s="661">
        <v>1</v>
      </c>
      <c r="O318" s="744">
        <v>0.5</v>
      </c>
      <c r="P318" s="662"/>
      <c r="Q318" s="677"/>
      <c r="R318" s="661"/>
      <c r="S318" s="677">
        <v>0</v>
      </c>
      <c r="T318" s="744"/>
      <c r="U318" s="700">
        <v>0</v>
      </c>
    </row>
    <row r="319" spans="1:21" ht="14.4" customHeight="1" x14ac:dyDescent="0.3">
      <c r="A319" s="660">
        <v>50</v>
      </c>
      <c r="B319" s="661" t="s">
        <v>561</v>
      </c>
      <c r="C319" s="661" t="s">
        <v>2376</v>
      </c>
      <c r="D319" s="742" t="s">
        <v>3366</v>
      </c>
      <c r="E319" s="743" t="s">
        <v>2387</v>
      </c>
      <c r="F319" s="661" t="s">
        <v>2373</v>
      </c>
      <c r="G319" s="661" t="s">
        <v>2422</v>
      </c>
      <c r="H319" s="661" t="s">
        <v>1222</v>
      </c>
      <c r="I319" s="661" t="s">
        <v>2818</v>
      </c>
      <c r="J319" s="661" t="s">
        <v>2526</v>
      </c>
      <c r="K319" s="661" t="s">
        <v>2819</v>
      </c>
      <c r="L319" s="662">
        <v>46.88</v>
      </c>
      <c r="M319" s="662">
        <v>46.88</v>
      </c>
      <c r="N319" s="661">
        <v>1</v>
      </c>
      <c r="O319" s="744">
        <v>0.5</v>
      </c>
      <c r="P319" s="662"/>
      <c r="Q319" s="677">
        <v>0</v>
      </c>
      <c r="R319" s="661"/>
      <c r="S319" s="677">
        <v>0</v>
      </c>
      <c r="T319" s="744"/>
      <c r="U319" s="700">
        <v>0</v>
      </c>
    </row>
    <row r="320" spans="1:21" ht="14.4" customHeight="1" x14ac:dyDescent="0.3">
      <c r="A320" s="660">
        <v>50</v>
      </c>
      <c r="B320" s="661" t="s">
        <v>561</v>
      </c>
      <c r="C320" s="661" t="s">
        <v>2376</v>
      </c>
      <c r="D320" s="742" t="s">
        <v>3366</v>
      </c>
      <c r="E320" s="743" t="s">
        <v>2387</v>
      </c>
      <c r="F320" s="661" t="s">
        <v>2373</v>
      </c>
      <c r="G320" s="661" t="s">
        <v>2422</v>
      </c>
      <c r="H320" s="661" t="s">
        <v>1222</v>
      </c>
      <c r="I320" s="661" t="s">
        <v>2681</v>
      </c>
      <c r="J320" s="661" t="s">
        <v>2529</v>
      </c>
      <c r="K320" s="661" t="s">
        <v>2514</v>
      </c>
      <c r="L320" s="662">
        <v>92.38</v>
      </c>
      <c r="M320" s="662">
        <v>277.14</v>
      </c>
      <c r="N320" s="661">
        <v>3</v>
      </c>
      <c r="O320" s="744">
        <v>1.5</v>
      </c>
      <c r="P320" s="662">
        <v>184.76</v>
      </c>
      <c r="Q320" s="677">
        <v>0.66666666666666663</v>
      </c>
      <c r="R320" s="661">
        <v>2</v>
      </c>
      <c r="S320" s="677">
        <v>0.66666666666666663</v>
      </c>
      <c r="T320" s="744">
        <v>1</v>
      </c>
      <c r="U320" s="700">
        <v>0.66666666666666663</v>
      </c>
    </row>
    <row r="321" spans="1:21" ht="14.4" customHeight="1" x14ac:dyDescent="0.3">
      <c r="A321" s="660">
        <v>50</v>
      </c>
      <c r="B321" s="661" t="s">
        <v>561</v>
      </c>
      <c r="C321" s="661" t="s">
        <v>2376</v>
      </c>
      <c r="D321" s="742" t="s">
        <v>3366</v>
      </c>
      <c r="E321" s="743" t="s">
        <v>2387</v>
      </c>
      <c r="F321" s="661" t="s">
        <v>2373</v>
      </c>
      <c r="G321" s="661" t="s">
        <v>2422</v>
      </c>
      <c r="H321" s="661" t="s">
        <v>1222</v>
      </c>
      <c r="I321" s="661" t="s">
        <v>2528</v>
      </c>
      <c r="J321" s="661" t="s">
        <v>2529</v>
      </c>
      <c r="K321" s="661" t="s">
        <v>2243</v>
      </c>
      <c r="L321" s="662">
        <v>184.74</v>
      </c>
      <c r="M321" s="662">
        <v>184.74</v>
      </c>
      <c r="N321" s="661">
        <v>1</v>
      </c>
      <c r="O321" s="744">
        <v>0.5</v>
      </c>
      <c r="P321" s="662"/>
      <c r="Q321" s="677">
        <v>0</v>
      </c>
      <c r="R321" s="661"/>
      <c r="S321" s="677">
        <v>0</v>
      </c>
      <c r="T321" s="744"/>
      <c r="U321" s="700">
        <v>0</v>
      </c>
    </row>
    <row r="322" spans="1:21" ht="14.4" customHeight="1" x14ac:dyDescent="0.3">
      <c r="A322" s="660">
        <v>50</v>
      </c>
      <c r="B322" s="661" t="s">
        <v>561</v>
      </c>
      <c r="C322" s="661" t="s">
        <v>2376</v>
      </c>
      <c r="D322" s="742" t="s">
        <v>3366</v>
      </c>
      <c r="E322" s="743" t="s">
        <v>2387</v>
      </c>
      <c r="F322" s="661" t="s">
        <v>2373</v>
      </c>
      <c r="G322" s="661" t="s">
        <v>2422</v>
      </c>
      <c r="H322" s="661" t="s">
        <v>1222</v>
      </c>
      <c r="I322" s="661" t="s">
        <v>2483</v>
      </c>
      <c r="J322" s="661" t="s">
        <v>2484</v>
      </c>
      <c r="K322" s="661" t="s">
        <v>2485</v>
      </c>
      <c r="L322" s="662">
        <v>120.61</v>
      </c>
      <c r="M322" s="662">
        <v>120.61</v>
      </c>
      <c r="N322" s="661">
        <v>1</v>
      </c>
      <c r="O322" s="744">
        <v>0.5</v>
      </c>
      <c r="P322" s="662"/>
      <c r="Q322" s="677">
        <v>0</v>
      </c>
      <c r="R322" s="661"/>
      <c r="S322" s="677">
        <v>0</v>
      </c>
      <c r="T322" s="744"/>
      <c r="U322" s="700">
        <v>0</v>
      </c>
    </row>
    <row r="323" spans="1:21" ht="14.4" customHeight="1" x14ac:dyDescent="0.3">
      <c r="A323" s="660">
        <v>50</v>
      </c>
      <c r="B323" s="661" t="s">
        <v>561</v>
      </c>
      <c r="C323" s="661" t="s">
        <v>2376</v>
      </c>
      <c r="D323" s="742" t="s">
        <v>3366</v>
      </c>
      <c r="E323" s="743" t="s">
        <v>2389</v>
      </c>
      <c r="F323" s="661" t="s">
        <v>2373</v>
      </c>
      <c r="G323" s="661" t="s">
        <v>2395</v>
      </c>
      <c r="H323" s="661" t="s">
        <v>1222</v>
      </c>
      <c r="I323" s="661" t="s">
        <v>1245</v>
      </c>
      <c r="J323" s="661" t="s">
        <v>1242</v>
      </c>
      <c r="K323" s="661" t="s">
        <v>2250</v>
      </c>
      <c r="L323" s="662">
        <v>144.01</v>
      </c>
      <c r="M323" s="662">
        <v>144.01</v>
      </c>
      <c r="N323" s="661">
        <v>1</v>
      </c>
      <c r="O323" s="744">
        <v>0.5</v>
      </c>
      <c r="P323" s="662"/>
      <c r="Q323" s="677">
        <v>0</v>
      </c>
      <c r="R323" s="661"/>
      <c r="S323" s="677">
        <v>0</v>
      </c>
      <c r="T323" s="744"/>
      <c r="U323" s="700">
        <v>0</v>
      </c>
    </row>
    <row r="324" spans="1:21" ht="14.4" customHeight="1" x14ac:dyDescent="0.3">
      <c r="A324" s="660">
        <v>50</v>
      </c>
      <c r="B324" s="661" t="s">
        <v>561</v>
      </c>
      <c r="C324" s="661" t="s">
        <v>2376</v>
      </c>
      <c r="D324" s="742" t="s">
        <v>3366</v>
      </c>
      <c r="E324" s="743" t="s">
        <v>2389</v>
      </c>
      <c r="F324" s="661" t="s">
        <v>2373</v>
      </c>
      <c r="G324" s="661" t="s">
        <v>2396</v>
      </c>
      <c r="H324" s="661" t="s">
        <v>1222</v>
      </c>
      <c r="I324" s="661" t="s">
        <v>1391</v>
      </c>
      <c r="J324" s="661" t="s">
        <v>1396</v>
      </c>
      <c r="K324" s="661" t="s">
        <v>1412</v>
      </c>
      <c r="L324" s="662">
        <v>181.13</v>
      </c>
      <c r="M324" s="662">
        <v>181.13</v>
      </c>
      <c r="N324" s="661">
        <v>1</v>
      </c>
      <c r="O324" s="744">
        <v>0.5</v>
      </c>
      <c r="P324" s="662"/>
      <c r="Q324" s="677">
        <v>0</v>
      </c>
      <c r="R324" s="661"/>
      <c r="S324" s="677">
        <v>0</v>
      </c>
      <c r="T324" s="744"/>
      <c r="U324" s="700">
        <v>0</v>
      </c>
    </row>
    <row r="325" spans="1:21" ht="14.4" customHeight="1" x14ac:dyDescent="0.3">
      <c r="A325" s="660">
        <v>50</v>
      </c>
      <c r="B325" s="661" t="s">
        <v>561</v>
      </c>
      <c r="C325" s="661" t="s">
        <v>2376</v>
      </c>
      <c r="D325" s="742" t="s">
        <v>3366</v>
      </c>
      <c r="E325" s="743" t="s">
        <v>2389</v>
      </c>
      <c r="F325" s="661" t="s">
        <v>2373</v>
      </c>
      <c r="G325" s="661" t="s">
        <v>2397</v>
      </c>
      <c r="H325" s="661" t="s">
        <v>1222</v>
      </c>
      <c r="I325" s="661" t="s">
        <v>1294</v>
      </c>
      <c r="J325" s="661" t="s">
        <v>1295</v>
      </c>
      <c r="K325" s="661" t="s">
        <v>1296</v>
      </c>
      <c r="L325" s="662">
        <v>70.23</v>
      </c>
      <c r="M325" s="662">
        <v>70.23</v>
      </c>
      <c r="N325" s="661">
        <v>1</v>
      </c>
      <c r="O325" s="744">
        <v>0.5</v>
      </c>
      <c r="P325" s="662"/>
      <c r="Q325" s="677">
        <v>0</v>
      </c>
      <c r="R325" s="661"/>
      <c r="S325" s="677">
        <v>0</v>
      </c>
      <c r="T325" s="744"/>
      <c r="U325" s="700">
        <v>0</v>
      </c>
    </row>
    <row r="326" spans="1:21" ht="14.4" customHeight="1" x14ac:dyDescent="0.3">
      <c r="A326" s="660">
        <v>50</v>
      </c>
      <c r="B326" s="661" t="s">
        <v>561</v>
      </c>
      <c r="C326" s="661" t="s">
        <v>2376</v>
      </c>
      <c r="D326" s="742" t="s">
        <v>3366</v>
      </c>
      <c r="E326" s="743" t="s">
        <v>2389</v>
      </c>
      <c r="F326" s="661" t="s">
        <v>2373</v>
      </c>
      <c r="G326" s="661" t="s">
        <v>2406</v>
      </c>
      <c r="H326" s="661" t="s">
        <v>562</v>
      </c>
      <c r="I326" s="661" t="s">
        <v>2596</v>
      </c>
      <c r="J326" s="661" t="s">
        <v>2594</v>
      </c>
      <c r="K326" s="661" t="s">
        <v>2595</v>
      </c>
      <c r="L326" s="662">
        <v>0</v>
      </c>
      <c r="M326" s="662">
        <v>0</v>
      </c>
      <c r="N326" s="661">
        <v>1</v>
      </c>
      <c r="O326" s="744">
        <v>1</v>
      </c>
      <c r="P326" s="662"/>
      <c r="Q326" s="677"/>
      <c r="R326" s="661"/>
      <c r="S326" s="677">
        <v>0</v>
      </c>
      <c r="T326" s="744"/>
      <c r="U326" s="700">
        <v>0</v>
      </c>
    </row>
    <row r="327" spans="1:21" ht="14.4" customHeight="1" x14ac:dyDescent="0.3">
      <c r="A327" s="660">
        <v>50</v>
      </c>
      <c r="B327" s="661" t="s">
        <v>561</v>
      </c>
      <c r="C327" s="661" t="s">
        <v>2376</v>
      </c>
      <c r="D327" s="742" t="s">
        <v>3366</v>
      </c>
      <c r="E327" s="743" t="s">
        <v>2389</v>
      </c>
      <c r="F327" s="661" t="s">
        <v>2373</v>
      </c>
      <c r="G327" s="661" t="s">
        <v>2406</v>
      </c>
      <c r="H327" s="661" t="s">
        <v>1222</v>
      </c>
      <c r="I327" s="661" t="s">
        <v>1464</v>
      </c>
      <c r="J327" s="661" t="s">
        <v>1452</v>
      </c>
      <c r="K327" s="661" t="s">
        <v>1465</v>
      </c>
      <c r="L327" s="662">
        <v>186.87</v>
      </c>
      <c r="M327" s="662">
        <v>186.87</v>
      </c>
      <c r="N327" s="661">
        <v>1</v>
      </c>
      <c r="O327" s="744">
        <v>0.5</v>
      </c>
      <c r="P327" s="662"/>
      <c r="Q327" s="677">
        <v>0</v>
      </c>
      <c r="R327" s="661"/>
      <c r="S327" s="677">
        <v>0</v>
      </c>
      <c r="T327" s="744"/>
      <c r="U327" s="700">
        <v>0</v>
      </c>
    </row>
    <row r="328" spans="1:21" ht="14.4" customHeight="1" x14ac:dyDescent="0.3">
      <c r="A328" s="660">
        <v>50</v>
      </c>
      <c r="B328" s="661" t="s">
        <v>561</v>
      </c>
      <c r="C328" s="661" t="s">
        <v>2376</v>
      </c>
      <c r="D328" s="742" t="s">
        <v>3366</v>
      </c>
      <c r="E328" s="743" t="s">
        <v>2389</v>
      </c>
      <c r="F328" s="661" t="s">
        <v>2373</v>
      </c>
      <c r="G328" s="661" t="s">
        <v>2450</v>
      </c>
      <c r="H328" s="661" t="s">
        <v>562</v>
      </c>
      <c r="I328" s="661" t="s">
        <v>895</v>
      </c>
      <c r="J328" s="661" t="s">
        <v>2452</v>
      </c>
      <c r="K328" s="661" t="s">
        <v>2820</v>
      </c>
      <c r="L328" s="662">
        <v>31.65</v>
      </c>
      <c r="M328" s="662">
        <v>31.65</v>
      </c>
      <c r="N328" s="661">
        <v>1</v>
      </c>
      <c r="O328" s="744">
        <v>0.5</v>
      </c>
      <c r="P328" s="662"/>
      <c r="Q328" s="677">
        <v>0</v>
      </c>
      <c r="R328" s="661"/>
      <c r="S328" s="677">
        <v>0</v>
      </c>
      <c r="T328" s="744"/>
      <c r="U328" s="700">
        <v>0</v>
      </c>
    </row>
    <row r="329" spans="1:21" ht="14.4" customHeight="1" x14ac:dyDescent="0.3">
      <c r="A329" s="660">
        <v>50</v>
      </c>
      <c r="B329" s="661" t="s">
        <v>561</v>
      </c>
      <c r="C329" s="661" t="s">
        <v>2376</v>
      </c>
      <c r="D329" s="742" t="s">
        <v>3366</v>
      </c>
      <c r="E329" s="743" t="s">
        <v>2389</v>
      </c>
      <c r="F329" s="661" t="s">
        <v>2373</v>
      </c>
      <c r="G329" s="661" t="s">
        <v>2413</v>
      </c>
      <c r="H329" s="661" t="s">
        <v>1222</v>
      </c>
      <c r="I329" s="661" t="s">
        <v>2414</v>
      </c>
      <c r="J329" s="661" t="s">
        <v>1342</v>
      </c>
      <c r="K329" s="661" t="s">
        <v>1292</v>
      </c>
      <c r="L329" s="662">
        <v>48.27</v>
      </c>
      <c r="M329" s="662">
        <v>48.27</v>
      </c>
      <c r="N329" s="661">
        <v>1</v>
      </c>
      <c r="O329" s="744">
        <v>0.5</v>
      </c>
      <c r="P329" s="662"/>
      <c r="Q329" s="677">
        <v>0</v>
      </c>
      <c r="R329" s="661"/>
      <c r="S329" s="677">
        <v>0</v>
      </c>
      <c r="T329" s="744"/>
      <c r="U329" s="700">
        <v>0</v>
      </c>
    </row>
    <row r="330" spans="1:21" ht="14.4" customHeight="1" x14ac:dyDescent="0.3">
      <c r="A330" s="660">
        <v>50</v>
      </c>
      <c r="B330" s="661" t="s">
        <v>561</v>
      </c>
      <c r="C330" s="661" t="s">
        <v>2376</v>
      </c>
      <c r="D330" s="742" t="s">
        <v>3366</v>
      </c>
      <c r="E330" s="743" t="s">
        <v>2390</v>
      </c>
      <c r="F330" s="661" t="s">
        <v>2373</v>
      </c>
      <c r="G330" s="661" t="s">
        <v>2821</v>
      </c>
      <c r="H330" s="661" t="s">
        <v>562</v>
      </c>
      <c r="I330" s="661" t="s">
        <v>2822</v>
      </c>
      <c r="J330" s="661" t="s">
        <v>2823</v>
      </c>
      <c r="K330" s="661" t="s">
        <v>2824</v>
      </c>
      <c r="L330" s="662">
        <v>263.26</v>
      </c>
      <c r="M330" s="662">
        <v>263.26</v>
      </c>
      <c r="N330" s="661">
        <v>1</v>
      </c>
      <c r="O330" s="744">
        <v>1</v>
      </c>
      <c r="P330" s="662"/>
      <c r="Q330" s="677">
        <v>0</v>
      </c>
      <c r="R330" s="661"/>
      <c r="S330" s="677">
        <v>0</v>
      </c>
      <c r="T330" s="744"/>
      <c r="U330" s="700">
        <v>0</v>
      </c>
    </row>
    <row r="331" spans="1:21" ht="14.4" customHeight="1" x14ac:dyDescent="0.3">
      <c r="A331" s="660">
        <v>50</v>
      </c>
      <c r="B331" s="661" t="s">
        <v>561</v>
      </c>
      <c r="C331" s="661" t="s">
        <v>2376</v>
      </c>
      <c r="D331" s="742" t="s">
        <v>3366</v>
      </c>
      <c r="E331" s="743" t="s">
        <v>2390</v>
      </c>
      <c r="F331" s="661" t="s">
        <v>2373</v>
      </c>
      <c r="G331" s="661" t="s">
        <v>2825</v>
      </c>
      <c r="H331" s="661" t="s">
        <v>562</v>
      </c>
      <c r="I331" s="661" t="s">
        <v>2826</v>
      </c>
      <c r="J331" s="661" t="s">
        <v>2827</v>
      </c>
      <c r="K331" s="661" t="s">
        <v>2828</v>
      </c>
      <c r="L331" s="662">
        <v>0</v>
      </c>
      <c r="M331" s="662">
        <v>0</v>
      </c>
      <c r="N331" s="661">
        <v>1</v>
      </c>
      <c r="O331" s="744">
        <v>0.5</v>
      </c>
      <c r="P331" s="662"/>
      <c r="Q331" s="677"/>
      <c r="R331" s="661"/>
      <c r="S331" s="677">
        <v>0</v>
      </c>
      <c r="T331" s="744"/>
      <c r="U331" s="700">
        <v>0</v>
      </c>
    </row>
    <row r="332" spans="1:21" ht="14.4" customHeight="1" x14ac:dyDescent="0.3">
      <c r="A332" s="660">
        <v>50</v>
      </c>
      <c r="B332" s="661" t="s">
        <v>561</v>
      </c>
      <c r="C332" s="661" t="s">
        <v>2376</v>
      </c>
      <c r="D332" s="742" t="s">
        <v>3366</v>
      </c>
      <c r="E332" s="743" t="s">
        <v>2390</v>
      </c>
      <c r="F332" s="661" t="s">
        <v>2373</v>
      </c>
      <c r="G332" s="661" t="s">
        <v>2464</v>
      </c>
      <c r="H332" s="661" t="s">
        <v>1222</v>
      </c>
      <c r="I332" s="661" t="s">
        <v>2465</v>
      </c>
      <c r="J332" s="661" t="s">
        <v>1439</v>
      </c>
      <c r="K332" s="661" t="s">
        <v>1036</v>
      </c>
      <c r="L332" s="662">
        <v>194.54</v>
      </c>
      <c r="M332" s="662">
        <v>194.54</v>
      </c>
      <c r="N332" s="661">
        <v>1</v>
      </c>
      <c r="O332" s="744">
        <v>0.5</v>
      </c>
      <c r="P332" s="662"/>
      <c r="Q332" s="677">
        <v>0</v>
      </c>
      <c r="R332" s="661"/>
      <c r="S332" s="677">
        <v>0</v>
      </c>
      <c r="T332" s="744"/>
      <c r="U332" s="700">
        <v>0</v>
      </c>
    </row>
    <row r="333" spans="1:21" ht="14.4" customHeight="1" x14ac:dyDescent="0.3">
      <c r="A333" s="660">
        <v>50</v>
      </c>
      <c r="B333" s="661" t="s">
        <v>561</v>
      </c>
      <c r="C333" s="661" t="s">
        <v>2376</v>
      </c>
      <c r="D333" s="742" t="s">
        <v>3366</v>
      </c>
      <c r="E333" s="743" t="s">
        <v>2391</v>
      </c>
      <c r="F333" s="661" t="s">
        <v>2373</v>
      </c>
      <c r="G333" s="661" t="s">
        <v>2396</v>
      </c>
      <c r="H333" s="661" t="s">
        <v>1222</v>
      </c>
      <c r="I333" s="661" t="s">
        <v>1333</v>
      </c>
      <c r="J333" s="661" t="s">
        <v>2269</v>
      </c>
      <c r="K333" s="661" t="s">
        <v>900</v>
      </c>
      <c r="L333" s="662">
        <v>124.91</v>
      </c>
      <c r="M333" s="662">
        <v>124.91</v>
      </c>
      <c r="N333" s="661">
        <v>1</v>
      </c>
      <c r="O333" s="744">
        <v>0.5</v>
      </c>
      <c r="P333" s="662"/>
      <c r="Q333" s="677">
        <v>0</v>
      </c>
      <c r="R333" s="661"/>
      <c r="S333" s="677">
        <v>0</v>
      </c>
      <c r="T333" s="744"/>
      <c r="U333" s="700">
        <v>0</v>
      </c>
    </row>
    <row r="334" spans="1:21" ht="14.4" customHeight="1" x14ac:dyDescent="0.3">
      <c r="A334" s="660">
        <v>50</v>
      </c>
      <c r="B334" s="661" t="s">
        <v>561</v>
      </c>
      <c r="C334" s="661" t="s">
        <v>2376</v>
      </c>
      <c r="D334" s="742" t="s">
        <v>3366</v>
      </c>
      <c r="E334" s="743" t="s">
        <v>2391</v>
      </c>
      <c r="F334" s="661" t="s">
        <v>2373</v>
      </c>
      <c r="G334" s="661" t="s">
        <v>2396</v>
      </c>
      <c r="H334" s="661" t="s">
        <v>1222</v>
      </c>
      <c r="I334" s="661" t="s">
        <v>1391</v>
      </c>
      <c r="J334" s="661" t="s">
        <v>1396</v>
      </c>
      <c r="K334" s="661" t="s">
        <v>1412</v>
      </c>
      <c r="L334" s="662">
        <v>193.1</v>
      </c>
      <c r="M334" s="662">
        <v>386.2</v>
      </c>
      <c r="N334" s="661">
        <v>2</v>
      </c>
      <c r="O334" s="744">
        <v>1</v>
      </c>
      <c r="P334" s="662"/>
      <c r="Q334" s="677">
        <v>0</v>
      </c>
      <c r="R334" s="661"/>
      <c r="S334" s="677">
        <v>0</v>
      </c>
      <c r="T334" s="744"/>
      <c r="U334" s="700">
        <v>0</v>
      </c>
    </row>
    <row r="335" spans="1:21" ht="14.4" customHeight="1" x14ac:dyDescent="0.3">
      <c r="A335" s="660">
        <v>50</v>
      </c>
      <c r="B335" s="661" t="s">
        <v>561</v>
      </c>
      <c r="C335" s="661" t="s">
        <v>2376</v>
      </c>
      <c r="D335" s="742" t="s">
        <v>3366</v>
      </c>
      <c r="E335" s="743" t="s">
        <v>2391</v>
      </c>
      <c r="F335" s="661" t="s">
        <v>2373</v>
      </c>
      <c r="G335" s="661" t="s">
        <v>2397</v>
      </c>
      <c r="H335" s="661" t="s">
        <v>1222</v>
      </c>
      <c r="I335" s="661" t="s">
        <v>1290</v>
      </c>
      <c r="J335" s="661" t="s">
        <v>1291</v>
      </c>
      <c r="K335" s="661" t="s">
        <v>1292</v>
      </c>
      <c r="L335" s="662">
        <v>35.11</v>
      </c>
      <c r="M335" s="662">
        <v>105.33</v>
      </c>
      <c r="N335" s="661">
        <v>3</v>
      </c>
      <c r="O335" s="744">
        <v>1.5</v>
      </c>
      <c r="P335" s="662"/>
      <c r="Q335" s="677">
        <v>0</v>
      </c>
      <c r="R335" s="661"/>
      <c r="S335" s="677">
        <v>0</v>
      </c>
      <c r="T335" s="744"/>
      <c r="U335" s="700">
        <v>0</v>
      </c>
    </row>
    <row r="336" spans="1:21" ht="14.4" customHeight="1" x14ac:dyDescent="0.3">
      <c r="A336" s="660">
        <v>50</v>
      </c>
      <c r="B336" s="661" t="s">
        <v>561</v>
      </c>
      <c r="C336" s="661" t="s">
        <v>2376</v>
      </c>
      <c r="D336" s="742" t="s">
        <v>3366</v>
      </c>
      <c r="E336" s="743" t="s">
        <v>2391</v>
      </c>
      <c r="F336" s="661" t="s">
        <v>2373</v>
      </c>
      <c r="G336" s="661" t="s">
        <v>2427</v>
      </c>
      <c r="H336" s="661" t="s">
        <v>562</v>
      </c>
      <c r="I336" s="661" t="s">
        <v>1535</v>
      </c>
      <c r="J336" s="661" t="s">
        <v>1536</v>
      </c>
      <c r="K336" s="661" t="s">
        <v>2308</v>
      </c>
      <c r="L336" s="662">
        <v>66.819999999999993</v>
      </c>
      <c r="M336" s="662">
        <v>66.819999999999993</v>
      </c>
      <c r="N336" s="661">
        <v>1</v>
      </c>
      <c r="O336" s="744">
        <v>0.5</v>
      </c>
      <c r="P336" s="662"/>
      <c r="Q336" s="677">
        <v>0</v>
      </c>
      <c r="R336" s="661"/>
      <c r="S336" s="677">
        <v>0</v>
      </c>
      <c r="T336" s="744"/>
      <c r="U336" s="700">
        <v>0</v>
      </c>
    </row>
    <row r="337" spans="1:21" ht="14.4" customHeight="1" x14ac:dyDescent="0.3">
      <c r="A337" s="660">
        <v>50</v>
      </c>
      <c r="B337" s="661" t="s">
        <v>561</v>
      </c>
      <c r="C337" s="661" t="s">
        <v>2376</v>
      </c>
      <c r="D337" s="742" t="s">
        <v>3366</v>
      </c>
      <c r="E337" s="743" t="s">
        <v>2391</v>
      </c>
      <c r="F337" s="661" t="s">
        <v>2373</v>
      </c>
      <c r="G337" s="661" t="s">
        <v>2720</v>
      </c>
      <c r="H337" s="661" t="s">
        <v>1222</v>
      </c>
      <c r="I337" s="661" t="s">
        <v>2829</v>
      </c>
      <c r="J337" s="661" t="s">
        <v>1261</v>
      </c>
      <c r="K337" s="661" t="s">
        <v>2830</v>
      </c>
      <c r="L337" s="662">
        <v>132</v>
      </c>
      <c r="M337" s="662">
        <v>132</v>
      </c>
      <c r="N337" s="661">
        <v>1</v>
      </c>
      <c r="O337" s="744">
        <v>0.5</v>
      </c>
      <c r="P337" s="662"/>
      <c r="Q337" s="677">
        <v>0</v>
      </c>
      <c r="R337" s="661"/>
      <c r="S337" s="677">
        <v>0</v>
      </c>
      <c r="T337" s="744"/>
      <c r="U337" s="700">
        <v>0</v>
      </c>
    </row>
    <row r="338" spans="1:21" ht="14.4" customHeight="1" x14ac:dyDescent="0.3">
      <c r="A338" s="660">
        <v>50</v>
      </c>
      <c r="B338" s="661" t="s">
        <v>561</v>
      </c>
      <c r="C338" s="661" t="s">
        <v>2376</v>
      </c>
      <c r="D338" s="742" t="s">
        <v>3366</v>
      </c>
      <c r="E338" s="743" t="s">
        <v>2391</v>
      </c>
      <c r="F338" s="661" t="s">
        <v>2373</v>
      </c>
      <c r="G338" s="661" t="s">
        <v>2402</v>
      </c>
      <c r="H338" s="661" t="s">
        <v>562</v>
      </c>
      <c r="I338" s="661" t="s">
        <v>2494</v>
      </c>
      <c r="J338" s="661" t="s">
        <v>2441</v>
      </c>
      <c r="K338" s="661" t="s">
        <v>2405</v>
      </c>
      <c r="L338" s="662">
        <v>0</v>
      </c>
      <c r="M338" s="662">
        <v>0</v>
      </c>
      <c r="N338" s="661">
        <v>1</v>
      </c>
      <c r="O338" s="744">
        <v>0.5</v>
      </c>
      <c r="P338" s="662"/>
      <c r="Q338" s="677"/>
      <c r="R338" s="661"/>
      <c r="S338" s="677">
        <v>0</v>
      </c>
      <c r="T338" s="744"/>
      <c r="U338" s="700">
        <v>0</v>
      </c>
    </row>
    <row r="339" spans="1:21" ht="14.4" customHeight="1" x14ac:dyDescent="0.3">
      <c r="A339" s="660">
        <v>50</v>
      </c>
      <c r="B339" s="661" t="s">
        <v>561</v>
      </c>
      <c r="C339" s="661" t="s">
        <v>2376</v>
      </c>
      <c r="D339" s="742" t="s">
        <v>3366</v>
      </c>
      <c r="E339" s="743" t="s">
        <v>2391</v>
      </c>
      <c r="F339" s="661" t="s">
        <v>2373</v>
      </c>
      <c r="G339" s="661" t="s">
        <v>2581</v>
      </c>
      <c r="H339" s="661" t="s">
        <v>562</v>
      </c>
      <c r="I339" s="661" t="s">
        <v>2831</v>
      </c>
      <c r="J339" s="661" t="s">
        <v>2586</v>
      </c>
      <c r="K339" s="661" t="s">
        <v>2467</v>
      </c>
      <c r="L339" s="662">
        <v>45.86</v>
      </c>
      <c r="M339" s="662">
        <v>91.72</v>
      </c>
      <c r="N339" s="661">
        <v>2</v>
      </c>
      <c r="O339" s="744">
        <v>1.5</v>
      </c>
      <c r="P339" s="662"/>
      <c r="Q339" s="677">
        <v>0</v>
      </c>
      <c r="R339" s="661"/>
      <c r="S339" s="677">
        <v>0</v>
      </c>
      <c r="T339" s="744"/>
      <c r="U339" s="700">
        <v>0</v>
      </c>
    </row>
    <row r="340" spans="1:21" ht="14.4" customHeight="1" x14ac:dyDescent="0.3">
      <c r="A340" s="660">
        <v>50</v>
      </c>
      <c r="B340" s="661" t="s">
        <v>561</v>
      </c>
      <c r="C340" s="661" t="s">
        <v>2376</v>
      </c>
      <c r="D340" s="742" t="s">
        <v>3366</v>
      </c>
      <c r="E340" s="743" t="s">
        <v>2391</v>
      </c>
      <c r="F340" s="661" t="s">
        <v>2373</v>
      </c>
      <c r="G340" s="661" t="s">
        <v>2450</v>
      </c>
      <c r="H340" s="661" t="s">
        <v>562</v>
      </c>
      <c r="I340" s="661" t="s">
        <v>895</v>
      </c>
      <c r="J340" s="661" t="s">
        <v>2452</v>
      </c>
      <c r="K340" s="661" t="s">
        <v>2820</v>
      </c>
      <c r="L340" s="662">
        <v>31.65</v>
      </c>
      <c r="M340" s="662">
        <v>31.65</v>
      </c>
      <c r="N340" s="661">
        <v>1</v>
      </c>
      <c r="O340" s="744">
        <v>0.5</v>
      </c>
      <c r="P340" s="662"/>
      <c r="Q340" s="677">
        <v>0</v>
      </c>
      <c r="R340" s="661"/>
      <c r="S340" s="677">
        <v>0</v>
      </c>
      <c r="T340" s="744"/>
      <c r="U340" s="700">
        <v>0</v>
      </c>
    </row>
    <row r="341" spans="1:21" ht="14.4" customHeight="1" x14ac:dyDescent="0.3">
      <c r="A341" s="660">
        <v>50</v>
      </c>
      <c r="B341" s="661" t="s">
        <v>561</v>
      </c>
      <c r="C341" s="661" t="s">
        <v>2376</v>
      </c>
      <c r="D341" s="742" t="s">
        <v>3366</v>
      </c>
      <c r="E341" s="743" t="s">
        <v>2391</v>
      </c>
      <c r="F341" s="661" t="s">
        <v>2373</v>
      </c>
      <c r="G341" s="661" t="s">
        <v>2450</v>
      </c>
      <c r="H341" s="661" t="s">
        <v>562</v>
      </c>
      <c r="I341" s="661" t="s">
        <v>866</v>
      </c>
      <c r="J341" s="661" t="s">
        <v>2452</v>
      </c>
      <c r="K341" s="661" t="s">
        <v>2832</v>
      </c>
      <c r="L341" s="662">
        <v>10.55</v>
      </c>
      <c r="M341" s="662">
        <v>21.1</v>
      </c>
      <c r="N341" s="661">
        <v>2</v>
      </c>
      <c r="O341" s="744">
        <v>1</v>
      </c>
      <c r="P341" s="662"/>
      <c r="Q341" s="677">
        <v>0</v>
      </c>
      <c r="R341" s="661"/>
      <c r="S341" s="677">
        <v>0</v>
      </c>
      <c r="T341" s="744"/>
      <c r="U341" s="700">
        <v>0</v>
      </c>
    </row>
    <row r="342" spans="1:21" ht="14.4" customHeight="1" x14ac:dyDescent="0.3">
      <c r="A342" s="660">
        <v>50</v>
      </c>
      <c r="B342" s="661" t="s">
        <v>561</v>
      </c>
      <c r="C342" s="661" t="s">
        <v>2376</v>
      </c>
      <c r="D342" s="742" t="s">
        <v>3366</v>
      </c>
      <c r="E342" s="743" t="s">
        <v>2391</v>
      </c>
      <c r="F342" s="661" t="s">
        <v>2373</v>
      </c>
      <c r="G342" s="661" t="s">
        <v>2409</v>
      </c>
      <c r="H342" s="661" t="s">
        <v>562</v>
      </c>
      <c r="I342" s="661" t="s">
        <v>2501</v>
      </c>
      <c r="J342" s="661" t="s">
        <v>2502</v>
      </c>
      <c r="K342" s="661" t="s">
        <v>2503</v>
      </c>
      <c r="L342" s="662">
        <v>35.11</v>
      </c>
      <c r="M342" s="662">
        <v>35.11</v>
      </c>
      <c r="N342" s="661">
        <v>1</v>
      </c>
      <c r="O342" s="744">
        <v>0.5</v>
      </c>
      <c r="P342" s="662"/>
      <c r="Q342" s="677">
        <v>0</v>
      </c>
      <c r="R342" s="661"/>
      <c r="S342" s="677">
        <v>0</v>
      </c>
      <c r="T342" s="744"/>
      <c r="U342" s="700">
        <v>0</v>
      </c>
    </row>
    <row r="343" spans="1:21" ht="14.4" customHeight="1" x14ac:dyDescent="0.3">
      <c r="A343" s="660">
        <v>50</v>
      </c>
      <c r="B343" s="661" t="s">
        <v>561</v>
      </c>
      <c r="C343" s="661" t="s">
        <v>2376</v>
      </c>
      <c r="D343" s="742" t="s">
        <v>3366</v>
      </c>
      <c r="E343" s="743" t="s">
        <v>2391</v>
      </c>
      <c r="F343" s="661" t="s">
        <v>2373</v>
      </c>
      <c r="G343" s="661" t="s">
        <v>2409</v>
      </c>
      <c r="H343" s="661" t="s">
        <v>562</v>
      </c>
      <c r="I343" s="661" t="s">
        <v>2630</v>
      </c>
      <c r="J343" s="661" t="s">
        <v>736</v>
      </c>
      <c r="K343" s="661" t="s">
        <v>2631</v>
      </c>
      <c r="L343" s="662">
        <v>0</v>
      </c>
      <c r="M343" s="662">
        <v>0</v>
      </c>
      <c r="N343" s="661">
        <v>1</v>
      </c>
      <c r="O343" s="744">
        <v>0.5</v>
      </c>
      <c r="P343" s="662"/>
      <c r="Q343" s="677"/>
      <c r="R343" s="661"/>
      <c r="S343" s="677">
        <v>0</v>
      </c>
      <c r="T343" s="744"/>
      <c r="U343" s="700">
        <v>0</v>
      </c>
    </row>
    <row r="344" spans="1:21" ht="14.4" customHeight="1" x14ac:dyDescent="0.3">
      <c r="A344" s="660">
        <v>50</v>
      </c>
      <c r="B344" s="661" t="s">
        <v>561</v>
      </c>
      <c r="C344" s="661" t="s">
        <v>2376</v>
      </c>
      <c r="D344" s="742" t="s">
        <v>3366</v>
      </c>
      <c r="E344" s="743" t="s">
        <v>2391</v>
      </c>
      <c r="F344" s="661" t="s">
        <v>2373</v>
      </c>
      <c r="G344" s="661" t="s">
        <v>2458</v>
      </c>
      <c r="H344" s="661" t="s">
        <v>1222</v>
      </c>
      <c r="I344" s="661" t="s">
        <v>1402</v>
      </c>
      <c r="J344" s="661" t="s">
        <v>1403</v>
      </c>
      <c r="K344" s="661" t="s">
        <v>1404</v>
      </c>
      <c r="L344" s="662">
        <v>52.97</v>
      </c>
      <c r="M344" s="662">
        <v>105.94</v>
      </c>
      <c r="N344" s="661">
        <v>2</v>
      </c>
      <c r="O344" s="744">
        <v>1</v>
      </c>
      <c r="P344" s="662"/>
      <c r="Q344" s="677">
        <v>0</v>
      </c>
      <c r="R344" s="661"/>
      <c r="S344" s="677">
        <v>0</v>
      </c>
      <c r="T344" s="744"/>
      <c r="U344" s="700">
        <v>0</v>
      </c>
    </row>
    <row r="345" spans="1:21" ht="14.4" customHeight="1" x14ac:dyDescent="0.3">
      <c r="A345" s="660">
        <v>50</v>
      </c>
      <c r="B345" s="661" t="s">
        <v>561</v>
      </c>
      <c r="C345" s="661" t="s">
        <v>2376</v>
      </c>
      <c r="D345" s="742" t="s">
        <v>3366</v>
      </c>
      <c r="E345" s="743" t="s">
        <v>2391</v>
      </c>
      <c r="F345" s="661" t="s">
        <v>2373</v>
      </c>
      <c r="G345" s="661" t="s">
        <v>2459</v>
      </c>
      <c r="H345" s="661" t="s">
        <v>1222</v>
      </c>
      <c r="I345" s="661" t="s">
        <v>2833</v>
      </c>
      <c r="J345" s="661" t="s">
        <v>1224</v>
      </c>
      <c r="K345" s="661" t="s">
        <v>2834</v>
      </c>
      <c r="L345" s="662">
        <v>0</v>
      </c>
      <c r="M345" s="662">
        <v>0</v>
      </c>
      <c r="N345" s="661">
        <v>1</v>
      </c>
      <c r="O345" s="744">
        <v>0.5</v>
      </c>
      <c r="P345" s="662"/>
      <c r="Q345" s="677"/>
      <c r="R345" s="661"/>
      <c r="S345" s="677">
        <v>0</v>
      </c>
      <c r="T345" s="744"/>
      <c r="U345" s="700">
        <v>0</v>
      </c>
    </row>
    <row r="346" spans="1:21" ht="14.4" customHeight="1" x14ac:dyDescent="0.3">
      <c r="A346" s="660">
        <v>50</v>
      </c>
      <c r="B346" s="661" t="s">
        <v>561</v>
      </c>
      <c r="C346" s="661" t="s">
        <v>2376</v>
      </c>
      <c r="D346" s="742" t="s">
        <v>3366</v>
      </c>
      <c r="E346" s="743" t="s">
        <v>2391</v>
      </c>
      <c r="F346" s="661" t="s">
        <v>2373</v>
      </c>
      <c r="G346" s="661" t="s">
        <v>2506</v>
      </c>
      <c r="H346" s="661" t="s">
        <v>1222</v>
      </c>
      <c r="I346" s="661" t="s">
        <v>2507</v>
      </c>
      <c r="J346" s="661" t="s">
        <v>2508</v>
      </c>
      <c r="K346" s="661" t="s">
        <v>1644</v>
      </c>
      <c r="L346" s="662">
        <v>204.76</v>
      </c>
      <c r="M346" s="662">
        <v>204.76</v>
      </c>
      <c r="N346" s="661">
        <v>1</v>
      </c>
      <c r="O346" s="744">
        <v>0.5</v>
      </c>
      <c r="P346" s="662"/>
      <c r="Q346" s="677">
        <v>0</v>
      </c>
      <c r="R346" s="661"/>
      <c r="S346" s="677">
        <v>0</v>
      </c>
      <c r="T346" s="744"/>
      <c r="U346" s="700">
        <v>0</v>
      </c>
    </row>
    <row r="347" spans="1:21" ht="14.4" customHeight="1" x14ac:dyDescent="0.3">
      <c r="A347" s="660">
        <v>50</v>
      </c>
      <c r="B347" s="661" t="s">
        <v>561</v>
      </c>
      <c r="C347" s="661" t="s">
        <v>2376</v>
      </c>
      <c r="D347" s="742" t="s">
        <v>3366</v>
      </c>
      <c r="E347" s="743" t="s">
        <v>2391</v>
      </c>
      <c r="F347" s="661" t="s">
        <v>2373</v>
      </c>
      <c r="G347" s="661" t="s">
        <v>2415</v>
      </c>
      <c r="H347" s="661" t="s">
        <v>1222</v>
      </c>
      <c r="I347" s="661" t="s">
        <v>1252</v>
      </c>
      <c r="J347" s="661" t="s">
        <v>2262</v>
      </c>
      <c r="K347" s="661" t="s">
        <v>1254</v>
      </c>
      <c r="L347" s="662">
        <v>96.53</v>
      </c>
      <c r="M347" s="662">
        <v>96.53</v>
      </c>
      <c r="N347" s="661">
        <v>1</v>
      </c>
      <c r="O347" s="744">
        <v>0.5</v>
      </c>
      <c r="P347" s="662"/>
      <c r="Q347" s="677">
        <v>0</v>
      </c>
      <c r="R347" s="661"/>
      <c r="S347" s="677">
        <v>0</v>
      </c>
      <c r="T347" s="744"/>
      <c r="U347" s="700">
        <v>0</v>
      </c>
    </row>
    <row r="348" spans="1:21" ht="14.4" customHeight="1" x14ac:dyDescent="0.3">
      <c r="A348" s="660">
        <v>50</v>
      </c>
      <c r="B348" s="661" t="s">
        <v>561</v>
      </c>
      <c r="C348" s="661" t="s">
        <v>2376</v>
      </c>
      <c r="D348" s="742" t="s">
        <v>3366</v>
      </c>
      <c r="E348" s="743" t="s">
        <v>2391</v>
      </c>
      <c r="F348" s="661" t="s">
        <v>2373</v>
      </c>
      <c r="G348" s="661" t="s">
        <v>2415</v>
      </c>
      <c r="H348" s="661" t="s">
        <v>1222</v>
      </c>
      <c r="I348" s="661" t="s">
        <v>2651</v>
      </c>
      <c r="J348" s="661" t="s">
        <v>1227</v>
      </c>
      <c r="K348" s="661" t="s">
        <v>2652</v>
      </c>
      <c r="L348" s="662">
        <v>15.61</v>
      </c>
      <c r="M348" s="662">
        <v>15.61</v>
      </c>
      <c r="N348" s="661">
        <v>1</v>
      </c>
      <c r="O348" s="744">
        <v>1</v>
      </c>
      <c r="P348" s="662"/>
      <c r="Q348" s="677">
        <v>0</v>
      </c>
      <c r="R348" s="661"/>
      <c r="S348" s="677">
        <v>0</v>
      </c>
      <c r="T348" s="744"/>
      <c r="U348" s="700">
        <v>0</v>
      </c>
    </row>
    <row r="349" spans="1:21" ht="14.4" customHeight="1" x14ac:dyDescent="0.3">
      <c r="A349" s="660">
        <v>50</v>
      </c>
      <c r="B349" s="661" t="s">
        <v>561</v>
      </c>
      <c r="C349" s="661" t="s">
        <v>2376</v>
      </c>
      <c r="D349" s="742" t="s">
        <v>3366</v>
      </c>
      <c r="E349" s="743" t="s">
        <v>2391</v>
      </c>
      <c r="F349" s="661" t="s">
        <v>2373</v>
      </c>
      <c r="G349" s="661" t="s">
        <v>2419</v>
      </c>
      <c r="H349" s="661" t="s">
        <v>562</v>
      </c>
      <c r="I349" s="661" t="s">
        <v>2420</v>
      </c>
      <c r="J349" s="661" t="s">
        <v>732</v>
      </c>
      <c r="K349" s="661" t="s">
        <v>2421</v>
      </c>
      <c r="L349" s="662">
        <v>30.47</v>
      </c>
      <c r="M349" s="662">
        <v>30.47</v>
      </c>
      <c r="N349" s="661">
        <v>1</v>
      </c>
      <c r="O349" s="744">
        <v>0.5</v>
      </c>
      <c r="P349" s="662"/>
      <c r="Q349" s="677">
        <v>0</v>
      </c>
      <c r="R349" s="661"/>
      <c r="S349" s="677">
        <v>0</v>
      </c>
      <c r="T349" s="744"/>
      <c r="U349" s="700">
        <v>0</v>
      </c>
    </row>
    <row r="350" spans="1:21" ht="14.4" customHeight="1" x14ac:dyDescent="0.3">
      <c r="A350" s="660">
        <v>50</v>
      </c>
      <c r="B350" s="661" t="s">
        <v>561</v>
      </c>
      <c r="C350" s="661" t="s">
        <v>2376</v>
      </c>
      <c r="D350" s="742" t="s">
        <v>3366</v>
      </c>
      <c r="E350" s="743" t="s">
        <v>2391</v>
      </c>
      <c r="F350" s="661" t="s">
        <v>2373</v>
      </c>
      <c r="G350" s="661" t="s">
        <v>2835</v>
      </c>
      <c r="H350" s="661" t="s">
        <v>562</v>
      </c>
      <c r="I350" s="661" t="s">
        <v>2836</v>
      </c>
      <c r="J350" s="661" t="s">
        <v>2837</v>
      </c>
      <c r="K350" s="661" t="s">
        <v>2794</v>
      </c>
      <c r="L350" s="662">
        <v>0</v>
      </c>
      <c r="M350" s="662">
        <v>0</v>
      </c>
      <c r="N350" s="661">
        <v>1</v>
      </c>
      <c r="O350" s="744">
        <v>0.5</v>
      </c>
      <c r="P350" s="662"/>
      <c r="Q350" s="677"/>
      <c r="R350" s="661"/>
      <c r="S350" s="677">
        <v>0</v>
      </c>
      <c r="T350" s="744"/>
      <c r="U350" s="700">
        <v>0</v>
      </c>
    </row>
    <row r="351" spans="1:21" ht="14.4" customHeight="1" x14ac:dyDescent="0.3">
      <c r="A351" s="660">
        <v>50</v>
      </c>
      <c r="B351" s="661" t="s">
        <v>561</v>
      </c>
      <c r="C351" s="661" t="s">
        <v>2376</v>
      </c>
      <c r="D351" s="742" t="s">
        <v>3366</v>
      </c>
      <c r="E351" s="743" t="s">
        <v>2391</v>
      </c>
      <c r="F351" s="661" t="s">
        <v>2373</v>
      </c>
      <c r="G351" s="661" t="s">
        <v>2478</v>
      </c>
      <c r="H351" s="661" t="s">
        <v>562</v>
      </c>
      <c r="I351" s="661" t="s">
        <v>2479</v>
      </c>
      <c r="J351" s="661" t="s">
        <v>2480</v>
      </c>
      <c r="K351" s="661" t="s">
        <v>2481</v>
      </c>
      <c r="L351" s="662">
        <v>0</v>
      </c>
      <c r="M351" s="662">
        <v>0</v>
      </c>
      <c r="N351" s="661">
        <v>1</v>
      </c>
      <c r="O351" s="744">
        <v>0.5</v>
      </c>
      <c r="P351" s="662"/>
      <c r="Q351" s="677"/>
      <c r="R351" s="661"/>
      <c r="S351" s="677">
        <v>0</v>
      </c>
      <c r="T351" s="744"/>
      <c r="U351" s="700">
        <v>0</v>
      </c>
    </row>
    <row r="352" spans="1:21" ht="14.4" customHeight="1" x14ac:dyDescent="0.3">
      <c r="A352" s="660">
        <v>50</v>
      </c>
      <c r="B352" s="661" t="s">
        <v>561</v>
      </c>
      <c r="C352" s="661" t="s">
        <v>2376</v>
      </c>
      <c r="D352" s="742" t="s">
        <v>3366</v>
      </c>
      <c r="E352" s="743" t="s">
        <v>2391</v>
      </c>
      <c r="F352" s="661" t="s">
        <v>2373</v>
      </c>
      <c r="G352" s="661" t="s">
        <v>2482</v>
      </c>
      <c r="H352" s="661" t="s">
        <v>562</v>
      </c>
      <c r="I352" s="661" t="s">
        <v>815</v>
      </c>
      <c r="J352" s="661" t="s">
        <v>816</v>
      </c>
      <c r="K352" s="661" t="s">
        <v>817</v>
      </c>
      <c r="L352" s="662">
        <v>87.89</v>
      </c>
      <c r="M352" s="662">
        <v>87.89</v>
      </c>
      <c r="N352" s="661">
        <v>1</v>
      </c>
      <c r="O352" s="744">
        <v>0.5</v>
      </c>
      <c r="P352" s="662"/>
      <c r="Q352" s="677">
        <v>0</v>
      </c>
      <c r="R352" s="661"/>
      <c r="S352" s="677">
        <v>0</v>
      </c>
      <c r="T352" s="744"/>
      <c r="U352" s="700">
        <v>0</v>
      </c>
    </row>
    <row r="353" spans="1:21" ht="14.4" customHeight="1" x14ac:dyDescent="0.3">
      <c r="A353" s="660">
        <v>50</v>
      </c>
      <c r="B353" s="661" t="s">
        <v>561</v>
      </c>
      <c r="C353" s="661" t="s">
        <v>2376</v>
      </c>
      <c r="D353" s="742" t="s">
        <v>3366</v>
      </c>
      <c r="E353" s="743" t="s">
        <v>2391</v>
      </c>
      <c r="F353" s="661" t="s">
        <v>2373</v>
      </c>
      <c r="G353" s="661" t="s">
        <v>2422</v>
      </c>
      <c r="H353" s="661" t="s">
        <v>1222</v>
      </c>
      <c r="I353" s="661" t="s">
        <v>1337</v>
      </c>
      <c r="J353" s="661" t="s">
        <v>2242</v>
      </c>
      <c r="K353" s="661" t="s">
        <v>2243</v>
      </c>
      <c r="L353" s="662">
        <v>184.74</v>
      </c>
      <c r="M353" s="662">
        <v>184.74</v>
      </c>
      <c r="N353" s="661">
        <v>1</v>
      </c>
      <c r="O353" s="744">
        <v>0.5</v>
      </c>
      <c r="P353" s="662"/>
      <c r="Q353" s="677">
        <v>0</v>
      </c>
      <c r="R353" s="661"/>
      <c r="S353" s="677">
        <v>0</v>
      </c>
      <c r="T353" s="744"/>
      <c r="U353" s="700">
        <v>0</v>
      </c>
    </row>
    <row r="354" spans="1:21" ht="14.4" customHeight="1" x14ac:dyDescent="0.3">
      <c r="A354" s="660">
        <v>50</v>
      </c>
      <c r="B354" s="661" t="s">
        <v>561</v>
      </c>
      <c r="C354" s="661" t="s">
        <v>2376</v>
      </c>
      <c r="D354" s="742" t="s">
        <v>3366</v>
      </c>
      <c r="E354" s="743" t="s">
        <v>2391</v>
      </c>
      <c r="F354" s="661" t="s">
        <v>2373</v>
      </c>
      <c r="G354" s="661" t="s">
        <v>2838</v>
      </c>
      <c r="H354" s="661" t="s">
        <v>562</v>
      </c>
      <c r="I354" s="661" t="s">
        <v>2839</v>
      </c>
      <c r="J354" s="661" t="s">
        <v>2840</v>
      </c>
      <c r="K354" s="661" t="s">
        <v>1296</v>
      </c>
      <c r="L354" s="662">
        <v>0</v>
      </c>
      <c r="M354" s="662">
        <v>0</v>
      </c>
      <c r="N354" s="661">
        <v>1</v>
      </c>
      <c r="O354" s="744">
        <v>0.5</v>
      </c>
      <c r="P354" s="662"/>
      <c r="Q354" s="677"/>
      <c r="R354" s="661"/>
      <c r="S354" s="677">
        <v>0</v>
      </c>
      <c r="T354" s="744"/>
      <c r="U354" s="700">
        <v>0</v>
      </c>
    </row>
    <row r="355" spans="1:21" ht="14.4" customHeight="1" x14ac:dyDescent="0.3">
      <c r="A355" s="660">
        <v>50</v>
      </c>
      <c r="B355" s="661" t="s">
        <v>561</v>
      </c>
      <c r="C355" s="661" t="s">
        <v>2376</v>
      </c>
      <c r="D355" s="742" t="s">
        <v>3366</v>
      </c>
      <c r="E355" s="743" t="s">
        <v>2392</v>
      </c>
      <c r="F355" s="661" t="s">
        <v>2373</v>
      </c>
      <c r="G355" s="661" t="s">
        <v>2396</v>
      </c>
      <c r="H355" s="661" t="s">
        <v>1222</v>
      </c>
      <c r="I355" s="661" t="s">
        <v>1395</v>
      </c>
      <c r="J355" s="661" t="s">
        <v>1396</v>
      </c>
      <c r="K355" s="661" t="s">
        <v>2270</v>
      </c>
      <c r="L355" s="662">
        <v>643.69000000000005</v>
      </c>
      <c r="M355" s="662">
        <v>643.69000000000005</v>
      </c>
      <c r="N355" s="661">
        <v>1</v>
      </c>
      <c r="O355" s="744">
        <v>0.5</v>
      </c>
      <c r="P355" s="662"/>
      <c r="Q355" s="677">
        <v>0</v>
      </c>
      <c r="R355" s="661"/>
      <c r="S355" s="677">
        <v>0</v>
      </c>
      <c r="T355" s="744"/>
      <c r="U355" s="700">
        <v>0</v>
      </c>
    </row>
    <row r="356" spans="1:21" ht="14.4" customHeight="1" x14ac:dyDescent="0.3">
      <c r="A356" s="660">
        <v>50</v>
      </c>
      <c r="B356" s="661" t="s">
        <v>561</v>
      </c>
      <c r="C356" s="661" t="s">
        <v>2376</v>
      </c>
      <c r="D356" s="742" t="s">
        <v>3366</v>
      </c>
      <c r="E356" s="743" t="s">
        <v>2392</v>
      </c>
      <c r="F356" s="661" t="s">
        <v>2373</v>
      </c>
      <c r="G356" s="661" t="s">
        <v>2397</v>
      </c>
      <c r="H356" s="661" t="s">
        <v>1222</v>
      </c>
      <c r="I356" s="661" t="s">
        <v>1290</v>
      </c>
      <c r="J356" s="661" t="s">
        <v>1291</v>
      </c>
      <c r="K356" s="661" t="s">
        <v>1292</v>
      </c>
      <c r="L356" s="662">
        <v>35.11</v>
      </c>
      <c r="M356" s="662">
        <v>70.22</v>
      </c>
      <c r="N356" s="661">
        <v>2</v>
      </c>
      <c r="O356" s="744">
        <v>1</v>
      </c>
      <c r="P356" s="662"/>
      <c r="Q356" s="677">
        <v>0</v>
      </c>
      <c r="R356" s="661"/>
      <c r="S356" s="677">
        <v>0</v>
      </c>
      <c r="T356" s="744"/>
      <c r="U356" s="700">
        <v>0</v>
      </c>
    </row>
    <row r="357" spans="1:21" ht="14.4" customHeight="1" x14ac:dyDescent="0.3">
      <c r="A357" s="660">
        <v>50</v>
      </c>
      <c r="B357" s="661" t="s">
        <v>561</v>
      </c>
      <c r="C357" s="661" t="s">
        <v>2376</v>
      </c>
      <c r="D357" s="742" t="s">
        <v>3366</v>
      </c>
      <c r="E357" s="743" t="s">
        <v>2392</v>
      </c>
      <c r="F357" s="661" t="s">
        <v>2373</v>
      </c>
      <c r="G357" s="661" t="s">
        <v>2398</v>
      </c>
      <c r="H357" s="661" t="s">
        <v>562</v>
      </c>
      <c r="I357" s="661" t="s">
        <v>2399</v>
      </c>
      <c r="J357" s="661" t="s">
        <v>2400</v>
      </c>
      <c r="K357" s="661" t="s">
        <v>2401</v>
      </c>
      <c r="L357" s="662">
        <v>0</v>
      </c>
      <c r="M357" s="662">
        <v>0</v>
      </c>
      <c r="N357" s="661">
        <v>1</v>
      </c>
      <c r="O357" s="744">
        <v>0.5</v>
      </c>
      <c r="P357" s="662"/>
      <c r="Q357" s="677"/>
      <c r="R357" s="661"/>
      <c r="S357" s="677">
        <v>0</v>
      </c>
      <c r="T357" s="744"/>
      <c r="U357" s="700">
        <v>0</v>
      </c>
    </row>
    <row r="358" spans="1:21" ht="14.4" customHeight="1" x14ac:dyDescent="0.3">
      <c r="A358" s="660">
        <v>50</v>
      </c>
      <c r="B358" s="661" t="s">
        <v>561</v>
      </c>
      <c r="C358" s="661" t="s">
        <v>2376</v>
      </c>
      <c r="D358" s="742" t="s">
        <v>3366</v>
      </c>
      <c r="E358" s="743" t="s">
        <v>2392</v>
      </c>
      <c r="F358" s="661" t="s">
        <v>2373</v>
      </c>
      <c r="G358" s="661" t="s">
        <v>2406</v>
      </c>
      <c r="H358" s="661" t="s">
        <v>1222</v>
      </c>
      <c r="I358" s="661" t="s">
        <v>1451</v>
      </c>
      <c r="J358" s="661" t="s">
        <v>1452</v>
      </c>
      <c r="K358" s="661" t="s">
        <v>1453</v>
      </c>
      <c r="L358" s="662">
        <v>93.43</v>
      </c>
      <c r="M358" s="662">
        <v>93.43</v>
      </c>
      <c r="N358" s="661">
        <v>1</v>
      </c>
      <c r="O358" s="744">
        <v>0.5</v>
      </c>
      <c r="P358" s="662"/>
      <c r="Q358" s="677">
        <v>0</v>
      </c>
      <c r="R358" s="661"/>
      <c r="S358" s="677">
        <v>0</v>
      </c>
      <c r="T358" s="744"/>
      <c r="U358" s="700">
        <v>0</v>
      </c>
    </row>
    <row r="359" spans="1:21" ht="14.4" customHeight="1" x14ac:dyDescent="0.3">
      <c r="A359" s="660">
        <v>50</v>
      </c>
      <c r="B359" s="661" t="s">
        <v>561</v>
      </c>
      <c r="C359" s="661" t="s">
        <v>2376</v>
      </c>
      <c r="D359" s="742" t="s">
        <v>3366</v>
      </c>
      <c r="E359" s="743" t="s">
        <v>2392</v>
      </c>
      <c r="F359" s="661" t="s">
        <v>2373</v>
      </c>
      <c r="G359" s="661" t="s">
        <v>2450</v>
      </c>
      <c r="H359" s="661" t="s">
        <v>562</v>
      </c>
      <c r="I359" s="661" t="s">
        <v>2495</v>
      </c>
      <c r="J359" s="661" t="s">
        <v>2452</v>
      </c>
      <c r="K359" s="661" t="s">
        <v>2496</v>
      </c>
      <c r="L359" s="662">
        <v>0</v>
      </c>
      <c r="M359" s="662">
        <v>0</v>
      </c>
      <c r="N359" s="661">
        <v>1</v>
      </c>
      <c r="O359" s="744">
        <v>0.5</v>
      </c>
      <c r="P359" s="662"/>
      <c r="Q359" s="677"/>
      <c r="R359" s="661"/>
      <c r="S359" s="677">
        <v>0</v>
      </c>
      <c r="T359" s="744"/>
      <c r="U359" s="700">
        <v>0</v>
      </c>
    </row>
    <row r="360" spans="1:21" ht="14.4" customHeight="1" x14ac:dyDescent="0.3">
      <c r="A360" s="660">
        <v>50</v>
      </c>
      <c r="B360" s="661" t="s">
        <v>561</v>
      </c>
      <c r="C360" s="661" t="s">
        <v>2376</v>
      </c>
      <c r="D360" s="742" t="s">
        <v>3366</v>
      </c>
      <c r="E360" s="743" t="s">
        <v>2392</v>
      </c>
      <c r="F360" s="661" t="s">
        <v>2373</v>
      </c>
      <c r="G360" s="661" t="s">
        <v>2415</v>
      </c>
      <c r="H360" s="661" t="s">
        <v>1222</v>
      </c>
      <c r="I360" s="661" t="s">
        <v>2511</v>
      </c>
      <c r="J360" s="661" t="s">
        <v>1230</v>
      </c>
      <c r="K360" s="661" t="s">
        <v>2512</v>
      </c>
      <c r="L360" s="662">
        <v>40.22</v>
      </c>
      <c r="M360" s="662">
        <v>40.22</v>
      </c>
      <c r="N360" s="661">
        <v>1</v>
      </c>
      <c r="O360" s="744">
        <v>0.5</v>
      </c>
      <c r="P360" s="662"/>
      <c r="Q360" s="677">
        <v>0</v>
      </c>
      <c r="R360" s="661"/>
      <c r="S360" s="677">
        <v>0</v>
      </c>
      <c r="T360" s="744"/>
      <c r="U360" s="700">
        <v>0</v>
      </c>
    </row>
    <row r="361" spans="1:21" ht="14.4" customHeight="1" x14ac:dyDescent="0.3">
      <c r="A361" s="660">
        <v>50</v>
      </c>
      <c r="B361" s="661" t="s">
        <v>561</v>
      </c>
      <c r="C361" s="661" t="s">
        <v>2376</v>
      </c>
      <c r="D361" s="742" t="s">
        <v>3366</v>
      </c>
      <c r="E361" s="743" t="s">
        <v>2392</v>
      </c>
      <c r="F361" s="661" t="s">
        <v>2373</v>
      </c>
      <c r="G361" s="661" t="s">
        <v>2416</v>
      </c>
      <c r="H361" s="661" t="s">
        <v>562</v>
      </c>
      <c r="I361" s="661" t="s">
        <v>2417</v>
      </c>
      <c r="J361" s="661" t="s">
        <v>935</v>
      </c>
      <c r="K361" s="661" t="s">
        <v>2418</v>
      </c>
      <c r="L361" s="662">
        <v>107.25</v>
      </c>
      <c r="M361" s="662">
        <v>107.25</v>
      </c>
      <c r="N361" s="661">
        <v>1</v>
      </c>
      <c r="O361" s="744">
        <v>1</v>
      </c>
      <c r="P361" s="662">
        <v>107.25</v>
      </c>
      <c r="Q361" s="677">
        <v>1</v>
      </c>
      <c r="R361" s="661">
        <v>1</v>
      </c>
      <c r="S361" s="677">
        <v>1</v>
      </c>
      <c r="T361" s="744">
        <v>1</v>
      </c>
      <c r="U361" s="700">
        <v>1</v>
      </c>
    </row>
    <row r="362" spans="1:21" ht="14.4" customHeight="1" x14ac:dyDescent="0.3">
      <c r="A362" s="660">
        <v>50</v>
      </c>
      <c r="B362" s="661" t="s">
        <v>561</v>
      </c>
      <c r="C362" s="661" t="s">
        <v>2376</v>
      </c>
      <c r="D362" s="742" t="s">
        <v>3366</v>
      </c>
      <c r="E362" s="743" t="s">
        <v>2392</v>
      </c>
      <c r="F362" s="661" t="s">
        <v>2373</v>
      </c>
      <c r="G362" s="661" t="s">
        <v>2473</v>
      </c>
      <c r="H362" s="661" t="s">
        <v>562</v>
      </c>
      <c r="I362" s="661" t="s">
        <v>1527</v>
      </c>
      <c r="J362" s="661" t="s">
        <v>1528</v>
      </c>
      <c r="K362" s="661" t="s">
        <v>2474</v>
      </c>
      <c r="L362" s="662">
        <v>22.44</v>
      </c>
      <c r="M362" s="662">
        <v>22.44</v>
      </c>
      <c r="N362" s="661">
        <v>1</v>
      </c>
      <c r="O362" s="744">
        <v>0.5</v>
      </c>
      <c r="P362" s="662"/>
      <c r="Q362" s="677">
        <v>0</v>
      </c>
      <c r="R362" s="661"/>
      <c r="S362" s="677">
        <v>0</v>
      </c>
      <c r="T362" s="744"/>
      <c r="U362" s="700">
        <v>0</v>
      </c>
    </row>
    <row r="363" spans="1:21" ht="14.4" customHeight="1" x14ac:dyDescent="0.3">
      <c r="A363" s="660">
        <v>50</v>
      </c>
      <c r="B363" s="661" t="s">
        <v>561</v>
      </c>
      <c r="C363" s="661" t="s">
        <v>2376</v>
      </c>
      <c r="D363" s="742" t="s">
        <v>3366</v>
      </c>
      <c r="E363" s="743" t="s">
        <v>2393</v>
      </c>
      <c r="F363" s="661" t="s">
        <v>2373</v>
      </c>
      <c r="G363" s="661" t="s">
        <v>2395</v>
      </c>
      <c r="H363" s="661" t="s">
        <v>1222</v>
      </c>
      <c r="I363" s="661" t="s">
        <v>1241</v>
      </c>
      <c r="J363" s="661" t="s">
        <v>1242</v>
      </c>
      <c r="K363" s="661" t="s">
        <v>2249</v>
      </c>
      <c r="L363" s="662">
        <v>72</v>
      </c>
      <c r="M363" s="662">
        <v>432</v>
      </c>
      <c r="N363" s="661">
        <v>6</v>
      </c>
      <c r="O363" s="744">
        <v>5</v>
      </c>
      <c r="P363" s="662">
        <v>144</v>
      </c>
      <c r="Q363" s="677">
        <v>0.33333333333333331</v>
      </c>
      <c r="R363" s="661">
        <v>2</v>
      </c>
      <c r="S363" s="677">
        <v>0.33333333333333331</v>
      </c>
      <c r="T363" s="744">
        <v>1.5</v>
      </c>
      <c r="U363" s="700">
        <v>0.3</v>
      </c>
    </row>
    <row r="364" spans="1:21" ht="14.4" customHeight="1" x14ac:dyDescent="0.3">
      <c r="A364" s="660">
        <v>50</v>
      </c>
      <c r="B364" s="661" t="s">
        <v>561</v>
      </c>
      <c r="C364" s="661" t="s">
        <v>2376</v>
      </c>
      <c r="D364" s="742" t="s">
        <v>3366</v>
      </c>
      <c r="E364" s="743" t="s">
        <v>2393</v>
      </c>
      <c r="F364" s="661" t="s">
        <v>2373</v>
      </c>
      <c r="G364" s="661" t="s">
        <v>2544</v>
      </c>
      <c r="H364" s="661" t="s">
        <v>1222</v>
      </c>
      <c r="I364" s="661" t="s">
        <v>1556</v>
      </c>
      <c r="J364" s="661" t="s">
        <v>2289</v>
      </c>
      <c r="K364" s="661" t="s">
        <v>2290</v>
      </c>
      <c r="L364" s="662">
        <v>150.04</v>
      </c>
      <c r="M364" s="662">
        <v>150.04</v>
      </c>
      <c r="N364" s="661">
        <v>1</v>
      </c>
      <c r="O364" s="744">
        <v>0.5</v>
      </c>
      <c r="P364" s="662">
        <v>150.04</v>
      </c>
      <c r="Q364" s="677">
        <v>1</v>
      </c>
      <c r="R364" s="661">
        <v>1</v>
      </c>
      <c r="S364" s="677">
        <v>1</v>
      </c>
      <c r="T364" s="744">
        <v>0.5</v>
      </c>
      <c r="U364" s="700">
        <v>1</v>
      </c>
    </row>
    <row r="365" spans="1:21" ht="14.4" customHeight="1" x14ac:dyDescent="0.3">
      <c r="A365" s="660">
        <v>50</v>
      </c>
      <c r="B365" s="661" t="s">
        <v>561</v>
      </c>
      <c r="C365" s="661" t="s">
        <v>2376</v>
      </c>
      <c r="D365" s="742" t="s">
        <v>3366</v>
      </c>
      <c r="E365" s="743" t="s">
        <v>2393</v>
      </c>
      <c r="F365" s="661" t="s">
        <v>2373</v>
      </c>
      <c r="G365" s="661" t="s">
        <v>2396</v>
      </c>
      <c r="H365" s="661" t="s">
        <v>1222</v>
      </c>
      <c r="I365" s="661" t="s">
        <v>1391</v>
      </c>
      <c r="J365" s="661" t="s">
        <v>1396</v>
      </c>
      <c r="K365" s="661" t="s">
        <v>1412</v>
      </c>
      <c r="L365" s="662">
        <v>193.1</v>
      </c>
      <c r="M365" s="662">
        <v>965.5</v>
      </c>
      <c r="N365" s="661">
        <v>5</v>
      </c>
      <c r="O365" s="744">
        <v>3</v>
      </c>
      <c r="P365" s="662">
        <v>193.1</v>
      </c>
      <c r="Q365" s="677">
        <v>0.19999999999999998</v>
      </c>
      <c r="R365" s="661">
        <v>1</v>
      </c>
      <c r="S365" s="677">
        <v>0.2</v>
      </c>
      <c r="T365" s="744">
        <v>0.5</v>
      </c>
      <c r="U365" s="700">
        <v>0.16666666666666666</v>
      </c>
    </row>
    <row r="366" spans="1:21" ht="14.4" customHeight="1" x14ac:dyDescent="0.3">
      <c r="A366" s="660">
        <v>50</v>
      </c>
      <c r="B366" s="661" t="s">
        <v>561</v>
      </c>
      <c r="C366" s="661" t="s">
        <v>2376</v>
      </c>
      <c r="D366" s="742" t="s">
        <v>3366</v>
      </c>
      <c r="E366" s="743" t="s">
        <v>2393</v>
      </c>
      <c r="F366" s="661" t="s">
        <v>2373</v>
      </c>
      <c r="G366" s="661" t="s">
        <v>2397</v>
      </c>
      <c r="H366" s="661" t="s">
        <v>1222</v>
      </c>
      <c r="I366" s="661" t="s">
        <v>1290</v>
      </c>
      <c r="J366" s="661" t="s">
        <v>1291</v>
      </c>
      <c r="K366" s="661" t="s">
        <v>1292</v>
      </c>
      <c r="L366" s="662">
        <v>35.11</v>
      </c>
      <c r="M366" s="662">
        <v>105.33</v>
      </c>
      <c r="N366" s="661">
        <v>3</v>
      </c>
      <c r="O366" s="744">
        <v>1.5</v>
      </c>
      <c r="P366" s="662">
        <v>35.11</v>
      </c>
      <c r="Q366" s="677">
        <v>0.33333333333333331</v>
      </c>
      <c r="R366" s="661">
        <v>1</v>
      </c>
      <c r="S366" s="677">
        <v>0.33333333333333331</v>
      </c>
      <c r="T366" s="744">
        <v>0.5</v>
      </c>
      <c r="U366" s="700">
        <v>0.33333333333333331</v>
      </c>
    </row>
    <row r="367" spans="1:21" ht="14.4" customHeight="1" x14ac:dyDescent="0.3">
      <c r="A367" s="660">
        <v>50</v>
      </c>
      <c r="B367" s="661" t="s">
        <v>561</v>
      </c>
      <c r="C367" s="661" t="s">
        <v>2376</v>
      </c>
      <c r="D367" s="742" t="s">
        <v>3366</v>
      </c>
      <c r="E367" s="743" t="s">
        <v>2393</v>
      </c>
      <c r="F367" s="661" t="s">
        <v>2373</v>
      </c>
      <c r="G367" s="661" t="s">
        <v>2397</v>
      </c>
      <c r="H367" s="661" t="s">
        <v>1222</v>
      </c>
      <c r="I367" s="661" t="s">
        <v>1294</v>
      </c>
      <c r="J367" s="661" t="s">
        <v>1295</v>
      </c>
      <c r="K367" s="661" t="s">
        <v>1296</v>
      </c>
      <c r="L367" s="662">
        <v>70.23</v>
      </c>
      <c r="M367" s="662">
        <v>210.69</v>
      </c>
      <c r="N367" s="661">
        <v>3</v>
      </c>
      <c r="O367" s="744">
        <v>1.5</v>
      </c>
      <c r="P367" s="662"/>
      <c r="Q367" s="677">
        <v>0</v>
      </c>
      <c r="R367" s="661"/>
      <c r="S367" s="677">
        <v>0</v>
      </c>
      <c r="T367" s="744"/>
      <c r="U367" s="700">
        <v>0</v>
      </c>
    </row>
    <row r="368" spans="1:21" ht="14.4" customHeight="1" x14ac:dyDescent="0.3">
      <c r="A368" s="660">
        <v>50</v>
      </c>
      <c r="B368" s="661" t="s">
        <v>561</v>
      </c>
      <c r="C368" s="661" t="s">
        <v>2376</v>
      </c>
      <c r="D368" s="742" t="s">
        <v>3366</v>
      </c>
      <c r="E368" s="743" t="s">
        <v>2393</v>
      </c>
      <c r="F368" s="661" t="s">
        <v>2373</v>
      </c>
      <c r="G368" s="661" t="s">
        <v>2398</v>
      </c>
      <c r="H368" s="661" t="s">
        <v>562</v>
      </c>
      <c r="I368" s="661" t="s">
        <v>2399</v>
      </c>
      <c r="J368" s="661" t="s">
        <v>2400</v>
      </c>
      <c r="K368" s="661" t="s">
        <v>2401</v>
      </c>
      <c r="L368" s="662">
        <v>0</v>
      </c>
      <c r="M368" s="662">
        <v>0</v>
      </c>
      <c r="N368" s="661">
        <v>1</v>
      </c>
      <c r="O368" s="744">
        <v>0.5</v>
      </c>
      <c r="P368" s="662">
        <v>0</v>
      </c>
      <c r="Q368" s="677"/>
      <c r="R368" s="661">
        <v>1</v>
      </c>
      <c r="S368" s="677">
        <v>1</v>
      </c>
      <c r="T368" s="744">
        <v>0.5</v>
      </c>
      <c r="U368" s="700">
        <v>1</v>
      </c>
    </row>
    <row r="369" spans="1:21" ht="14.4" customHeight="1" x14ac:dyDescent="0.3">
      <c r="A369" s="660">
        <v>50</v>
      </c>
      <c r="B369" s="661" t="s">
        <v>561</v>
      </c>
      <c r="C369" s="661" t="s">
        <v>2376</v>
      </c>
      <c r="D369" s="742" t="s">
        <v>3366</v>
      </c>
      <c r="E369" s="743" t="s">
        <v>2393</v>
      </c>
      <c r="F369" s="661" t="s">
        <v>2373</v>
      </c>
      <c r="G369" s="661" t="s">
        <v>2406</v>
      </c>
      <c r="H369" s="661" t="s">
        <v>1222</v>
      </c>
      <c r="I369" s="661" t="s">
        <v>1451</v>
      </c>
      <c r="J369" s="661" t="s">
        <v>1452</v>
      </c>
      <c r="K369" s="661" t="s">
        <v>1453</v>
      </c>
      <c r="L369" s="662">
        <v>93.43</v>
      </c>
      <c r="M369" s="662">
        <v>373.72</v>
      </c>
      <c r="N369" s="661">
        <v>4</v>
      </c>
      <c r="O369" s="744">
        <v>2</v>
      </c>
      <c r="P369" s="662">
        <v>93.43</v>
      </c>
      <c r="Q369" s="677">
        <v>0.25</v>
      </c>
      <c r="R369" s="661">
        <v>1</v>
      </c>
      <c r="S369" s="677">
        <v>0.25</v>
      </c>
      <c r="T369" s="744">
        <v>0.5</v>
      </c>
      <c r="U369" s="700">
        <v>0.25</v>
      </c>
    </row>
    <row r="370" spans="1:21" ht="14.4" customHeight="1" x14ac:dyDescent="0.3">
      <c r="A370" s="660">
        <v>50</v>
      </c>
      <c r="B370" s="661" t="s">
        <v>561</v>
      </c>
      <c r="C370" s="661" t="s">
        <v>2376</v>
      </c>
      <c r="D370" s="742" t="s">
        <v>3366</v>
      </c>
      <c r="E370" s="743" t="s">
        <v>2393</v>
      </c>
      <c r="F370" s="661" t="s">
        <v>2373</v>
      </c>
      <c r="G370" s="661" t="s">
        <v>2450</v>
      </c>
      <c r="H370" s="661" t="s">
        <v>562</v>
      </c>
      <c r="I370" s="661" t="s">
        <v>2451</v>
      </c>
      <c r="J370" s="661" t="s">
        <v>2452</v>
      </c>
      <c r="K370" s="661" t="s">
        <v>2314</v>
      </c>
      <c r="L370" s="662">
        <v>0</v>
      </c>
      <c r="M370" s="662">
        <v>0</v>
      </c>
      <c r="N370" s="661">
        <v>1</v>
      </c>
      <c r="O370" s="744">
        <v>0.5</v>
      </c>
      <c r="P370" s="662"/>
      <c r="Q370" s="677"/>
      <c r="R370" s="661"/>
      <c r="S370" s="677">
        <v>0</v>
      </c>
      <c r="T370" s="744"/>
      <c r="U370" s="700">
        <v>0</v>
      </c>
    </row>
    <row r="371" spans="1:21" ht="14.4" customHeight="1" x14ac:dyDescent="0.3">
      <c r="A371" s="660">
        <v>50</v>
      </c>
      <c r="B371" s="661" t="s">
        <v>561</v>
      </c>
      <c r="C371" s="661" t="s">
        <v>2376</v>
      </c>
      <c r="D371" s="742" t="s">
        <v>3366</v>
      </c>
      <c r="E371" s="743" t="s">
        <v>2393</v>
      </c>
      <c r="F371" s="661" t="s">
        <v>2373</v>
      </c>
      <c r="G371" s="661" t="s">
        <v>2450</v>
      </c>
      <c r="H371" s="661" t="s">
        <v>562</v>
      </c>
      <c r="I371" s="661" t="s">
        <v>938</v>
      </c>
      <c r="J371" s="661" t="s">
        <v>927</v>
      </c>
      <c r="K371" s="661" t="s">
        <v>939</v>
      </c>
      <c r="L371" s="662">
        <v>26.37</v>
      </c>
      <c r="M371" s="662">
        <v>52.74</v>
      </c>
      <c r="N371" s="661">
        <v>2</v>
      </c>
      <c r="O371" s="744">
        <v>1</v>
      </c>
      <c r="P371" s="662">
        <v>26.37</v>
      </c>
      <c r="Q371" s="677">
        <v>0.5</v>
      </c>
      <c r="R371" s="661">
        <v>1</v>
      </c>
      <c r="S371" s="677">
        <v>0.5</v>
      </c>
      <c r="T371" s="744">
        <v>0.5</v>
      </c>
      <c r="U371" s="700">
        <v>0.5</v>
      </c>
    </row>
    <row r="372" spans="1:21" ht="14.4" customHeight="1" x14ac:dyDescent="0.3">
      <c r="A372" s="660">
        <v>50</v>
      </c>
      <c r="B372" s="661" t="s">
        <v>561</v>
      </c>
      <c r="C372" s="661" t="s">
        <v>2376</v>
      </c>
      <c r="D372" s="742" t="s">
        <v>3366</v>
      </c>
      <c r="E372" s="743" t="s">
        <v>2393</v>
      </c>
      <c r="F372" s="661" t="s">
        <v>2373</v>
      </c>
      <c r="G372" s="661" t="s">
        <v>2409</v>
      </c>
      <c r="H372" s="661" t="s">
        <v>562</v>
      </c>
      <c r="I372" s="661" t="s">
        <v>2628</v>
      </c>
      <c r="J372" s="661" t="s">
        <v>2502</v>
      </c>
      <c r="K372" s="661" t="s">
        <v>2629</v>
      </c>
      <c r="L372" s="662">
        <v>0</v>
      </c>
      <c r="M372" s="662">
        <v>0</v>
      </c>
      <c r="N372" s="661">
        <v>1</v>
      </c>
      <c r="O372" s="744">
        <v>0.5</v>
      </c>
      <c r="P372" s="662"/>
      <c r="Q372" s="677"/>
      <c r="R372" s="661"/>
      <c r="S372" s="677">
        <v>0</v>
      </c>
      <c r="T372" s="744"/>
      <c r="U372" s="700">
        <v>0</v>
      </c>
    </row>
    <row r="373" spans="1:21" ht="14.4" customHeight="1" x14ac:dyDescent="0.3">
      <c r="A373" s="660">
        <v>50</v>
      </c>
      <c r="B373" s="661" t="s">
        <v>561</v>
      </c>
      <c r="C373" s="661" t="s">
        <v>2376</v>
      </c>
      <c r="D373" s="742" t="s">
        <v>3366</v>
      </c>
      <c r="E373" s="743" t="s">
        <v>2393</v>
      </c>
      <c r="F373" s="661" t="s">
        <v>2373</v>
      </c>
      <c r="G373" s="661" t="s">
        <v>2412</v>
      </c>
      <c r="H373" s="661" t="s">
        <v>1222</v>
      </c>
      <c r="I373" s="661" t="s">
        <v>1324</v>
      </c>
      <c r="J373" s="661" t="s">
        <v>1318</v>
      </c>
      <c r="K373" s="661" t="s">
        <v>1280</v>
      </c>
      <c r="L373" s="662">
        <v>2309.36</v>
      </c>
      <c r="M373" s="662">
        <v>2309.36</v>
      </c>
      <c r="N373" s="661">
        <v>1</v>
      </c>
      <c r="O373" s="744">
        <v>1</v>
      </c>
      <c r="P373" s="662"/>
      <c r="Q373" s="677">
        <v>0</v>
      </c>
      <c r="R373" s="661"/>
      <c r="S373" s="677">
        <v>0</v>
      </c>
      <c r="T373" s="744"/>
      <c r="U373" s="700">
        <v>0</v>
      </c>
    </row>
    <row r="374" spans="1:21" ht="14.4" customHeight="1" x14ac:dyDescent="0.3">
      <c r="A374" s="660">
        <v>50</v>
      </c>
      <c r="B374" s="661" t="s">
        <v>561</v>
      </c>
      <c r="C374" s="661" t="s">
        <v>2376</v>
      </c>
      <c r="D374" s="742" t="s">
        <v>3366</v>
      </c>
      <c r="E374" s="743" t="s">
        <v>2393</v>
      </c>
      <c r="F374" s="661" t="s">
        <v>2373</v>
      </c>
      <c r="G374" s="661" t="s">
        <v>2458</v>
      </c>
      <c r="H374" s="661" t="s">
        <v>1222</v>
      </c>
      <c r="I374" s="661" t="s">
        <v>2841</v>
      </c>
      <c r="J374" s="661" t="s">
        <v>2842</v>
      </c>
      <c r="K374" s="661" t="s">
        <v>1254</v>
      </c>
      <c r="L374" s="662">
        <v>39.729999999999997</v>
      </c>
      <c r="M374" s="662">
        <v>39.729999999999997</v>
      </c>
      <c r="N374" s="661">
        <v>1</v>
      </c>
      <c r="O374" s="744">
        <v>1</v>
      </c>
      <c r="P374" s="662">
        <v>39.729999999999997</v>
      </c>
      <c r="Q374" s="677">
        <v>1</v>
      </c>
      <c r="R374" s="661">
        <v>1</v>
      </c>
      <c r="S374" s="677">
        <v>1</v>
      </c>
      <c r="T374" s="744">
        <v>1</v>
      </c>
      <c r="U374" s="700">
        <v>1</v>
      </c>
    </row>
    <row r="375" spans="1:21" ht="14.4" customHeight="1" x14ac:dyDescent="0.3">
      <c r="A375" s="660">
        <v>50</v>
      </c>
      <c r="B375" s="661" t="s">
        <v>561</v>
      </c>
      <c r="C375" s="661" t="s">
        <v>2376</v>
      </c>
      <c r="D375" s="742" t="s">
        <v>3366</v>
      </c>
      <c r="E375" s="743" t="s">
        <v>2393</v>
      </c>
      <c r="F375" s="661" t="s">
        <v>2373</v>
      </c>
      <c r="G375" s="661" t="s">
        <v>2413</v>
      </c>
      <c r="H375" s="661" t="s">
        <v>1222</v>
      </c>
      <c r="I375" s="661" t="s">
        <v>2414</v>
      </c>
      <c r="J375" s="661" t="s">
        <v>1342</v>
      </c>
      <c r="K375" s="661" t="s">
        <v>1292</v>
      </c>
      <c r="L375" s="662">
        <v>48.27</v>
      </c>
      <c r="M375" s="662">
        <v>96.54</v>
      </c>
      <c r="N375" s="661">
        <v>2</v>
      </c>
      <c r="O375" s="744">
        <v>1</v>
      </c>
      <c r="P375" s="662"/>
      <c r="Q375" s="677">
        <v>0</v>
      </c>
      <c r="R375" s="661"/>
      <c r="S375" s="677">
        <v>0</v>
      </c>
      <c r="T375" s="744"/>
      <c r="U375" s="700">
        <v>0</v>
      </c>
    </row>
    <row r="376" spans="1:21" ht="14.4" customHeight="1" x14ac:dyDescent="0.3">
      <c r="A376" s="660">
        <v>50</v>
      </c>
      <c r="B376" s="661" t="s">
        <v>561</v>
      </c>
      <c r="C376" s="661" t="s">
        <v>2376</v>
      </c>
      <c r="D376" s="742" t="s">
        <v>3366</v>
      </c>
      <c r="E376" s="743" t="s">
        <v>2393</v>
      </c>
      <c r="F376" s="661" t="s">
        <v>2373</v>
      </c>
      <c r="G376" s="661" t="s">
        <v>2413</v>
      </c>
      <c r="H376" s="661" t="s">
        <v>1222</v>
      </c>
      <c r="I376" s="661" t="s">
        <v>2463</v>
      </c>
      <c r="J376" s="661" t="s">
        <v>1432</v>
      </c>
      <c r="K376" s="661" t="s">
        <v>2324</v>
      </c>
      <c r="L376" s="662">
        <v>96.53</v>
      </c>
      <c r="M376" s="662">
        <v>96.53</v>
      </c>
      <c r="N376" s="661">
        <v>1</v>
      </c>
      <c r="O376" s="744">
        <v>0.5</v>
      </c>
      <c r="P376" s="662"/>
      <c r="Q376" s="677">
        <v>0</v>
      </c>
      <c r="R376" s="661"/>
      <c r="S376" s="677">
        <v>0</v>
      </c>
      <c r="T376" s="744"/>
      <c r="U376" s="700">
        <v>0</v>
      </c>
    </row>
    <row r="377" spans="1:21" ht="14.4" customHeight="1" x14ac:dyDescent="0.3">
      <c r="A377" s="660">
        <v>50</v>
      </c>
      <c r="B377" s="661" t="s">
        <v>561</v>
      </c>
      <c r="C377" s="661" t="s">
        <v>2376</v>
      </c>
      <c r="D377" s="742" t="s">
        <v>3366</v>
      </c>
      <c r="E377" s="743" t="s">
        <v>2393</v>
      </c>
      <c r="F377" s="661" t="s">
        <v>2373</v>
      </c>
      <c r="G377" s="661" t="s">
        <v>2415</v>
      </c>
      <c r="H377" s="661" t="s">
        <v>1222</v>
      </c>
      <c r="I377" s="661" t="s">
        <v>1252</v>
      </c>
      <c r="J377" s="661" t="s">
        <v>2262</v>
      </c>
      <c r="K377" s="661" t="s">
        <v>1254</v>
      </c>
      <c r="L377" s="662">
        <v>96.53</v>
      </c>
      <c r="M377" s="662">
        <v>96.53</v>
      </c>
      <c r="N377" s="661">
        <v>1</v>
      </c>
      <c r="O377" s="744">
        <v>0.5</v>
      </c>
      <c r="P377" s="662"/>
      <c r="Q377" s="677">
        <v>0</v>
      </c>
      <c r="R377" s="661"/>
      <c r="S377" s="677">
        <v>0</v>
      </c>
      <c r="T377" s="744"/>
      <c r="U377" s="700">
        <v>0</v>
      </c>
    </row>
    <row r="378" spans="1:21" ht="14.4" customHeight="1" x14ac:dyDescent="0.3">
      <c r="A378" s="660">
        <v>50</v>
      </c>
      <c r="B378" s="661" t="s">
        <v>561</v>
      </c>
      <c r="C378" s="661" t="s">
        <v>2376</v>
      </c>
      <c r="D378" s="742" t="s">
        <v>3366</v>
      </c>
      <c r="E378" s="743" t="s">
        <v>2393</v>
      </c>
      <c r="F378" s="661" t="s">
        <v>2373</v>
      </c>
      <c r="G378" s="661" t="s">
        <v>2415</v>
      </c>
      <c r="H378" s="661" t="s">
        <v>1222</v>
      </c>
      <c r="I378" s="661" t="s">
        <v>1309</v>
      </c>
      <c r="J378" s="661" t="s">
        <v>2263</v>
      </c>
      <c r="K378" s="661" t="s">
        <v>947</v>
      </c>
      <c r="L378" s="662">
        <v>48.27</v>
      </c>
      <c r="M378" s="662">
        <v>193.08</v>
      </c>
      <c r="N378" s="661">
        <v>4</v>
      </c>
      <c r="O378" s="744">
        <v>2.5</v>
      </c>
      <c r="P378" s="662">
        <v>48.27</v>
      </c>
      <c r="Q378" s="677">
        <v>0.25</v>
      </c>
      <c r="R378" s="661">
        <v>1</v>
      </c>
      <c r="S378" s="677">
        <v>0.25</v>
      </c>
      <c r="T378" s="744">
        <v>0.5</v>
      </c>
      <c r="U378" s="700">
        <v>0.2</v>
      </c>
    </row>
    <row r="379" spans="1:21" ht="14.4" customHeight="1" x14ac:dyDescent="0.3">
      <c r="A379" s="660">
        <v>50</v>
      </c>
      <c r="B379" s="661" t="s">
        <v>561</v>
      </c>
      <c r="C379" s="661" t="s">
        <v>2376</v>
      </c>
      <c r="D379" s="742" t="s">
        <v>3366</v>
      </c>
      <c r="E379" s="743" t="s">
        <v>2393</v>
      </c>
      <c r="F379" s="661" t="s">
        <v>2373</v>
      </c>
      <c r="G379" s="661" t="s">
        <v>2473</v>
      </c>
      <c r="H379" s="661" t="s">
        <v>562</v>
      </c>
      <c r="I379" s="661" t="s">
        <v>1527</v>
      </c>
      <c r="J379" s="661" t="s">
        <v>1528</v>
      </c>
      <c r="K379" s="661" t="s">
        <v>2474</v>
      </c>
      <c r="L379" s="662">
        <v>22.44</v>
      </c>
      <c r="M379" s="662">
        <v>44.88</v>
      </c>
      <c r="N379" s="661">
        <v>2</v>
      </c>
      <c r="O379" s="744">
        <v>1.5</v>
      </c>
      <c r="P379" s="662"/>
      <c r="Q379" s="677">
        <v>0</v>
      </c>
      <c r="R379" s="661"/>
      <c r="S379" s="677">
        <v>0</v>
      </c>
      <c r="T379" s="744"/>
      <c r="U379" s="700">
        <v>0</v>
      </c>
    </row>
    <row r="380" spans="1:21" ht="14.4" customHeight="1" x14ac:dyDescent="0.3">
      <c r="A380" s="660">
        <v>50</v>
      </c>
      <c r="B380" s="661" t="s">
        <v>561</v>
      </c>
      <c r="C380" s="661" t="s">
        <v>2376</v>
      </c>
      <c r="D380" s="742" t="s">
        <v>3366</v>
      </c>
      <c r="E380" s="743" t="s">
        <v>2393</v>
      </c>
      <c r="F380" s="661" t="s">
        <v>2373</v>
      </c>
      <c r="G380" s="661" t="s">
        <v>2422</v>
      </c>
      <c r="H380" s="661" t="s">
        <v>1222</v>
      </c>
      <c r="I380" s="661" t="s">
        <v>2483</v>
      </c>
      <c r="J380" s="661" t="s">
        <v>2484</v>
      </c>
      <c r="K380" s="661" t="s">
        <v>2485</v>
      </c>
      <c r="L380" s="662">
        <v>120.61</v>
      </c>
      <c r="M380" s="662">
        <v>241.22</v>
      </c>
      <c r="N380" s="661">
        <v>2</v>
      </c>
      <c r="O380" s="744">
        <v>1.5</v>
      </c>
      <c r="P380" s="662"/>
      <c r="Q380" s="677">
        <v>0</v>
      </c>
      <c r="R380" s="661"/>
      <c r="S380" s="677">
        <v>0</v>
      </c>
      <c r="T380" s="744"/>
      <c r="U380" s="700">
        <v>0</v>
      </c>
    </row>
    <row r="381" spans="1:21" ht="14.4" customHeight="1" x14ac:dyDescent="0.3">
      <c r="A381" s="660">
        <v>50</v>
      </c>
      <c r="B381" s="661" t="s">
        <v>561</v>
      </c>
      <c r="C381" s="661" t="s">
        <v>2376</v>
      </c>
      <c r="D381" s="742" t="s">
        <v>3366</v>
      </c>
      <c r="E381" s="743" t="s">
        <v>2393</v>
      </c>
      <c r="F381" s="661" t="s">
        <v>2373</v>
      </c>
      <c r="G381" s="661" t="s">
        <v>2422</v>
      </c>
      <c r="H381" s="661" t="s">
        <v>1222</v>
      </c>
      <c r="I381" s="661" t="s">
        <v>1337</v>
      </c>
      <c r="J381" s="661" t="s">
        <v>2242</v>
      </c>
      <c r="K381" s="661" t="s">
        <v>2243</v>
      </c>
      <c r="L381" s="662">
        <v>184.74</v>
      </c>
      <c r="M381" s="662">
        <v>923.7</v>
      </c>
      <c r="N381" s="661">
        <v>5</v>
      </c>
      <c r="O381" s="744">
        <v>3.5</v>
      </c>
      <c r="P381" s="662">
        <v>184.74</v>
      </c>
      <c r="Q381" s="677">
        <v>0.2</v>
      </c>
      <c r="R381" s="661">
        <v>1</v>
      </c>
      <c r="S381" s="677">
        <v>0.2</v>
      </c>
      <c r="T381" s="744">
        <v>1</v>
      </c>
      <c r="U381" s="700">
        <v>0.2857142857142857</v>
      </c>
    </row>
    <row r="382" spans="1:21" ht="14.4" customHeight="1" x14ac:dyDescent="0.3">
      <c r="A382" s="660">
        <v>50</v>
      </c>
      <c r="B382" s="661" t="s">
        <v>561</v>
      </c>
      <c r="C382" s="661" t="s">
        <v>2376</v>
      </c>
      <c r="D382" s="742" t="s">
        <v>3366</v>
      </c>
      <c r="E382" s="743" t="s">
        <v>2394</v>
      </c>
      <c r="F382" s="661" t="s">
        <v>2373</v>
      </c>
      <c r="G382" s="661" t="s">
        <v>2395</v>
      </c>
      <c r="H382" s="661" t="s">
        <v>1222</v>
      </c>
      <c r="I382" s="661" t="s">
        <v>1241</v>
      </c>
      <c r="J382" s="661" t="s">
        <v>1242</v>
      </c>
      <c r="K382" s="661" t="s">
        <v>2249</v>
      </c>
      <c r="L382" s="662">
        <v>72</v>
      </c>
      <c r="M382" s="662">
        <v>72</v>
      </c>
      <c r="N382" s="661">
        <v>1</v>
      </c>
      <c r="O382" s="744">
        <v>1</v>
      </c>
      <c r="P382" s="662"/>
      <c r="Q382" s="677">
        <v>0</v>
      </c>
      <c r="R382" s="661"/>
      <c r="S382" s="677">
        <v>0</v>
      </c>
      <c r="T382" s="744"/>
      <c r="U382" s="700">
        <v>0</v>
      </c>
    </row>
    <row r="383" spans="1:21" ht="14.4" customHeight="1" x14ac:dyDescent="0.3">
      <c r="A383" s="660">
        <v>50</v>
      </c>
      <c r="B383" s="661" t="s">
        <v>561</v>
      </c>
      <c r="C383" s="661" t="s">
        <v>2376</v>
      </c>
      <c r="D383" s="742" t="s">
        <v>3366</v>
      </c>
      <c r="E383" s="743" t="s">
        <v>2394</v>
      </c>
      <c r="F383" s="661" t="s">
        <v>2373</v>
      </c>
      <c r="G383" s="661" t="s">
        <v>2395</v>
      </c>
      <c r="H383" s="661" t="s">
        <v>1222</v>
      </c>
      <c r="I383" s="661" t="s">
        <v>1245</v>
      </c>
      <c r="J383" s="661" t="s">
        <v>1242</v>
      </c>
      <c r="K383" s="661" t="s">
        <v>2250</v>
      </c>
      <c r="L383" s="662">
        <v>144.01</v>
      </c>
      <c r="M383" s="662">
        <v>144.01</v>
      </c>
      <c r="N383" s="661">
        <v>1</v>
      </c>
      <c r="O383" s="744">
        <v>0.5</v>
      </c>
      <c r="P383" s="662"/>
      <c r="Q383" s="677">
        <v>0</v>
      </c>
      <c r="R383" s="661"/>
      <c r="S383" s="677">
        <v>0</v>
      </c>
      <c r="T383" s="744"/>
      <c r="U383" s="700">
        <v>0</v>
      </c>
    </row>
    <row r="384" spans="1:21" ht="14.4" customHeight="1" x14ac:dyDescent="0.3">
      <c r="A384" s="660">
        <v>50</v>
      </c>
      <c r="B384" s="661" t="s">
        <v>561</v>
      </c>
      <c r="C384" s="661" t="s">
        <v>2376</v>
      </c>
      <c r="D384" s="742" t="s">
        <v>3366</v>
      </c>
      <c r="E384" s="743" t="s">
        <v>2394</v>
      </c>
      <c r="F384" s="661" t="s">
        <v>2373</v>
      </c>
      <c r="G384" s="661" t="s">
        <v>2544</v>
      </c>
      <c r="H384" s="661" t="s">
        <v>1222</v>
      </c>
      <c r="I384" s="661" t="s">
        <v>1556</v>
      </c>
      <c r="J384" s="661" t="s">
        <v>2289</v>
      </c>
      <c r="K384" s="661" t="s">
        <v>2290</v>
      </c>
      <c r="L384" s="662">
        <v>154.36000000000001</v>
      </c>
      <c r="M384" s="662">
        <v>463.08000000000004</v>
      </c>
      <c r="N384" s="661">
        <v>3</v>
      </c>
      <c r="O384" s="744">
        <v>2.5</v>
      </c>
      <c r="P384" s="662"/>
      <c r="Q384" s="677">
        <v>0</v>
      </c>
      <c r="R384" s="661"/>
      <c r="S384" s="677">
        <v>0</v>
      </c>
      <c r="T384" s="744"/>
      <c r="U384" s="700">
        <v>0</v>
      </c>
    </row>
    <row r="385" spans="1:21" ht="14.4" customHeight="1" x14ac:dyDescent="0.3">
      <c r="A385" s="660">
        <v>50</v>
      </c>
      <c r="B385" s="661" t="s">
        <v>561</v>
      </c>
      <c r="C385" s="661" t="s">
        <v>2376</v>
      </c>
      <c r="D385" s="742" t="s">
        <v>3366</v>
      </c>
      <c r="E385" s="743" t="s">
        <v>2394</v>
      </c>
      <c r="F385" s="661" t="s">
        <v>2373</v>
      </c>
      <c r="G385" s="661" t="s">
        <v>2396</v>
      </c>
      <c r="H385" s="661" t="s">
        <v>1222</v>
      </c>
      <c r="I385" s="661" t="s">
        <v>1391</v>
      </c>
      <c r="J385" s="661" t="s">
        <v>1396</v>
      </c>
      <c r="K385" s="661" t="s">
        <v>1412</v>
      </c>
      <c r="L385" s="662">
        <v>193.1</v>
      </c>
      <c r="M385" s="662">
        <v>193.1</v>
      </c>
      <c r="N385" s="661">
        <v>1</v>
      </c>
      <c r="O385" s="744">
        <v>1</v>
      </c>
      <c r="P385" s="662"/>
      <c r="Q385" s="677">
        <v>0</v>
      </c>
      <c r="R385" s="661"/>
      <c r="S385" s="677">
        <v>0</v>
      </c>
      <c r="T385" s="744"/>
      <c r="U385" s="700">
        <v>0</v>
      </c>
    </row>
    <row r="386" spans="1:21" ht="14.4" customHeight="1" x14ac:dyDescent="0.3">
      <c r="A386" s="660">
        <v>50</v>
      </c>
      <c r="B386" s="661" t="s">
        <v>561</v>
      </c>
      <c r="C386" s="661" t="s">
        <v>2376</v>
      </c>
      <c r="D386" s="742" t="s">
        <v>3366</v>
      </c>
      <c r="E386" s="743" t="s">
        <v>2394</v>
      </c>
      <c r="F386" s="661" t="s">
        <v>2373</v>
      </c>
      <c r="G386" s="661" t="s">
        <v>2397</v>
      </c>
      <c r="H386" s="661" t="s">
        <v>1222</v>
      </c>
      <c r="I386" s="661" t="s">
        <v>1290</v>
      </c>
      <c r="J386" s="661" t="s">
        <v>1291</v>
      </c>
      <c r="K386" s="661" t="s">
        <v>1292</v>
      </c>
      <c r="L386" s="662">
        <v>35.11</v>
      </c>
      <c r="M386" s="662">
        <v>35.11</v>
      </c>
      <c r="N386" s="661">
        <v>1</v>
      </c>
      <c r="O386" s="744">
        <v>1</v>
      </c>
      <c r="P386" s="662"/>
      <c r="Q386" s="677">
        <v>0</v>
      </c>
      <c r="R386" s="661"/>
      <c r="S386" s="677">
        <v>0</v>
      </c>
      <c r="T386" s="744"/>
      <c r="U386" s="700">
        <v>0</v>
      </c>
    </row>
    <row r="387" spans="1:21" ht="14.4" customHeight="1" x14ac:dyDescent="0.3">
      <c r="A387" s="660">
        <v>50</v>
      </c>
      <c r="B387" s="661" t="s">
        <v>561</v>
      </c>
      <c r="C387" s="661" t="s">
        <v>2376</v>
      </c>
      <c r="D387" s="742" t="s">
        <v>3366</v>
      </c>
      <c r="E387" s="743" t="s">
        <v>2394</v>
      </c>
      <c r="F387" s="661" t="s">
        <v>2373</v>
      </c>
      <c r="G387" s="661" t="s">
        <v>2397</v>
      </c>
      <c r="H387" s="661" t="s">
        <v>562</v>
      </c>
      <c r="I387" s="661" t="s">
        <v>2553</v>
      </c>
      <c r="J387" s="661" t="s">
        <v>2554</v>
      </c>
      <c r="K387" s="661" t="s">
        <v>1292</v>
      </c>
      <c r="L387" s="662">
        <v>35.11</v>
      </c>
      <c r="M387" s="662">
        <v>35.11</v>
      </c>
      <c r="N387" s="661">
        <v>1</v>
      </c>
      <c r="O387" s="744">
        <v>0.5</v>
      </c>
      <c r="P387" s="662"/>
      <c r="Q387" s="677">
        <v>0</v>
      </c>
      <c r="R387" s="661"/>
      <c r="S387" s="677">
        <v>0</v>
      </c>
      <c r="T387" s="744"/>
      <c r="U387" s="700">
        <v>0</v>
      </c>
    </row>
    <row r="388" spans="1:21" ht="14.4" customHeight="1" x14ac:dyDescent="0.3">
      <c r="A388" s="660">
        <v>50</v>
      </c>
      <c r="B388" s="661" t="s">
        <v>561</v>
      </c>
      <c r="C388" s="661" t="s">
        <v>2376</v>
      </c>
      <c r="D388" s="742" t="s">
        <v>3366</v>
      </c>
      <c r="E388" s="743" t="s">
        <v>2394</v>
      </c>
      <c r="F388" s="661" t="s">
        <v>2373</v>
      </c>
      <c r="G388" s="661" t="s">
        <v>2427</v>
      </c>
      <c r="H388" s="661" t="s">
        <v>562</v>
      </c>
      <c r="I388" s="661" t="s">
        <v>1535</v>
      </c>
      <c r="J388" s="661" t="s">
        <v>1536</v>
      </c>
      <c r="K388" s="661" t="s">
        <v>2308</v>
      </c>
      <c r="L388" s="662">
        <v>78.33</v>
      </c>
      <c r="M388" s="662">
        <v>156.66</v>
      </c>
      <c r="N388" s="661">
        <v>2</v>
      </c>
      <c r="O388" s="744">
        <v>1</v>
      </c>
      <c r="P388" s="662">
        <v>156.66</v>
      </c>
      <c r="Q388" s="677">
        <v>1</v>
      </c>
      <c r="R388" s="661">
        <v>2</v>
      </c>
      <c r="S388" s="677">
        <v>1</v>
      </c>
      <c r="T388" s="744">
        <v>1</v>
      </c>
      <c r="U388" s="700">
        <v>1</v>
      </c>
    </row>
    <row r="389" spans="1:21" ht="14.4" customHeight="1" x14ac:dyDescent="0.3">
      <c r="A389" s="660">
        <v>50</v>
      </c>
      <c r="B389" s="661" t="s">
        <v>561</v>
      </c>
      <c r="C389" s="661" t="s">
        <v>2376</v>
      </c>
      <c r="D389" s="742" t="s">
        <v>3366</v>
      </c>
      <c r="E389" s="743" t="s">
        <v>2394</v>
      </c>
      <c r="F389" s="661" t="s">
        <v>2373</v>
      </c>
      <c r="G389" s="661" t="s">
        <v>2398</v>
      </c>
      <c r="H389" s="661" t="s">
        <v>562</v>
      </c>
      <c r="I389" s="661" t="s">
        <v>862</v>
      </c>
      <c r="J389" s="661" t="s">
        <v>2400</v>
      </c>
      <c r="K389" s="661" t="s">
        <v>2438</v>
      </c>
      <c r="L389" s="662">
        <v>63.7</v>
      </c>
      <c r="M389" s="662">
        <v>63.7</v>
      </c>
      <c r="N389" s="661">
        <v>1</v>
      </c>
      <c r="O389" s="744">
        <v>0.5</v>
      </c>
      <c r="P389" s="662"/>
      <c r="Q389" s="677">
        <v>0</v>
      </c>
      <c r="R389" s="661"/>
      <c r="S389" s="677">
        <v>0</v>
      </c>
      <c r="T389" s="744"/>
      <c r="U389" s="700">
        <v>0</v>
      </c>
    </row>
    <row r="390" spans="1:21" ht="14.4" customHeight="1" x14ac:dyDescent="0.3">
      <c r="A390" s="660">
        <v>50</v>
      </c>
      <c r="B390" s="661" t="s">
        <v>561</v>
      </c>
      <c r="C390" s="661" t="s">
        <v>2376</v>
      </c>
      <c r="D390" s="742" t="s">
        <v>3366</v>
      </c>
      <c r="E390" s="743" t="s">
        <v>2394</v>
      </c>
      <c r="F390" s="661" t="s">
        <v>2373</v>
      </c>
      <c r="G390" s="661" t="s">
        <v>2573</v>
      </c>
      <c r="H390" s="661" t="s">
        <v>1222</v>
      </c>
      <c r="I390" s="661" t="s">
        <v>1356</v>
      </c>
      <c r="J390" s="661" t="s">
        <v>1357</v>
      </c>
      <c r="K390" s="661" t="s">
        <v>1358</v>
      </c>
      <c r="L390" s="662">
        <v>30.83</v>
      </c>
      <c r="M390" s="662">
        <v>30.83</v>
      </c>
      <c r="N390" s="661">
        <v>1</v>
      </c>
      <c r="O390" s="744">
        <v>1</v>
      </c>
      <c r="P390" s="662"/>
      <c r="Q390" s="677">
        <v>0</v>
      </c>
      <c r="R390" s="661"/>
      <c r="S390" s="677">
        <v>0</v>
      </c>
      <c r="T390" s="744"/>
      <c r="U390" s="700">
        <v>0</v>
      </c>
    </row>
    <row r="391" spans="1:21" ht="14.4" customHeight="1" x14ac:dyDescent="0.3">
      <c r="A391" s="660">
        <v>50</v>
      </c>
      <c r="B391" s="661" t="s">
        <v>561</v>
      </c>
      <c r="C391" s="661" t="s">
        <v>2376</v>
      </c>
      <c r="D391" s="742" t="s">
        <v>3366</v>
      </c>
      <c r="E391" s="743" t="s">
        <v>2394</v>
      </c>
      <c r="F391" s="661" t="s">
        <v>2373</v>
      </c>
      <c r="G391" s="661" t="s">
        <v>2402</v>
      </c>
      <c r="H391" s="661" t="s">
        <v>562</v>
      </c>
      <c r="I391" s="661" t="s">
        <v>2494</v>
      </c>
      <c r="J391" s="661" t="s">
        <v>2441</v>
      </c>
      <c r="K391" s="661" t="s">
        <v>2405</v>
      </c>
      <c r="L391" s="662">
        <v>0</v>
      </c>
      <c r="M391" s="662">
        <v>0</v>
      </c>
      <c r="N391" s="661">
        <v>2</v>
      </c>
      <c r="O391" s="744">
        <v>1.5</v>
      </c>
      <c r="P391" s="662"/>
      <c r="Q391" s="677"/>
      <c r="R391" s="661"/>
      <c r="S391" s="677">
        <v>0</v>
      </c>
      <c r="T391" s="744"/>
      <c r="U391" s="700">
        <v>0</v>
      </c>
    </row>
    <row r="392" spans="1:21" ht="14.4" customHeight="1" x14ac:dyDescent="0.3">
      <c r="A392" s="660">
        <v>50</v>
      </c>
      <c r="B392" s="661" t="s">
        <v>561</v>
      </c>
      <c r="C392" s="661" t="s">
        <v>2376</v>
      </c>
      <c r="D392" s="742" t="s">
        <v>3366</v>
      </c>
      <c r="E392" s="743" t="s">
        <v>2394</v>
      </c>
      <c r="F392" s="661" t="s">
        <v>2373</v>
      </c>
      <c r="G392" s="661" t="s">
        <v>2406</v>
      </c>
      <c r="H392" s="661" t="s">
        <v>1222</v>
      </c>
      <c r="I392" s="661" t="s">
        <v>1451</v>
      </c>
      <c r="J392" s="661" t="s">
        <v>1452</v>
      </c>
      <c r="K392" s="661" t="s">
        <v>1453</v>
      </c>
      <c r="L392" s="662">
        <v>93.43</v>
      </c>
      <c r="M392" s="662">
        <v>186.86</v>
      </c>
      <c r="N392" s="661">
        <v>2</v>
      </c>
      <c r="O392" s="744">
        <v>1</v>
      </c>
      <c r="P392" s="662"/>
      <c r="Q392" s="677">
        <v>0</v>
      </c>
      <c r="R392" s="661"/>
      <c r="S392" s="677">
        <v>0</v>
      </c>
      <c r="T392" s="744"/>
      <c r="U392" s="700">
        <v>0</v>
      </c>
    </row>
    <row r="393" spans="1:21" ht="14.4" customHeight="1" x14ac:dyDescent="0.3">
      <c r="A393" s="660">
        <v>50</v>
      </c>
      <c r="B393" s="661" t="s">
        <v>561</v>
      </c>
      <c r="C393" s="661" t="s">
        <v>2376</v>
      </c>
      <c r="D393" s="742" t="s">
        <v>3366</v>
      </c>
      <c r="E393" s="743" t="s">
        <v>2394</v>
      </c>
      <c r="F393" s="661" t="s">
        <v>2373</v>
      </c>
      <c r="G393" s="661" t="s">
        <v>2450</v>
      </c>
      <c r="H393" s="661" t="s">
        <v>562</v>
      </c>
      <c r="I393" s="661" t="s">
        <v>926</v>
      </c>
      <c r="J393" s="661" t="s">
        <v>927</v>
      </c>
      <c r="K393" s="661" t="s">
        <v>928</v>
      </c>
      <c r="L393" s="662">
        <v>52.75</v>
      </c>
      <c r="M393" s="662">
        <v>52.75</v>
      </c>
      <c r="N393" s="661">
        <v>1</v>
      </c>
      <c r="O393" s="744">
        <v>0.5</v>
      </c>
      <c r="P393" s="662"/>
      <c r="Q393" s="677">
        <v>0</v>
      </c>
      <c r="R393" s="661"/>
      <c r="S393" s="677">
        <v>0</v>
      </c>
      <c r="T393" s="744"/>
      <c r="U393" s="700">
        <v>0</v>
      </c>
    </row>
    <row r="394" spans="1:21" ht="14.4" customHeight="1" x14ac:dyDescent="0.3">
      <c r="A394" s="660">
        <v>50</v>
      </c>
      <c r="B394" s="661" t="s">
        <v>561</v>
      </c>
      <c r="C394" s="661" t="s">
        <v>2376</v>
      </c>
      <c r="D394" s="742" t="s">
        <v>3366</v>
      </c>
      <c r="E394" s="743" t="s">
        <v>2394</v>
      </c>
      <c r="F394" s="661" t="s">
        <v>2373</v>
      </c>
      <c r="G394" s="661" t="s">
        <v>2450</v>
      </c>
      <c r="H394" s="661" t="s">
        <v>562</v>
      </c>
      <c r="I394" s="661" t="s">
        <v>2495</v>
      </c>
      <c r="J394" s="661" t="s">
        <v>2452</v>
      </c>
      <c r="K394" s="661" t="s">
        <v>2496</v>
      </c>
      <c r="L394" s="662">
        <v>0</v>
      </c>
      <c r="M394" s="662">
        <v>0</v>
      </c>
      <c r="N394" s="661">
        <v>3</v>
      </c>
      <c r="O394" s="744">
        <v>2</v>
      </c>
      <c r="P394" s="662"/>
      <c r="Q394" s="677"/>
      <c r="R394" s="661"/>
      <c r="S394" s="677">
        <v>0</v>
      </c>
      <c r="T394" s="744"/>
      <c r="U394" s="700">
        <v>0</v>
      </c>
    </row>
    <row r="395" spans="1:21" ht="14.4" customHeight="1" x14ac:dyDescent="0.3">
      <c r="A395" s="660">
        <v>50</v>
      </c>
      <c r="B395" s="661" t="s">
        <v>561</v>
      </c>
      <c r="C395" s="661" t="s">
        <v>2376</v>
      </c>
      <c r="D395" s="742" t="s">
        <v>3366</v>
      </c>
      <c r="E395" s="743" t="s">
        <v>2394</v>
      </c>
      <c r="F395" s="661" t="s">
        <v>2373</v>
      </c>
      <c r="G395" s="661" t="s">
        <v>2412</v>
      </c>
      <c r="H395" s="661" t="s">
        <v>1222</v>
      </c>
      <c r="I395" s="661" t="s">
        <v>2634</v>
      </c>
      <c r="J395" s="661" t="s">
        <v>1318</v>
      </c>
      <c r="K395" s="661" t="s">
        <v>2633</v>
      </c>
      <c r="L395" s="662">
        <v>277.12</v>
      </c>
      <c r="M395" s="662">
        <v>277.12</v>
      </c>
      <c r="N395" s="661">
        <v>1</v>
      </c>
      <c r="O395" s="744">
        <v>0.5</v>
      </c>
      <c r="P395" s="662"/>
      <c r="Q395" s="677">
        <v>0</v>
      </c>
      <c r="R395" s="661"/>
      <c r="S395" s="677">
        <v>0</v>
      </c>
      <c r="T395" s="744"/>
      <c r="U395" s="700">
        <v>0</v>
      </c>
    </row>
    <row r="396" spans="1:21" ht="14.4" customHeight="1" x14ac:dyDescent="0.3">
      <c r="A396" s="660">
        <v>50</v>
      </c>
      <c r="B396" s="661" t="s">
        <v>561</v>
      </c>
      <c r="C396" s="661" t="s">
        <v>2376</v>
      </c>
      <c r="D396" s="742" t="s">
        <v>3366</v>
      </c>
      <c r="E396" s="743" t="s">
        <v>2394</v>
      </c>
      <c r="F396" s="661" t="s">
        <v>2373</v>
      </c>
      <c r="G396" s="661" t="s">
        <v>2843</v>
      </c>
      <c r="H396" s="661" t="s">
        <v>562</v>
      </c>
      <c r="I396" s="661" t="s">
        <v>2844</v>
      </c>
      <c r="J396" s="661" t="s">
        <v>2845</v>
      </c>
      <c r="K396" s="661" t="s">
        <v>2846</v>
      </c>
      <c r="L396" s="662">
        <v>161.66</v>
      </c>
      <c r="M396" s="662">
        <v>161.66</v>
      </c>
      <c r="N396" s="661">
        <v>1</v>
      </c>
      <c r="O396" s="744">
        <v>0.5</v>
      </c>
      <c r="P396" s="662"/>
      <c r="Q396" s="677">
        <v>0</v>
      </c>
      <c r="R396" s="661"/>
      <c r="S396" s="677">
        <v>0</v>
      </c>
      <c r="T396" s="744"/>
      <c r="U396" s="700">
        <v>0</v>
      </c>
    </row>
    <row r="397" spans="1:21" ht="14.4" customHeight="1" x14ac:dyDescent="0.3">
      <c r="A397" s="660">
        <v>50</v>
      </c>
      <c r="B397" s="661" t="s">
        <v>561</v>
      </c>
      <c r="C397" s="661" t="s">
        <v>2376</v>
      </c>
      <c r="D397" s="742" t="s">
        <v>3366</v>
      </c>
      <c r="E397" s="743" t="s">
        <v>2394</v>
      </c>
      <c r="F397" s="661" t="s">
        <v>2373</v>
      </c>
      <c r="G397" s="661" t="s">
        <v>2415</v>
      </c>
      <c r="H397" s="661" t="s">
        <v>1222</v>
      </c>
      <c r="I397" s="661" t="s">
        <v>1252</v>
      </c>
      <c r="J397" s="661" t="s">
        <v>2262</v>
      </c>
      <c r="K397" s="661" t="s">
        <v>1254</v>
      </c>
      <c r="L397" s="662">
        <v>96.53</v>
      </c>
      <c r="M397" s="662">
        <v>96.53</v>
      </c>
      <c r="N397" s="661">
        <v>1</v>
      </c>
      <c r="O397" s="744">
        <v>0.5</v>
      </c>
      <c r="P397" s="662"/>
      <c r="Q397" s="677">
        <v>0</v>
      </c>
      <c r="R397" s="661"/>
      <c r="S397" s="677">
        <v>0</v>
      </c>
      <c r="T397" s="744"/>
      <c r="U397" s="700">
        <v>0</v>
      </c>
    </row>
    <row r="398" spans="1:21" ht="14.4" customHeight="1" x14ac:dyDescent="0.3">
      <c r="A398" s="660">
        <v>50</v>
      </c>
      <c r="B398" s="661" t="s">
        <v>561</v>
      </c>
      <c r="C398" s="661" t="s">
        <v>2376</v>
      </c>
      <c r="D398" s="742" t="s">
        <v>3366</v>
      </c>
      <c r="E398" s="743" t="s">
        <v>2394</v>
      </c>
      <c r="F398" s="661" t="s">
        <v>2373</v>
      </c>
      <c r="G398" s="661" t="s">
        <v>2415</v>
      </c>
      <c r="H398" s="661" t="s">
        <v>1222</v>
      </c>
      <c r="I398" s="661" t="s">
        <v>1309</v>
      </c>
      <c r="J398" s="661" t="s">
        <v>2263</v>
      </c>
      <c r="K398" s="661" t="s">
        <v>947</v>
      </c>
      <c r="L398" s="662">
        <v>48.27</v>
      </c>
      <c r="M398" s="662">
        <v>48.27</v>
      </c>
      <c r="N398" s="661">
        <v>1</v>
      </c>
      <c r="O398" s="744">
        <v>1</v>
      </c>
      <c r="P398" s="662"/>
      <c r="Q398" s="677">
        <v>0</v>
      </c>
      <c r="R398" s="661"/>
      <c r="S398" s="677">
        <v>0</v>
      </c>
      <c r="T398" s="744"/>
      <c r="U398" s="700">
        <v>0</v>
      </c>
    </row>
    <row r="399" spans="1:21" ht="14.4" customHeight="1" x14ac:dyDescent="0.3">
      <c r="A399" s="660">
        <v>50</v>
      </c>
      <c r="B399" s="661" t="s">
        <v>561</v>
      </c>
      <c r="C399" s="661" t="s">
        <v>2376</v>
      </c>
      <c r="D399" s="742" t="s">
        <v>3366</v>
      </c>
      <c r="E399" s="743" t="s">
        <v>2394</v>
      </c>
      <c r="F399" s="661" t="s">
        <v>2373</v>
      </c>
      <c r="G399" s="661" t="s">
        <v>2419</v>
      </c>
      <c r="H399" s="661" t="s">
        <v>562</v>
      </c>
      <c r="I399" s="661" t="s">
        <v>731</v>
      </c>
      <c r="J399" s="661" t="s">
        <v>732</v>
      </c>
      <c r="K399" s="661" t="s">
        <v>2515</v>
      </c>
      <c r="L399" s="662">
        <v>152.33000000000001</v>
      </c>
      <c r="M399" s="662">
        <v>304.66000000000003</v>
      </c>
      <c r="N399" s="661">
        <v>2</v>
      </c>
      <c r="O399" s="744">
        <v>1.5</v>
      </c>
      <c r="P399" s="662"/>
      <c r="Q399" s="677">
        <v>0</v>
      </c>
      <c r="R399" s="661"/>
      <c r="S399" s="677">
        <v>0</v>
      </c>
      <c r="T399" s="744"/>
      <c r="U399" s="700">
        <v>0</v>
      </c>
    </row>
    <row r="400" spans="1:21" ht="14.4" customHeight="1" x14ac:dyDescent="0.3">
      <c r="A400" s="660">
        <v>50</v>
      </c>
      <c r="B400" s="661" t="s">
        <v>561</v>
      </c>
      <c r="C400" s="661" t="s">
        <v>2376</v>
      </c>
      <c r="D400" s="742" t="s">
        <v>3366</v>
      </c>
      <c r="E400" s="743" t="s">
        <v>2394</v>
      </c>
      <c r="F400" s="661" t="s">
        <v>2373</v>
      </c>
      <c r="G400" s="661" t="s">
        <v>2473</v>
      </c>
      <c r="H400" s="661" t="s">
        <v>562</v>
      </c>
      <c r="I400" s="661" t="s">
        <v>1527</v>
      </c>
      <c r="J400" s="661" t="s">
        <v>1528</v>
      </c>
      <c r="K400" s="661" t="s">
        <v>2474</v>
      </c>
      <c r="L400" s="662">
        <v>22.44</v>
      </c>
      <c r="M400" s="662">
        <v>44.88</v>
      </c>
      <c r="N400" s="661">
        <v>2</v>
      </c>
      <c r="O400" s="744">
        <v>1</v>
      </c>
      <c r="P400" s="662"/>
      <c r="Q400" s="677">
        <v>0</v>
      </c>
      <c r="R400" s="661"/>
      <c r="S400" s="677">
        <v>0</v>
      </c>
      <c r="T400" s="744"/>
      <c r="U400" s="700">
        <v>0</v>
      </c>
    </row>
    <row r="401" spans="1:21" ht="14.4" customHeight="1" x14ac:dyDescent="0.3">
      <c r="A401" s="660">
        <v>50</v>
      </c>
      <c r="B401" s="661" t="s">
        <v>561</v>
      </c>
      <c r="C401" s="661" t="s">
        <v>2376</v>
      </c>
      <c r="D401" s="742" t="s">
        <v>3366</v>
      </c>
      <c r="E401" s="743" t="s">
        <v>2394</v>
      </c>
      <c r="F401" s="661" t="s">
        <v>2373</v>
      </c>
      <c r="G401" s="661" t="s">
        <v>2803</v>
      </c>
      <c r="H401" s="661" t="s">
        <v>562</v>
      </c>
      <c r="I401" s="661" t="s">
        <v>1038</v>
      </c>
      <c r="J401" s="661" t="s">
        <v>1035</v>
      </c>
      <c r="K401" s="661" t="s">
        <v>2847</v>
      </c>
      <c r="L401" s="662">
        <v>50.14</v>
      </c>
      <c r="M401" s="662">
        <v>50.14</v>
      </c>
      <c r="N401" s="661">
        <v>1</v>
      </c>
      <c r="O401" s="744">
        <v>1</v>
      </c>
      <c r="P401" s="662">
        <v>50.14</v>
      </c>
      <c r="Q401" s="677">
        <v>1</v>
      </c>
      <c r="R401" s="661">
        <v>1</v>
      </c>
      <c r="S401" s="677">
        <v>1</v>
      </c>
      <c r="T401" s="744">
        <v>1</v>
      </c>
      <c r="U401" s="700">
        <v>1</v>
      </c>
    </row>
    <row r="402" spans="1:21" ht="14.4" customHeight="1" x14ac:dyDescent="0.3">
      <c r="A402" s="660">
        <v>50</v>
      </c>
      <c r="B402" s="661" t="s">
        <v>561</v>
      </c>
      <c r="C402" s="661" t="s">
        <v>2378</v>
      </c>
      <c r="D402" s="742" t="s">
        <v>3367</v>
      </c>
      <c r="E402" s="743" t="s">
        <v>2383</v>
      </c>
      <c r="F402" s="661" t="s">
        <v>2373</v>
      </c>
      <c r="G402" s="661" t="s">
        <v>2450</v>
      </c>
      <c r="H402" s="661" t="s">
        <v>562</v>
      </c>
      <c r="I402" s="661" t="s">
        <v>2495</v>
      </c>
      <c r="J402" s="661" t="s">
        <v>2452</v>
      </c>
      <c r="K402" s="661" t="s">
        <v>2496</v>
      </c>
      <c r="L402" s="662">
        <v>0</v>
      </c>
      <c r="M402" s="662">
        <v>0</v>
      </c>
      <c r="N402" s="661">
        <v>1</v>
      </c>
      <c r="O402" s="744">
        <v>1</v>
      </c>
      <c r="P402" s="662"/>
      <c r="Q402" s="677"/>
      <c r="R402" s="661"/>
      <c r="S402" s="677">
        <v>0</v>
      </c>
      <c r="T402" s="744"/>
      <c r="U402" s="700">
        <v>0</v>
      </c>
    </row>
    <row r="403" spans="1:21" ht="14.4" customHeight="1" x14ac:dyDescent="0.3">
      <c r="A403" s="660">
        <v>50</v>
      </c>
      <c r="B403" s="661" t="s">
        <v>561</v>
      </c>
      <c r="C403" s="661" t="s">
        <v>2378</v>
      </c>
      <c r="D403" s="742" t="s">
        <v>3367</v>
      </c>
      <c r="E403" s="743" t="s">
        <v>2384</v>
      </c>
      <c r="F403" s="661" t="s">
        <v>2373</v>
      </c>
      <c r="G403" s="661" t="s">
        <v>2821</v>
      </c>
      <c r="H403" s="661" t="s">
        <v>562</v>
      </c>
      <c r="I403" s="661" t="s">
        <v>2848</v>
      </c>
      <c r="J403" s="661" t="s">
        <v>2823</v>
      </c>
      <c r="K403" s="661" t="s">
        <v>2824</v>
      </c>
      <c r="L403" s="662">
        <v>263.26</v>
      </c>
      <c r="M403" s="662">
        <v>263.26</v>
      </c>
      <c r="N403" s="661">
        <v>1</v>
      </c>
      <c r="O403" s="744">
        <v>1</v>
      </c>
      <c r="P403" s="662">
        <v>263.26</v>
      </c>
      <c r="Q403" s="677">
        <v>1</v>
      </c>
      <c r="R403" s="661">
        <v>1</v>
      </c>
      <c r="S403" s="677">
        <v>1</v>
      </c>
      <c r="T403" s="744">
        <v>1</v>
      </c>
      <c r="U403" s="700">
        <v>1</v>
      </c>
    </row>
    <row r="404" spans="1:21" ht="14.4" customHeight="1" x14ac:dyDescent="0.3">
      <c r="A404" s="660">
        <v>50</v>
      </c>
      <c r="B404" s="661" t="s">
        <v>561</v>
      </c>
      <c r="C404" s="661" t="s">
        <v>2378</v>
      </c>
      <c r="D404" s="742" t="s">
        <v>3367</v>
      </c>
      <c r="E404" s="743" t="s">
        <v>2384</v>
      </c>
      <c r="F404" s="661" t="s">
        <v>2373</v>
      </c>
      <c r="G404" s="661" t="s">
        <v>2534</v>
      </c>
      <c r="H404" s="661" t="s">
        <v>562</v>
      </c>
      <c r="I404" s="661" t="s">
        <v>2849</v>
      </c>
      <c r="J404" s="661" t="s">
        <v>2536</v>
      </c>
      <c r="K404" s="661" t="s">
        <v>916</v>
      </c>
      <c r="L404" s="662">
        <v>0</v>
      </c>
      <c r="M404" s="662">
        <v>0</v>
      </c>
      <c r="N404" s="661">
        <v>1</v>
      </c>
      <c r="O404" s="744">
        <v>0.5</v>
      </c>
      <c r="P404" s="662"/>
      <c r="Q404" s="677"/>
      <c r="R404" s="661"/>
      <c r="S404" s="677">
        <v>0</v>
      </c>
      <c r="T404" s="744"/>
      <c r="U404" s="700">
        <v>0</v>
      </c>
    </row>
    <row r="405" spans="1:21" ht="14.4" customHeight="1" x14ac:dyDescent="0.3">
      <c r="A405" s="660">
        <v>50</v>
      </c>
      <c r="B405" s="661" t="s">
        <v>561</v>
      </c>
      <c r="C405" s="661" t="s">
        <v>2378</v>
      </c>
      <c r="D405" s="742" t="s">
        <v>3367</v>
      </c>
      <c r="E405" s="743" t="s">
        <v>2384</v>
      </c>
      <c r="F405" s="661" t="s">
        <v>2373</v>
      </c>
      <c r="G405" s="661" t="s">
        <v>2850</v>
      </c>
      <c r="H405" s="661" t="s">
        <v>1222</v>
      </c>
      <c r="I405" s="661" t="s">
        <v>1330</v>
      </c>
      <c r="J405" s="661" t="s">
        <v>2319</v>
      </c>
      <c r="K405" s="661" t="s">
        <v>2318</v>
      </c>
      <c r="L405" s="662">
        <v>6.68</v>
      </c>
      <c r="M405" s="662">
        <v>40.08</v>
      </c>
      <c r="N405" s="661">
        <v>6</v>
      </c>
      <c r="O405" s="744">
        <v>1.5</v>
      </c>
      <c r="P405" s="662"/>
      <c r="Q405" s="677">
        <v>0</v>
      </c>
      <c r="R405" s="661"/>
      <c r="S405" s="677">
        <v>0</v>
      </c>
      <c r="T405" s="744"/>
      <c r="U405" s="700">
        <v>0</v>
      </c>
    </row>
    <row r="406" spans="1:21" ht="14.4" customHeight="1" x14ac:dyDescent="0.3">
      <c r="A406" s="660">
        <v>50</v>
      </c>
      <c r="B406" s="661" t="s">
        <v>561</v>
      </c>
      <c r="C406" s="661" t="s">
        <v>2378</v>
      </c>
      <c r="D406" s="742" t="s">
        <v>3367</v>
      </c>
      <c r="E406" s="743" t="s">
        <v>2384</v>
      </c>
      <c r="F406" s="661" t="s">
        <v>2373</v>
      </c>
      <c r="G406" s="661" t="s">
        <v>2544</v>
      </c>
      <c r="H406" s="661" t="s">
        <v>562</v>
      </c>
      <c r="I406" s="661" t="s">
        <v>2851</v>
      </c>
      <c r="J406" s="661" t="s">
        <v>2852</v>
      </c>
      <c r="K406" s="661" t="s">
        <v>2853</v>
      </c>
      <c r="L406" s="662">
        <v>154.36000000000001</v>
      </c>
      <c r="M406" s="662">
        <v>308.72000000000003</v>
      </c>
      <c r="N406" s="661">
        <v>2</v>
      </c>
      <c r="O406" s="744">
        <v>2</v>
      </c>
      <c r="P406" s="662"/>
      <c r="Q406" s="677">
        <v>0</v>
      </c>
      <c r="R406" s="661"/>
      <c r="S406" s="677">
        <v>0</v>
      </c>
      <c r="T406" s="744"/>
      <c r="U406" s="700">
        <v>0</v>
      </c>
    </row>
    <row r="407" spans="1:21" ht="14.4" customHeight="1" x14ac:dyDescent="0.3">
      <c r="A407" s="660">
        <v>50</v>
      </c>
      <c r="B407" s="661" t="s">
        <v>561</v>
      </c>
      <c r="C407" s="661" t="s">
        <v>2378</v>
      </c>
      <c r="D407" s="742" t="s">
        <v>3367</v>
      </c>
      <c r="E407" s="743" t="s">
        <v>2384</v>
      </c>
      <c r="F407" s="661" t="s">
        <v>2373</v>
      </c>
      <c r="G407" s="661" t="s">
        <v>2396</v>
      </c>
      <c r="H407" s="661" t="s">
        <v>1222</v>
      </c>
      <c r="I407" s="661" t="s">
        <v>2492</v>
      </c>
      <c r="J407" s="661" t="s">
        <v>2269</v>
      </c>
      <c r="K407" s="661" t="s">
        <v>2493</v>
      </c>
      <c r="L407" s="662">
        <v>416.37</v>
      </c>
      <c r="M407" s="662">
        <v>1249.1100000000001</v>
      </c>
      <c r="N407" s="661">
        <v>3</v>
      </c>
      <c r="O407" s="744">
        <v>2.5</v>
      </c>
      <c r="P407" s="662">
        <v>416.37</v>
      </c>
      <c r="Q407" s="677">
        <v>0.33333333333333331</v>
      </c>
      <c r="R407" s="661">
        <v>1</v>
      </c>
      <c r="S407" s="677">
        <v>0.33333333333333331</v>
      </c>
      <c r="T407" s="744">
        <v>1</v>
      </c>
      <c r="U407" s="700">
        <v>0.4</v>
      </c>
    </row>
    <row r="408" spans="1:21" ht="14.4" customHeight="1" x14ac:dyDescent="0.3">
      <c r="A408" s="660">
        <v>50</v>
      </c>
      <c r="B408" s="661" t="s">
        <v>561</v>
      </c>
      <c r="C408" s="661" t="s">
        <v>2378</v>
      </c>
      <c r="D408" s="742" t="s">
        <v>3367</v>
      </c>
      <c r="E408" s="743" t="s">
        <v>2384</v>
      </c>
      <c r="F408" s="661" t="s">
        <v>2373</v>
      </c>
      <c r="G408" s="661" t="s">
        <v>2396</v>
      </c>
      <c r="H408" s="661" t="s">
        <v>1222</v>
      </c>
      <c r="I408" s="661" t="s">
        <v>2492</v>
      </c>
      <c r="J408" s="661" t="s">
        <v>2269</v>
      </c>
      <c r="K408" s="661" t="s">
        <v>2493</v>
      </c>
      <c r="L408" s="662">
        <v>392.42</v>
      </c>
      <c r="M408" s="662">
        <v>392.42</v>
      </c>
      <c r="N408" s="661">
        <v>1</v>
      </c>
      <c r="O408" s="744">
        <v>1</v>
      </c>
      <c r="P408" s="662">
        <v>392.42</v>
      </c>
      <c r="Q408" s="677">
        <v>1</v>
      </c>
      <c r="R408" s="661">
        <v>1</v>
      </c>
      <c r="S408" s="677">
        <v>1</v>
      </c>
      <c r="T408" s="744">
        <v>1</v>
      </c>
      <c r="U408" s="700">
        <v>1</v>
      </c>
    </row>
    <row r="409" spans="1:21" ht="14.4" customHeight="1" x14ac:dyDescent="0.3">
      <c r="A409" s="660">
        <v>50</v>
      </c>
      <c r="B409" s="661" t="s">
        <v>561</v>
      </c>
      <c r="C409" s="661" t="s">
        <v>2378</v>
      </c>
      <c r="D409" s="742" t="s">
        <v>3367</v>
      </c>
      <c r="E409" s="743" t="s">
        <v>2384</v>
      </c>
      <c r="F409" s="661" t="s">
        <v>2373</v>
      </c>
      <c r="G409" s="661" t="s">
        <v>2396</v>
      </c>
      <c r="H409" s="661" t="s">
        <v>1222</v>
      </c>
      <c r="I409" s="661" t="s">
        <v>1391</v>
      </c>
      <c r="J409" s="661" t="s">
        <v>1396</v>
      </c>
      <c r="K409" s="661" t="s">
        <v>1412</v>
      </c>
      <c r="L409" s="662">
        <v>193.1</v>
      </c>
      <c r="M409" s="662">
        <v>193.1</v>
      </c>
      <c r="N409" s="661">
        <v>1</v>
      </c>
      <c r="O409" s="744">
        <v>0.5</v>
      </c>
      <c r="P409" s="662"/>
      <c r="Q409" s="677">
        <v>0</v>
      </c>
      <c r="R409" s="661"/>
      <c r="S409" s="677">
        <v>0</v>
      </c>
      <c r="T409" s="744"/>
      <c r="U409" s="700">
        <v>0</v>
      </c>
    </row>
    <row r="410" spans="1:21" ht="14.4" customHeight="1" x14ac:dyDescent="0.3">
      <c r="A410" s="660">
        <v>50</v>
      </c>
      <c r="B410" s="661" t="s">
        <v>561</v>
      </c>
      <c r="C410" s="661" t="s">
        <v>2378</v>
      </c>
      <c r="D410" s="742" t="s">
        <v>3367</v>
      </c>
      <c r="E410" s="743" t="s">
        <v>2384</v>
      </c>
      <c r="F410" s="661" t="s">
        <v>2373</v>
      </c>
      <c r="G410" s="661" t="s">
        <v>2396</v>
      </c>
      <c r="H410" s="661" t="s">
        <v>1222</v>
      </c>
      <c r="I410" s="661" t="s">
        <v>1395</v>
      </c>
      <c r="J410" s="661" t="s">
        <v>1396</v>
      </c>
      <c r="K410" s="661" t="s">
        <v>2270</v>
      </c>
      <c r="L410" s="662">
        <v>643.69000000000005</v>
      </c>
      <c r="M410" s="662">
        <v>643.69000000000005</v>
      </c>
      <c r="N410" s="661">
        <v>1</v>
      </c>
      <c r="O410" s="744">
        <v>0.5</v>
      </c>
      <c r="P410" s="662">
        <v>643.69000000000005</v>
      </c>
      <c r="Q410" s="677">
        <v>1</v>
      </c>
      <c r="R410" s="661">
        <v>1</v>
      </c>
      <c r="S410" s="677">
        <v>1</v>
      </c>
      <c r="T410" s="744">
        <v>0.5</v>
      </c>
      <c r="U410" s="700">
        <v>1</v>
      </c>
    </row>
    <row r="411" spans="1:21" ht="14.4" customHeight="1" x14ac:dyDescent="0.3">
      <c r="A411" s="660">
        <v>50</v>
      </c>
      <c r="B411" s="661" t="s">
        <v>561</v>
      </c>
      <c r="C411" s="661" t="s">
        <v>2378</v>
      </c>
      <c r="D411" s="742" t="s">
        <v>3367</v>
      </c>
      <c r="E411" s="743" t="s">
        <v>2384</v>
      </c>
      <c r="F411" s="661" t="s">
        <v>2373</v>
      </c>
      <c r="G411" s="661" t="s">
        <v>2426</v>
      </c>
      <c r="H411" s="661" t="s">
        <v>1222</v>
      </c>
      <c r="I411" s="661" t="s">
        <v>1302</v>
      </c>
      <c r="J411" s="661" t="s">
        <v>1303</v>
      </c>
      <c r="K411" s="661" t="s">
        <v>1182</v>
      </c>
      <c r="L411" s="662">
        <v>65.540000000000006</v>
      </c>
      <c r="M411" s="662">
        <v>131.08000000000001</v>
      </c>
      <c r="N411" s="661">
        <v>2</v>
      </c>
      <c r="O411" s="744">
        <v>0.5</v>
      </c>
      <c r="P411" s="662"/>
      <c r="Q411" s="677">
        <v>0</v>
      </c>
      <c r="R411" s="661"/>
      <c r="S411" s="677">
        <v>0</v>
      </c>
      <c r="T411" s="744"/>
      <c r="U411" s="700">
        <v>0</v>
      </c>
    </row>
    <row r="412" spans="1:21" ht="14.4" customHeight="1" x14ac:dyDescent="0.3">
      <c r="A412" s="660">
        <v>50</v>
      </c>
      <c r="B412" s="661" t="s">
        <v>561</v>
      </c>
      <c r="C412" s="661" t="s">
        <v>2378</v>
      </c>
      <c r="D412" s="742" t="s">
        <v>3367</v>
      </c>
      <c r="E412" s="743" t="s">
        <v>2384</v>
      </c>
      <c r="F412" s="661" t="s">
        <v>2373</v>
      </c>
      <c r="G412" s="661" t="s">
        <v>2397</v>
      </c>
      <c r="H412" s="661" t="s">
        <v>1222</v>
      </c>
      <c r="I412" s="661" t="s">
        <v>1290</v>
      </c>
      <c r="J412" s="661" t="s">
        <v>1291</v>
      </c>
      <c r="K412" s="661" t="s">
        <v>1292</v>
      </c>
      <c r="L412" s="662">
        <v>35.11</v>
      </c>
      <c r="M412" s="662">
        <v>351.1</v>
      </c>
      <c r="N412" s="661">
        <v>10</v>
      </c>
      <c r="O412" s="744">
        <v>2.5</v>
      </c>
      <c r="P412" s="662">
        <v>175.55</v>
      </c>
      <c r="Q412" s="677">
        <v>0.5</v>
      </c>
      <c r="R412" s="661">
        <v>5</v>
      </c>
      <c r="S412" s="677">
        <v>0.5</v>
      </c>
      <c r="T412" s="744">
        <v>1</v>
      </c>
      <c r="U412" s="700">
        <v>0.4</v>
      </c>
    </row>
    <row r="413" spans="1:21" ht="14.4" customHeight="1" x14ac:dyDescent="0.3">
      <c r="A413" s="660">
        <v>50</v>
      </c>
      <c r="B413" s="661" t="s">
        <v>561</v>
      </c>
      <c r="C413" s="661" t="s">
        <v>2378</v>
      </c>
      <c r="D413" s="742" t="s">
        <v>3367</v>
      </c>
      <c r="E413" s="743" t="s">
        <v>2384</v>
      </c>
      <c r="F413" s="661" t="s">
        <v>2373</v>
      </c>
      <c r="G413" s="661" t="s">
        <v>2397</v>
      </c>
      <c r="H413" s="661" t="s">
        <v>1222</v>
      </c>
      <c r="I413" s="661" t="s">
        <v>1294</v>
      </c>
      <c r="J413" s="661" t="s">
        <v>1295</v>
      </c>
      <c r="K413" s="661" t="s">
        <v>1296</v>
      </c>
      <c r="L413" s="662">
        <v>70.23</v>
      </c>
      <c r="M413" s="662">
        <v>421.38</v>
      </c>
      <c r="N413" s="661">
        <v>6</v>
      </c>
      <c r="O413" s="744">
        <v>1.5</v>
      </c>
      <c r="P413" s="662"/>
      <c r="Q413" s="677">
        <v>0</v>
      </c>
      <c r="R413" s="661"/>
      <c r="S413" s="677">
        <v>0</v>
      </c>
      <c r="T413" s="744"/>
      <c r="U413" s="700">
        <v>0</v>
      </c>
    </row>
    <row r="414" spans="1:21" ht="14.4" customHeight="1" x14ac:dyDescent="0.3">
      <c r="A414" s="660">
        <v>50</v>
      </c>
      <c r="B414" s="661" t="s">
        <v>561</v>
      </c>
      <c r="C414" s="661" t="s">
        <v>2378</v>
      </c>
      <c r="D414" s="742" t="s">
        <v>3367</v>
      </c>
      <c r="E414" s="743" t="s">
        <v>2384</v>
      </c>
      <c r="F414" s="661" t="s">
        <v>2373</v>
      </c>
      <c r="G414" s="661" t="s">
        <v>2854</v>
      </c>
      <c r="H414" s="661" t="s">
        <v>562</v>
      </c>
      <c r="I414" s="661" t="s">
        <v>2855</v>
      </c>
      <c r="J414" s="661" t="s">
        <v>2856</v>
      </c>
      <c r="K414" s="661" t="s">
        <v>2857</v>
      </c>
      <c r="L414" s="662">
        <v>35.11</v>
      </c>
      <c r="M414" s="662">
        <v>105.33</v>
      </c>
      <c r="N414" s="661">
        <v>3</v>
      </c>
      <c r="O414" s="744">
        <v>1</v>
      </c>
      <c r="P414" s="662"/>
      <c r="Q414" s="677">
        <v>0</v>
      </c>
      <c r="R414" s="661"/>
      <c r="S414" s="677">
        <v>0</v>
      </c>
      <c r="T414" s="744"/>
      <c r="U414" s="700">
        <v>0</v>
      </c>
    </row>
    <row r="415" spans="1:21" ht="14.4" customHeight="1" x14ac:dyDescent="0.3">
      <c r="A415" s="660">
        <v>50</v>
      </c>
      <c r="B415" s="661" t="s">
        <v>561</v>
      </c>
      <c r="C415" s="661" t="s">
        <v>2378</v>
      </c>
      <c r="D415" s="742" t="s">
        <v>3367</v>
      </c>
      <c r="E415" s="743" t="s">
        <v>2384</v>
      </c>
      <c r="F415" s="661" t="s">
        <v>2373</v>
      </c>
      <c r="G415" s="661" t="s">
        <v>2428</v>
      </c>
      <c r="H415" s="661" t="s">
        <v>1222</v>
      </c>
      <c r="I415" s="661" t="s">
        <v>2858</v>
      </c>
      <c r="J415" s="661" t="s">
        <v>2859</v>
      </c>
      <c r="K415" s="661" t="s">
        <v>2860</v>
      </c>
      <c r="L415" s="662">
        <v>2026.32</v>
      </c>
      <c r="M415" s="662">
        <v>12157.92</v>
      </c>
      <c r="N415" s="661">
        <v>6</v>
      </c>
      <c r="O415" s="744">
        <v>2</v>
      </c>
      <c r="P415" s="662">
        <v>6078.96</v>
      </c>
      <c r="Q415" s="677">
        <v>0.5</v>
      </c>
      <c r="R415" s="661">
        <v>3</v>
      </c>
      <c r="S415" s="677">
        <v>0.5</v>
      </c>
      <c r="T415" s="744">
        <v>1</v>
      </c>
      <c r="U415" s="700">
        <v>0.5</v>
      </c>
    </row>
    <row r="416" spans="1:21" ht="14.4" customHeight="1" x14ac:dyDescent="0.3">
      <c r="A416" s="660">
        <v>50</v>
      </c>
      <c r="B416" s="661" t="s">
        <v>561</v>
      </c>
      <c r="C416" s="661" t="s">
        <v>2378</v>
      </c>
      <c r="D416" s="742" t="s">
        <v>3367</v>
      </c>
      <c r="E416" s="743" t="s">
        <v>2384</v>
      </c>
      <c r="F416" s="661" t="s">
        <v>2373</v>
      </c>
      <c r="G416" s="661" t="s">
        <v>2428</v>
      </c>
      <c r="H416" s="661" t="s">
        <v>1222</v>
      </c>
      <c r="I416" s="661" t="s">
        <v>2429</v>
      </c>
      <c r="J416" s="661" t="s">
        <v>2430</v>
      </c>
      <c r="K416" s="661" t="s">
        <v>2431</v>
      </c>
      <c r="L416" s="662">
        <v>2026.32</v>
      </c>
      <c r="M416" s="662">
        <v>12157.92</v>
      </c>
      <c r="N416" s="661">
        <v>6</v>
      </c>
      <c r="O416" s="744">
        <v>2</v>
      </c>
      <c r="P416" s="662"/>
      <c r="Q416" s="677">
        <v>0</v>
      </c>
      <c r="R416" s="661"/>
      <c r="S416" s="677">
        <v>0</v>
      </c>
      <c r="T416" s="744"/>
      <c r="U416" s="700">
        <v>0</v>
      </c>
    </row>
    <row r="417" spans="1:21" ht="14.4" customHeight="1" x14ac:dyDescent="0.3">
      <c r="A417" s="660">
        <v>50</v>
      </c>
      <c r="B417" s="661" t="s">
        <v>561</v>
      </c>
      <c r="C417" s="661" t="s">
        <v>2378</v>
      </c>
      <c r="D417" s="742" t="s">
        <v>3367</v>
      </c>
      <c r="E417" s="743" t="s">
        <v>2384</v>
      </c>
      <c r="F417" s="661" t="s">
        <v>2373</v>
      </c>
      <c r="G417" s="661" t="s">
        <v>2861</v>
      </c>
      <c r="H417" s="661" t="s">
        <v>562</v>
      </c>
      <c r="I417" s="661" t="s">
        <v>2862</v>
      </c>
      <c r="J417" s="661" t="s">
        <v>2863</v>
      </c>
      <c r="K417" s="661" t="s">
        <v>2864</v>
      </c>
      <c r="L417" s="662">
        <v>0</v>
      </c>
      <c r="M417" s="662">
        <v>0</v>
      </c>
      <c r="N417" s="661">
        <v>1</v>
      </c>
      <c r="O417" s="744">
        <v>1</v>
      </c>
      <c r="P417" s="662">
        <v>0</v>
      </c>
      <c r="Q417" s="677"/>
      <c r="R417" s="661">
        <v>1</v>
      </c>
      <c r="S417" s="677">
        <v>1</v>
      </c>
      <c r="T417" s="744">
        <v>1</v>
      </c>
      <c r="U417" s="700">
        <v>1</v>
      </c>
    </row>
    <row r="418" spans="1:21" ht="14.4" customHeight="1" x14ac:dyDescent="0.3">
      <c r="A418" s="660">
        <v>50</v>
      </c>
      <c r="B418" s="661" t="s">
        <v>561</v>
      </c>
      <c r="C418" s="661" t="s">
        <v>2378</v>
      </c>
      <c r="D418" s="742" t="s">
        <v>3367</v>
      </c>
      <c r="E418" s="743" t="s">
        <v>2384</v>
      </c>
      <c r="F418" s="661" t="s">
        <v>2373</v>
      </c>
      <c r="G418" s="661" t="s">
        <v>2555</v>
      </c>
      <c r="H418" s="661" t="s">
        <v>562</v>
      </c>
      <c r="I418" s="661" t="s">
        <v>2865</v>
      </c>
      <c r="J418" s="661" t="s">
        <v>2866</v>
      </c>
      <c r="K418" s="661" t="s">
        <v>2867</v>
      </c>
      <c r="L418" s="662">
        <v>23.72</v>
      </c>
      <c r="M418" s="662">
        <v>71.16</v>
      </c>
      <c r="N418" s="661">
        <v>3</v>
      </c>
      <c r="O418" s="744">
        <v>0.5</v>
      </c>
      <c r="P418" s="662"/>
      <c r="Q418" s="677">
        <v>0</v>
      </c>
      <c r="R418" s="661"/>
      <c r="S418" s="677">
        <v>0</v>
      </c>
      <c r="T418" s="744"/>
      <c r="U418" s="700">
        <v>0</v>
      </c>
    </row>
    <row r="419" spans="1:21" ht="14.4" customHeight="1" x14ac:dyDescent="0.3">
      <c r="A419" s="660">
        <v>50</v>
      </c>
      <c r="B419" s="661" t="s">
        <v>561</v>
      </c>
      <c r="C419" s="661" t="s">
        <v>2378</v>
      </c>
      <c r="D419" s="742" t="s">
        <v>3367</v>
      </c>
      <c r="E419" s="743" t="s">
        <v>2384</v>
      </c>
      <c r="F419" s="661" t="s">
        <v>2373</v>
      </c>
      <c r="G419" s="661" t="s">
        <v>2555</v>
      </c>
      <c r="H419" s="661" t="s">
        <v>562</v>
      </c>
      <c r="I419" s="661" t="s">
        <v>2865</v>
      </c>
      <c r="J419" s="661" t="s">
        <v>2866</v>
      </c>
      <c r="K419" s="661" t="s">
        <v>2867</v>
      </c>
      <c r="L419" s="662">
        <v>35.29</v>
      </c>
      <c r="M419" s="662">
        <v>105.87</v>
      </c>
      <c r="N419" s="661">
        <v>3</v>
      </c>
      <c r="O419" s="744">
        <v>0.5</v>
      </c>
      <c r="P419" s="662"/>
      <c r="Q419" s="677">
        <v>0</v>
      </c>
      <c r="R419" s="661"/>
      <c r="S419" s="677">
        <v>0</v>
      </c>
      <c r="T419" s="744"/>
      <c r="U419" s="700">
        <v>0</v>
      </c>
    </row>
    <row r="420" spans="1:21" ht="14.4" customHeight="1" x14ac:dyDescent="0.3">
      <c r="A420" s="660">
        <v>50</v>
      </c>
      <c r="B420" s="661" t="s">
        <v>561</v>
      </c>
      <c r="C420" s="661" t="s">
        <v>2378</v>
      </c>
      <c r="D420" s="742" t="s">
        <v>3367</v>
      </c>
      <c r="E420" s="743" t="s">
        <v>2384</v>
      </c>
      <c r="F420" s="661" t="s">
        <v>2373</v>
      </c>
      <c r="G420" s="661" t="s">
        <v>2557</v>
      </c>
      <c r="H420" s="661" t="s">
        <v>562</v>
      </c>
      <c r="I420" s="661" t="s">
        <v>2558</v>
      </c>
      <c r="J420" s="661" t="s">
        <v>859</v>
      </c>
      <c r="K420" s="661" t="s">
        <v>2559</v>
      </c>
      <c r="L420" s="662">
        <v>110.28</v>
      </c>
      <c r="M420" s="662">
        <v>110.28</v>
      </c>
      <c r="N420" s="661">
        <v>1</v>
      </c>
      <c r="O420" s="744">
        <v>1</v>
      </c>
      <c r="P420" s="662">
        <v>110.28</v>
      </c>
      <c r="Q420" s="677">
        <v>1</v>
      </c>
      <c r="R420" s="661">
        <v>1</v>
      </c>
      <c r="S420" s="677">
        <v>1</v>
      </c>
      <c r="T420" s="744">
        <v>1</v>
      </c>
      <c r="U420" s="700">
        <v>1</v>
      </c>
    </row>
    <row r="421" spans="1:21" ht="14.4" customHeight="1" x14ac:dyDescent="0.3">
      <c r="A421" s="660">
        <v>50</v>
      </c>
      <c r="B421" s="661" t="s">
        <v>561</v>
      </c>
      <c r="C421" s="661" t="s">
        <v>2378</v>
      </c>
      <c r="D421" s="742" t="s">
        <v>3367</v>
      </c>
      <c r="E421" s="743" t="s">
        <v>2384</v>
      </c>
      <c r="F421" s="661" t="s">
        <v>2373</v>
      </c>
      <c r="G421" s="661" t="s">
        <v>2868</v>
      </c>
      <c r="H421" s="661" t="s">
        <v>562</v>
      </c>
      <c r="I421" s="661" t="s">
        <v>835</v>
      </c>
      <c r="J421" s="661" t="s">
        <v>836</v>
      </c>
      <c r="K421" s="661" t="s">
        <v>928</v>
      </c>
      <c r="L421" s="662">
        <v>0</v>
      </c>
      <c r="M421" s="662">
        <v>0</v>
      </c>
      <c r="N421" s="661">
        <v>1</v>
      </c>
      <c r="O421" s="744">
        <v>0.5</v>
      </c>
      <c r="P421" s="662"/>
      <c r="Q421" s="677"/>
      <c r="R421" s="661"/>
      <c r="S421" s="677">
        <v>0</v>
      </c>
      <c r="T421" s="744"/>
      <c r="U421" s="700">
        <v>0</v>
      </c>
    </row>
    <row r="422" spans="1:21" ht="14.4" customHeight="1" x14ac:dyDescent="0.3">
      <c r="A422" s="660">
        <v>50</v>
      </c>
      <c r="B422" s="661" t="s">
        <v>561</v>
      </c>
      <c r="C422" s="661" t="s">
        <v>2378</v>
      </c>
      <c r="D422" s="742" t="s">
        <v>3367</v>
      </c>
      <c r="E422" s="743" t="s">
        <v>2384</v>
      </c>
      <c r="F422" s="661" t="s">
        <v>2373</v>
      </c>
      <c r="G422" s="661" t="s">
        <v>2869</v>
      </c>
      <c r="H422" s="661" t="s">
        <v>562</v>
      </c>
      <c r="I422" s="661" t="s">
        <v>2870</v>
      </c>
      <c r="J422" s="661" t="s">
        <v>2871</v>
      </c>
      <c r="K422" s="661" t="s">
        <v>2872</v>
      </c>
      <c r="L422" s="662">
        <v>1539.57</v>
      </c>
      <c r="M422" s="662">
        <v>1539.57</v>
      </c>
      <c r="N422" s="661">
        <v>1</v>
      </c>
      <c r="O422" s="744">
        <v>1</v>
      </c>
      <c r="P422" s="662">
        <v>1539.57</v>
      </c>
      <c r="Q422" s="677">
        <v>1</v>
      </c>
      <c r="R422" s="661">
        <v>1</v>
      </c>
      <c r="S422" s="677">
        <v>1</v>
      </c>
      <c r="T422" s="744">
        <v>1</v>
      </c>
      <c r="U422" s="700">
        <v>1</v>
      </c>
    </row>
    <row r="423" spans="1:21" ht="14.4" customHeight="1" x14ac:dyDescent="0.3">
      <c r="A423" s="660">
        <v>50</v>
      </c>
      <c r="B423" s="661" t="s">
        <v>561</v>
      </c>
      <c r="C423" s="661" t="s">
        <v>2378</v>
      </c>
      <c r="D423" s="742" t="s">
        <v>3367</v>
      </c>
      <c r="E423" s="743" t="s">
        <v>2384</v>
      </c>
      <c r="F423" s="661" t="s">
        <v>2373</v>
      </c>
      <c r="G423" s="661" t="s">
        <v>2869</v>
      </c>
      <c r="H423" s="661" t="s">
        <v>562</v>
      </c>
      <c r="I423" s="661" t="s">
        <v>2873</v>
      </c>
      <c r="J423" s="661" t="s">
        <v>2871</v>
      </c>
      <c r="K423" s="661" t="s">
        <v>2874</v>
      </c>
      <c r="L423" s="662">
        <v>407.55</v>
      </c>
      <c r="M423" s="662">
        <v>407.55</v>
      </c>
      <c r="N423" s="661">
        <v>1</v>
      </c>
      <c r="O423" s="744">
        <v>0.5</v>
      </c>
      <c r="P423" s="662">
        <v>407.55</v>
      </c>
      <c r="Q423" s="677">
        <v>1</v>
      </c>
      <c r="R423" s="661">
        <v>1</v>
      </c>
      <c r="S423" s="677">
        <v>1</v>
      </c>
      <c r="T423" s="744">
        <v>0.5</v>
      </c>
      <c r="U423" s="700">
        <v>1</v>
      </c>
    </row>
    <row r="424" spans="1:21" ht="14.4" customHeight="1" x14ac:dyDescent="0.3">
      <c r="A424" s="660">
        <v>50</v>
      </c>
      <c r="B424" s="661" t="s">
        <v>561</v>
      </c>
      <c r="C424" s="661" t="s">
        <v>2378</v>
      </c>
      <c r="D424" s="742" t="s">
        <v>3367</v>
      </c>
      <c r="E424" s="743" t="s">
        <v>2384</v>
      </c>
      <c r="F424" s="661" t="s">
        <v>2373</v>
      </c>
      <c r="G424" s="661" t="s">
        <v>2869</v>
      </c>
      <c r="H424" s="661" t="s">
        <v>562</v>
      </c>
      <c r="I424" s="661" t="s">
        <v>2875</v>
      </c>
      <c r="J424" s="661" t="s">
        <v>2871</v>
      </c>
      <c r="K424" s="661" t="s">
        <v>2876</v>
      </c>
      <c r="L424" s="662">
        <v>1231.6600000000001</v>
      </c>
      <c r="M424" s="662">
        <v>1231.6600000000001</v>
      </c>
      <c r="N424" s="661">
        <v>1</v>
      </c>
      <c r="O424" s="744">
        <v>0.5</v>
      </c>
      <c r="P424" s="662">
        <v>1231.6600000000001</v>
      </c>
      <c r="Q424" s="677">
        <v>1</v>
      </c>
      <c r="R424" s="661">
        <v>1</v>
      </c>
      <c r="S424" s="677">
        <v>1</v>
      </c>
      <c r="T424" s="744">
        <v>0.5</v>
      </c>
      <c r="U424" s="700">
        <v>1</v>
      </c>
    </row>
    <row r="425" spans="1:21" ht="14.4" customHeight="1" x14ac:dyDescent="0.3">
      <c r="A425" s="660">
        <v>50</v>
      </c>
      <c r="B425" s="661" t="s">
        <v>561</v>
      </c>
      <c r="C425" s="661" t="s">
        <v>2378</v>
      </c>
      <c r="D425" s="742" t="s">
        <v>3367</v>
      </c>
      <c r="E425" s="743" t="s">
        <v>2384</v>
      </c>
      <c r="F425" s="661" t="s">
        <v>2373</v>
      </c>
      <c r="G425" s="661" t="s">
        <v>2877</v>
      </c>
      <c r="H425" s="661" t="s">
        <v>562</v>
      </c>
      <c r="I425" s="661" t="s">
        <v>2878</v>
      </c>
      <c r="J425" s="661" t="s">
        <v>2879</v>
      </c>
      <c r="K425" s="661" t="s">
        <v>2880</v>
      </c>
      <c r="L425" s="662">
        <v>75.64</v>
      </c>
      <c r="M425" s="662">
        <v>75.64</v>
      </c>
      <c r="N425" s="661">
        <v>1</v>
      </c>
      <c r="O425" s="744">
        <v>1</v>
      </c>
      <c r="P425" s="662"/>
      <c r="Q425" s="677">
        <v>0</v>
      </c>
      <c r="R425" s="661"/>
      <c r="S425" s="677">
        <v>0</v>
      </c>
      <c r="T425" s="744"/>
      <c r="U425" s="700">
        <v>0</v>
      </c>
    </row>
    <row r="426" spans="1:21" ht="14.4" customHeight="1" x14ac:dyDescent="0.3">
      <c r="A426" s="660">
        <v>50</v>
      </c>
      <c r="B426" s="661" t="s">
        <v>561</v>
      </c>
      <c r="C426" s="661" t="s">
        <v>2378</v>
      </c>
      <c r="D426" s="742" t="s">
        <v>3367</v>
      </c>
      <c r="E426" s="743" t="s">
        <v>2384</v>
      </c>
      <c r="F426" s="661" t="s">
        <v>2373</v>
      </c>
      <c r="G426" s="661" t="s">
        <v>2398</v>
      </c>
      <c r="H426" s="661" t="s">
        <v>562</v>
      </c>
      <c r="I426" s="661" t="s">
        <v>2881</v>
      </c>
      <c r="J426" s="661" t="s">
        <v>2882</v>
      </c>
      <c r="K426" s="661" t="s">
        <v>2438</v>
      </c>
      <c r="L426" s="662">
        <v>63.7</v>
      </c>
      <c r="M426" s="662">
        <v>127.4</v>
      </c>
      <c r="N426" s="661">
        <v>2</v>
      </c>
      <c r="O426" s="744">
        <v>0.5</v>
      </c>
      <c r="P426" s="662"/>
      <c r="Q426" s="677">
        <v>0</v>
      </c>
      <c r="R426" s="661"/>
      <c r="S426" s="677">
        <v>0</v>
      </c>
      <c r="T426" s="744"/>
      <c r="U426" s="700">
        <v>0</v>
      </c>
    </row>
    <row r="427" spans="1:21" ht="14.4" customHeight="1" x14ac:dyDescent="0.3">
      <c r="A427" s="660">
        <v>50</v>
      </c>
      <c r="B427" s="661" t="s">
        <v>561</v>
      </c>
      <c r="C427" s="661" t="s">
        <v>2378</v>
      </c>
      <c r="D427" s="742" t="s">
        <v>3367</v>
      </c>
      <c r="E427" s="743" t="s">
        <v>2384</v>
      </c>
      <c r="F427" s="661" t="s">
        <v>2373</v>
      </c>
      <c r="G427" s="661" t="s">
        <v>2578</v>
      </c>
      <c r="H427" s="661" t="s">
        <v>562</v>
      </c>
      <c r="I427" s="661" t="s">
        <v>807</v>
      </c>
      <c r="J427" s="661" t="s">
        <v>808</v>
      </c>
      <c r="K427" s="661" t="s">
        <v>2579</v>
      </c>
      <c r="L427" s="662">
        <v>156.77000000000001</v>
      </c>
      <c r="M427" s="662">
        <v>470.31000000000006</v>
      </c>
      <c r="N427" s="661">
        <v>3</v>
      </c>
      <c r="O427" s="744">
        <v>1</v>
      </c>
      <c r="P427" s="662">
        <v>470.31000000000006</v>
      </c>
      <c r="Q427" s="677">
        <v>1</v>
      </c>
      <c r="R427" s="661">
        <v>3</v>
      </c>
      <c r="S427" s="677">
        <v>1</v>
      </c>
      <c r="T427" s="744">
        <v>1</v>
      </c>
      <c r="U427" s="700">
        <v>1</v>
      </c>
    </row>
    <row r="428" spans="1:21" ht="14.4" customHeight="1" x14ac:dyDescent="0.3">
      <c r="A428" s="660">
        <v>50</v>
      </c>
      <c r="B428" s="661" t="s">
        <v>561</v>
      </c>
      <c r="C428" s="661" t="s">
        <v>2378</v>
      </c>
      <c r="D428" s="742" t="s">
        <v>3367</v>
      </c>
      <c r="E428" s="743" t="s">
        <v>2384</v>
      </c>
      <c r="F428" s="661" t="s">
        <v>2373</v>
      </c>
      <c r="G428" s="661" t="s">
        <v>2402</v>
      </c>
      <c r="H428" s="661" t="s">
        <v>562</v>
      </c>
      <c r="I428" s="661" t="s">
        <v>2439</v>
      </c>
      <c r="J428" s="661" t="s">
        <v>2404</v>
      </c>
      <c r="K428" s="661" t="s">
        <v>939</v>
      </c>
      <c r="L428" s="662">
        <v>53.78</v>
      </c>
      <c r="M428" s="662">
        <v>107.56</v>
      </c>
      <c r="N428" s="661">
        <v>2</v>
      </c>
      <c r="O428" s="744">
        <v>0.5</v>
      </c>
      <c r="P428" s="662"/>
      <c r="Q428" s="677">
        <v>0</v>
      </c>
      <c r="R428" s="661"/>
      <c r="S428" s="677">
        <v>0</v>
      </c>
      <c r="T428" s="744"/>
      <c r="U428" s="700">
        <v>0</v>
      </c>
    </row>
    <row r="429" spans="1:21" ht="14.4" customHeight="1" x14ac:dyDescent="0.3">
      <c r="A429" s="660">
        <v>50</v>
      </c>
      <c r="B429" s="661" t="s">
        <v>561</v>
      </c>
      <c r="C429" s="661" t="s">
        <v>2378</v>
      </c>
      <c r="D429" s="742" t="s">
        <v>3367</v>
      </c>
      <c r="E429" s="743" t="s">
        <v>2384</v>
      </c>
      <c r="F429" s="661" t="s">
        <v>2373</v>
      </c>
      <c r="G429" s="661" t="s">
        <v>2581</v>
      </c>
      <c r="H429" s="661" t="s">
        <v>562</v>
      </c>
      <c r="I429" s="661" t="s">
        <v>2831</v>
      </c>
      <c r="J429" s="661" t="s">
        <v>2586</v>
      </c>
      <c r="K429" s="661" t="s">
        <v>2467</v>
      </c>
      <c r="L429" s="662">
        <v>45.86</v>
      </c>
      <c r="M429" s="662">
        <v>91.72</v>
      </c>
      <c r="N429" s="661">
        <v>2</v>
      </c>
      <c r="O429" s="744">
        <v>1</v>
      </c>
      <c r="P429" s="662"/>
      <c r="Q429" s="677">
        <v>0</v>
      </c>
      <c r="R429" s="661"/>
      <c r="S429" s="677">
        <v>0</v>
      </c>
      <c r="T429" s="744"/>
      <c r="U429" s="700">
        <v>0</v>
      </c>
    </row>
    <row r="430" spans="1:21" ht="14.4" customHeight="1" x14ac:dyDescent="0.3">
      <c r="A430" s="660">
        <v>50</v>
      </c>
      <c r="B430" s="661" t="s">
        <v>561</v>
      </c>
      <c r="C430" s="661" t="s">
        <v>2378</v>
      </c>
      <c r="D430" s="742" t="s">
        <v>3367</v>
      </c>
      <c r="E430" s="743" t="s">
        <v>2384</v>
      </c>
      <c r="F430" s="661" t="s">
        <v>2373</v>
      </c>
      <c r="G430" s="661" t="s">
        <v>2581</v>
      </c>
      <c r="H430" s="661" t="s">
        <v>562</v>
      </c>
      <c r="I430" s="661" t="s">
        <v>2737</v>
      </c>
      <c r="J430" s="661" t="s">
        <v>2583</v>
      </c>
      <c r="K430" s="661" t="s">
        <v>2738</v>
      </c>
      <c r="L430" s="662">
        <v>45.86</v>
      </c>
      <c r="M430" s="662">
        <v>137.57999999999998</v>
      </c>
      <c r="N430" s="661">
        <v>3</v>
      </c>
      <c r="O430" s="744">
        <v>1</v>
      </c>
      <c r="P430" s="662"/>
      <c r="Q430" s="677">
        <v>0</v>
      </c>
      <c r="R430" s="661"/>
      <c r="S430" s="677">
        <v>0</v>
      </c>
      <c r="T430" s="744"/>
      <c r="U430" s="700">
        <v>0</v>
      </c>
    </row>
    <row r="431" spans="1:21" ht="14.4" customHeight="1" x14ac:dyDescent="0.3">
      <c r="A431" s="660">
        <v>50</v>
      </c>
      <c r="B431" s="661" t="s">
        <v>561</v>
      </c>
      <c r="C431" s="661" t="s">
        <v>2378</v>
      </c>
      <c r="D431" s="742" t="s">
        <v>3367</v>
      </c>
      <c r="E431" s="743" t="s">
        <v>2384</v>
      </c>
      <c r="F431" s="661" t="s">
        <v>2373</v>
      </c>
      <c r="G431" s="661" t="s">
        <v>2883</v>
      </c>
      <c r="H431" s="661" t="s">
        <v>562</v>
      </c>
      <c r="I431" s="661" t="s">
        <v>1016</v>
      </c>
      <c r="J431" s="661" t="s">
        <v>1017</v>
      </c>
      <c r="K431" s="661" t="s">
        <v>2884</v>
      </c>
      <c r="L431" s="662">
        <v>60.9</v>
      </c>
      <c r="M431" s="662">
        <v>60.9</v>
      </c>
      <c r="N431" s="661">
        <v>1</v>
      </c>
      <c r="O431" s="744">
        <v>0.5</v>
      </c>
      <c r="P431" s="662"/>
      <c r="Q431" s="677">
        <v>0</v>
      </c>
      <c r="R431" s="661"/>
      <c r="S431" s="677">
        <v>0</v>
      </c>
      <c r="T431" s="744"/>
      <c r="U431" s="700">
        <v>0</v>
      </c>
    </row>
    <row r="432" spans="1:21" ht="14.4" customHeight="1" x14ac:dyDescent="0.3">
      <c r="A432" s="660">
        <v>50</v>
      </c>
      <c r="B432" s="661" t="s">
        <v>561</v>
      </c>
      <c r="C432" s="661" t="s">
        <v>2378</v>
      </c>
      <c r="D432" s="742" t="s">
        <v>3367</v>
      </c>
      <c r="E432" s="743" t="s">
        <v>2384</v>
      </c>
      <c r="F432" s="661" t="s">
        <v>2373</v>
      </c>
      <c r="G432" s="661" t="s">
        <v>2885</v>
      </c>
      <c r="H432" s="661" t="s">
        <v>562</v>
      </c>
      <c r="I432" s="661" t="s">
        <v>2886</v>
      </c>
      <c r="J432" s="661" t="s">
        <v>2887</v>
      </c>
      <c r="K432" s="661" t="s">
        <v>2888</v>
      </c>
      <c r="L432" s="662">
        <v>0</v>
      </c>
      <c r="M432" s="662">
        <v>0</v>
      </c>
      <c r="N432" s="661">
        <v>3</v>
      </c>
      <c r="O432" s="744">
        <v>1</v>
      </c>
      <c r="P432" s="662"/>
      <c r="Q432" s="677"/>
      <c r="R432" s="661"/>
      <c r="S432" s="677">
        <v>0</v>
      </c>
      <c r="T432" s="744"/>
      <c r="U432" s="700">
        <v>0</v>
      </c>
    </row>
    <row r="433" spans="1:21" ht="14.4" customHeight="1" x14ac:dyDescent="0.3">
      <c r="A433" s="660">
        <v>50</v>
      </c>
      <c r="B433" s="661" t="s">
        <v>561</v>
      </c>
      <c r="C433" s="661" t="s">
        <v>2378</v>
      </c>
      <c r="D433" s="742" t="s">
        <v>3367</v>
      </c>
      <c r="E433" s="743" t="s">
        <v>2384</v>
      </c>
      <c r="F433" s="661" t="s">
        <v>2373</v>
      </c>
      <c r="G433" s="661" t="s">
        <v>2889</v>
      </c>
      <c r="H433" s="661" t="s">
        <v>562</v>
      </c>
      <c r="I433" s="661" t="s">
        <v>2890</v>
      </c>
      <c r="J433" s="661" t="s">
        <v>2891</v>
      </c>
      <c r="K433" s="661" t="s">
        <v>2629</v>
      </c>
      <c r="L433" s="662">
        <v>166.1</v>
      </c>
      <c r="M433" s="662">
        <v>1162.6999999999998</v>
      </c>
      <c r="N433" s="661">
        <v>7</v>
      </c>
      <c r="O433" s="744">
        <v>2</v>
      </c>
      <c r="P433" s="662"/>
      <c r="Q433" s="677">
        <v>0</v>
      </c>
      <c r="R433" s="661"/>
      <c r="S433" s="677">
        <v>0</v>
      </c>
      <c r="T433" s="744"/>
      <c r="U433" s="700">
        <v>0</v>
      </c>
    </row>
    <row r="434" spans="1:21" ht="14.4" customHeight="1" x14ac:dyDescent="0.3">
      <c r="A434" s="660">
        <v>50</v>
      </c>
      <c r="B434" s="661" t="s">
        <v>561</v>
      </c>
      <c r="C434" s="661" t="s">
        <v>2378</v>
      </c>
      <c r="D434" s="742" t="s">
        <v>3367</v>
      </c>
      <c r="E434" s="743" t="s">
        <v>2384</v>
      </c>
      <c r="F434" s="661" t="s">
        <v>2373</v>
      </c>
      <c r="G434" s="661" t="s">
        <v>2889</v>
      </c>
      <c r="H434" s="661" t="s">
        <v>562</v>
      </c>
      <c r="I434" s="661" t="s">
        <v>2892</v>
      </c>
      <c r="J434" s="661" t="s">
        <v>2893</v>
      </c>
      <c r="K434" s="661" t="s">
        <v>2636</v>
      </c>
      <c r="L434" s="662">
        <v>129.1</v>
      </c>
      <c r="M434" s="662">
        <v>129.1</v>
      </c>
      <c r="N434" s="661">
        <v>1</v>
      </c>
      <c r="O434" s="744">
        <v>0.5</v>
      </c>
      <c r="P434" s="662"/>
      <c r="Q434" s="677">
        <v>0</v>
      </c>
      <c r="R434" s="661"/>
      <c r="S434" s="677">
        <v>0</v>
      </c>
      <c r="T434" s="744"/>
      <c r="U434" s="700">
        <v>0</v>
      </c>
    </row>
    <row r="435" spans="1:21" ht="14.4" customHeight="1" x14ac:dyDescent="0.3">
      <c r="A435" s="660">
        <v>50</v>
      </c>
      <c r="B435" s="661" t="s">
        <v>561</v>
      </c>
      <c r="C435" s="661" t="s">
        <v>2378</v>
      </c>
      <c r="D435" s="742" t="s">
        <v>3367</v>
      </c>
      <c r="E435" s="743" t="s">
        <v>2384</v>
      </c>
      <c r="F435" s="661" t="s">
        <v>2373</v>
      </c>
      <c r="G435" s="661" t="s">
        <v>2894</v>
      </c>
      <c r="H435" s="661" t="s">
        <v>562</v>
      </c>
      <c r="I435" s="661" t="s">
        <v>2895</v>
      </c>
      <c r="J435" s="661" t="s">
        <v>2896</v>
      </c>
      <c r="K435" s="661" t="s">
        <v>2897</v>
      </c>
      <c r="L435" s="662">
        <v>0</v>
      </c>
      <c r="M435" s="662">
        <v>0</v>
      </c>
      <c r="N435" s="661">
        <v>1</v>
      </c>
      <c r="O435" s="744">
        <v>1</v>
      </c>
      <c r="P435" s="662">
        <v>0</v>
      </c>
      <c r="Q435" s="677"/>
      <c r="R435" s="661">
        <v>1</v>
      </c>
      <c r="S435" s="677">
        <v>1</v>
      </c>
      <c r="T435" s="744">
        <v>1</v>
      </c>
      <c r="U435" s="700">
        <v>1</v>
      </c>
    </row>
    <row r="436" spans="1:21" ht="14.4" customHeight="1" x14ac:dyDescent="0.3">
      <c r="A436" s="660">
        <v>50</v>
      </c>
      <c r="B436" s="661" t="s">
        <v>561</v>
      </c>
      <c r="C436" s="661" t="s">
        <v>2378</v>
      </c>
      <c r="D436" s="742" t="s">
        <v>3367</v>
      </c>
      <c r="E436" s="743" t="s">
        <v>2384</v>
      </c>
      <c r="F436" s="661" t="s">
        <v>2373</v>
      </c>
      <c r="G436" s="661" t="s">
        <v>2898</v>
      </c>
      <c r="H436" s="661" t="s">
        <v>562</v>
      </c>
      <c r="I436" s="661" t="s">
        <v>2021</v>
      </c>
      <c r="J436" s="661" t="s">
        <v>2022</v>
      </c>
      <c r="K436" s="661" t="s">
        <v>1517</v>
      </c>
      <c r="L436" s="662">
        <v>111.72</v>
      </c>
      <c r="M436" s="662">
        <v>111.72</v>
      </c>
      <c r="N436" s="661">
        <v>1</v>
      </c>
      <c r="O436" s="744">
        <v>0.5</v>
      </c>
      <c r="P436" s="662">
        <v>111.72</v>
      </c>
      <c r="Q436" s="677">
        <v>1</v>
      </c>
      <c r="R436" s="661">
        <v>1</v>
      </c>
      <c r="S436" s="677">
        <v>1</v>
      </c>
      <c r="T436" s="744">
        <v>0.5</v>
      </c>
      <c r="U436" s="700">
        <v>1</v>
      </c>
    </row>
    <row r="437" spans="1:21" ht="14.4" customHeight="1" x14ac:dyDescent="0.3">
      <c r="A437" s="660">
        <v>50</v>
      </c>
      <c r="B437" s="661" t="s">
        <v>561</v>
      </c>
      <c r="C437" s="661" t="s">
        <v>2378</v>
      </c>
      <c r="D437" s="742" t="s">
        <v>3367</v>
      </c>
      <c r="E437" s="743" t="s">
        <v>2384</v>
      </c>
      <c r="F437" s="661" t="s">
        <v>2373</v>
      </c>
      <c r="G437" s="661" t="s">
        <v>2406</v>
      </c>
      <c r="H437" s="661" t="s">
        <v>1222</v>
      </c>
      <c r="I437" s="661" t="s">
        <v>1451</v>
      </c>
      <c r="J437" s="661" t="s">
        <v>1452</v>
      </c>
      <c r="K437" s="661" t="s">
        <v>1453</v>
      </c>
      <c r="L437" s="662">
        <v>93.43</v>
      </c>
      <c r="M437" s="662">
        <v>93.43</v>
      </c>
      <c r="N437" s="661">
        <v>1</v>
      </c>
      <c r="O437" s="744">
        <v>0.5</v>
      </c>
      <c r="P437" s="662"/>
      <c r="Q437" s="677">
        <v>0</v>
      </c>
      <c r="R437" s="661"/>
      <c r="S437" s="677">
        <v>0</v>
      </c>
      <c r="T437" s="744"/>
      <c r="U437" s="700">
        <v>0</v>
      </c>
    </row>
    <row r="438" spans="1:21" ht="14.4" customHeight="1" x14ac:dyDescent="0.3">
      <c r="A438" s="660">
        <v>50</v>
      </c>
      <c r="B438" s="661" t="s">
        <v>561</v>
      </c>
      <c r="C438" s="661" t="s">
        <v>2378</v>
      </c>
      <c r="D438" s="742" t="s">
        <v>3367</v>
      </c>
      <c r="E438" s="743" t="s">
        <v>2384</v>
      </c>
      <c r="F438" s="661" t="s">
        <v>2373</v>
      </c>
      <c r="G438" s="661" t="s">
        <v>2450</v>
      </c>
      <c r="H438" s="661" t="s">
        <v>562</v>
      </c>
      <c r="I438" s="661" t="s">
        <v>2451</v>
      </c>
      <c r="J438" s="661" t="s">
        <v>2452</v>
      </c>
      <c r="K438" s="661" t="s">
        <v>2314</v>
      </c>
      <c r="L438" s="662">
        <v>0</v>
      </c>
      <c r="M438" s="662">
        <v>0</v>
      </c>
      <c r="N438" s="661">
        <v>10</v>
      </c>
      <c r="O438" s="744">
        <v>2.5</v>
      </c>
      <c r="P438" s="662">
        <v>0</v>
      </c>
      <c r="Q438" s="677"/>
      <c r="R438" s="661">
        <v>6</v>
      </c>
      <c r="S438" s="677">
        <v>0.6</v>
      </c>
      <c r="T438" s="744">
        <v>1.5</v>
      </c>
      <c r="U438" s="700">
        <v>0.6</v>
      </c>
    </row>
    <row r="439" spans="1:21" ht="14.4" customHeight="1" x14ac:dyDescent="0.3">
      <c r="A439" s="660">
        <v>50</v>
      </c>
      <c r="B439" s="661" t="s">
        <v>561</v>
      </c>
      <c r="C439" s="661" t="s">
        <v>2378</v>
      </c>
      <c r="D439" s="742" t="s">
        <v>3367</v>
      </c>
      <c r="E439" s="743" t="s">
        <v>2384</v>
      </c>
      <c r="F439" s="661" t="s">
        <v>2373</v>
      </c>
      <c r="G439" s="661" t="s">
        <v>2450</v>
      </c>
      <c r="H439" s="661" t="s">
        <v>562</v>
      </c>
      <c r="I439" s="661" t="s">
        <v>926</v>
      </c>
      <c r="J439" s="661" t="s">
        <v>927</v>
      </c>
      <c r="K439" s="661" t="s">
        <v>928</v>
      </c>
      <c r="L439" s="662">
        <v>52.75</v>
      </c>
      <c r="M439" s="662">
        <v>52.75</v>
      </c>
      <c r="N439" s="661">
        <v>1</v>
      </c>
      <c r="O439" s="744">
        <v>0.5</v>
      </c>
      <c r="P439" s="662">
        <v>52.75</v>
      </c>
      <c r="Q439" s="677">
        <v>1</v>
      </c>
      <c r="R439" s="661">
        <v>1</v>
      </c>
      <c r="S439" s="677">
        <v>1</v>
      </c>
      <c r="T439" s="744">
        <v>0.5</v>
      </c>
      <c r="U439" s="700">
        <v>1</v>
      </c>
    </row>
    <row r="440" spans="1:21" ht="14.4" customHeight="1" x14ac:dyDescent="0.3">
      <c r="A440" s="660">
        <v>50</v>
      </c>
      <c r="B440" s="661" t="s">
        <v>561</v>
      </c>
      <c r="C440" s="661" t="s">
        <v>2378</v>
      </c>
      <c r="D440" s="742" t="s">
        <v>3367</v>
      </c>
      <c r="E440" s="743" t="s">
        <v>2384</v>
      </c>
      <c r="F440" s="661" t="s">
        <v>2373</v>
      </c>
      <c r="G440" s="661" t="s">
        <v>2602</v>
      </c>
      <c r="H440" s="661" t="s">
        <v>1222</v>
      </c>
      <c r="I440" s="661" t="s">
        <v>1927</v>
      </c>
      <c r="J440" s="661" t="s">
        <v>1928</v>
      </c>
      <c r="K440" s="661" t="s">
        <v>2338</v>
      </c>
      <c r="L440" s="662">
        <v>82.99</v>
      </c>
      <c r="M440" s="662">
        <v>82.99</v>
      </c>
      <c r="N440" s="661">
        <v>1</v>
      </c>
      <c r="O440" s="744">
        <v>0.5</v>
      </c>
      <c r="P440" s="662"/>
      <c r="Q440" s="677">
        <v>0</v>
      </c>
      <c r="R440" s="661"/>
      <c r="S440" s="677">
        <v>0</v>
      </c>
      <c r="T440" s="744"/>
      <c r="U440" s="700">
        <v>0</v>
      </c>
    </row>
    <row r="441" spans="1:21" ht="14.4" customHeight="1" x14ac:dyDescent="0.3">
      <c r="A441" s="660">
        <v>50</v>
      </c>
      <c r="B441" s="661" t="s">
        <v>561</v>
      </c>
      <c r="C441" s="661" t="s">
        <v>2378</v>
      </c>
      <c r="D441" s="742" t="s">
        <v>3367</v>
      </c>
      <c r="E441" s="743" t="s">
        <v>2384</v>
      </c>
      <c r="F441" s="661" t="s">
        <v>2373</v>
      </c>
      <c r="G441" s="661" t="s">
        <v>2899</v>
      </c>
      <c r="H441" s="661" t="s">
        <v>1222</v>
      </c>
      <c r="I441" s="661" t="s">
        <v>2900</v>
      </c>
      <c r="J441" s="661" t="s">
        <v>2901</v>
      </c>
      <c r="K441" s="661" t="s">
        <v>2902</v>
      </c>
      <c r="L441" s="662">
        <v>54.98</v>
      </c>
      <c r="M441" s="662">
        <v>109.96</v>
      </c>
      <c r="N441" s="661">
        <v>2</v>
      </c>
      <c r="O441" s="744">
        <v>0.5</v>
      </c>
      <c r="P441" s="662">
        <v>109.96</v>
      </c>
      <c r="Q441" s="677">
        <v>1</v>
      </c>
      <c r="R441" s="661">
        <v>2</v>
      </c>
      <c r="S441" s="677">
        <v>1</v>
      </c>
      <c r="T441" s="744">
        <v>0.5</v>
      </c>
      <c r="U441" s="700">
        <v>1</v>
      </c>
    </row>
    <row r="442" spans="1:21" ht="14.4" customHeight="1" x14ac:dyDescent="0.3">
      <c r="A442" s="660">
        <v>50</v>
      </c>
      <c r="B442" s="661" t="s">
        <v>561</v>
      </c>
      <c r="C442" s="661" t="s">
        <v>2378</v>
      </c>
      <c r="D442" s="742" t="s">
        <v>3367</v>
      </c>
      <c r="E442" s="743" t="s">
        <v>2384</v>
      </c>
      <c r="F442" s="661" t="s">
        <v>2373</v>
      </c>
      <c r="G442" s="661" t="s">
        <v>2903</v>
      </c>
      <c r="H442" s="661" t="s">
        <v>1222</v>
      </c>
      <c r="I442" s="661" t="s">
        <v>2904</v>
      </c>
      <c r="J442" s="661" t="s">
        <v>2905</v>
      </c>
      <c r="K442" s="661" t="s">
        <v>1215</v>
      </c>
      <c r="L442" s="662">
        <v>77.790000000000006</v>
      </c>
      <c r="M442" s="662">
        <v>77.790000000000006</v>
      </c>
      <c r="N442" s="661">
        <v>1</v>
      </c>
      <c r="O442" s="744">
        <v>0.5</v>
      </c>
      <c r="P442" s="662">
        <v>77.790000000000006</v>
      </c>
      <c r="Q442" s="677">
        <v>1</v>
      </c>
      <c r="R442" s="661">
        <v>1</v>
      </c>
      <c r="S442" s="677">
        <v>1</v>
      </c>
      <c r="T442" s="744">
        <v>0.5</v>
      </c>
      <c r="U442" s="700">
        <v>1</v>
      </c>
    </row>
    <row r="443" spans="1:21" ht="14.4" customHeight="1" x14ac:dyDescent="0.3">
      <c r="A443" s="660">
        <v>50</v>
      </c>
      <c r="B443" s="661" t="s">
        <v>561</v>
      </c>
      <c r="C443" s="661" t="s">
        <v>2378</v>
      </c>
      <c r="D443" s="742" t="s">
        <v>3367</v>
      </c>
      <c r="E443" s="743" t="s">
        <v>2384</v>
      </c>
      <c r="F443" s="661" t="s">
        <v>2373</v>
      </c>
      <c r="G443" s="661" t="s">
        <v>2409</v>
      </c>
      <c r="H443" s="661" t="s">
        <v>562</v>
      </c>
      <c r="I443" s="661" t="s">
        <v>735</v>
      </c>
      <c r="J443" s="661" t="s">
        <v>736</v>
      </c>
      <c r="K443" s="661" t="s">
        <v>2906</v>
      </c>
      <c r="L443" s="662">
        <v>38.04</v>
      </c>
      <c r="M443" s="662">
        <v>38.04</v>
      </c>
      <c r="N443" s="661">
        <v>1</v>
      </c>
      <c r="O443" s="744">
        <v>1</v>
      </c>
      <c r="P443" s="662"/>
      <c r="Q443" s="677">
        <v>0</v>
      </c>
      <c r="R443" s="661"/>
      <c r="S443" s="677">
        <v>0</v>
      </c>
      <c r="T443" s="744"/>
      <c r="U443" s="700">
        <v>0</v>
      </c>
    </row>
    <row r="444" spans="1:21" ht="14.4" customHeight="1" x14ac:dyDescent="0.3">
      <c r="A444" s="660">
        <v>50</v>
      </c>
      <c r="B444" s="661" t="s">
        <v>561</v>
      </c>
      <c r="C444" s="661" t="s">
        <v>2378</v>
      </c>
      <c r="D444" s="742" t="s">
        <v>3367</v>
      </c>
      <c r="E444" s="743" t="s">
        <v>2384</v>
      </c>
      <c r="F444" s="661" t="s">
        <v>2373</v>
      </c>
      <c r="G444" s="661" t="s">
        <v>2409</v>
      </c>
      <c r="H444" s="661" t="s">
        <v>562</v>
      </c>
      <c r="I444" s="661" t="s">
        <v>2504</v>
      </c>
      <c r="J444" s="661" t="s">
        <v>2502</v>
      </c>
      <c r="K444" s="661" t="s">
        <v>2505</v>
      </c>
      <c r="L444" s="662">
        <v>117.03</v>
      </c>
      <c r="M444" s="662">
        <v>117.03</v>
      </c>
      <c r="N444" s="661">
        <v>1</v>
      </c>
      <c r="O444" s="744">
        <v>0.5</v>
      </c>
      <c r="P444" s="662"/>
      <c r="Q444" s="677">
        <v>0</v>
      </c>
      <c r="R444" s="661"/>
      <c r="S444" s="677">
        <v>0</v>
      </c>
      <c r="T444" s="744"/>
      <c r="U444" s="700">
        <v>0</v>
      </c>
    </row>
    <row r="445" spans="1:21" ht="14.4" customHeight="1" x14ac:dyDescent="0.3">
      <c r="A445" s="660">
        <v>50</v>
      </c>
      <c r="B445" s="661" t="s">
        <v>561</v>
      </c>
      <c r="C445" s="661" t="s">
        <v>2378</v>
      </c>
      <c r="D445" s="742" t="s">
        <v>3367</v>
      </c>
      <c r="E445" s="743" t="s">
        <v>2384</v>
      </c>
      <c r="F445" s="661" t="s">
        <v>2373</v>
      </c>
      <c r="G445" s="661" t="s">
        <v>2409</v>
      </c>
      <c r="H445" s="661" t="s">
        <v>562</v>
      </c>
      <c r="I445" s="661" t="s">
        <v>799</v>
      </c>
      <c r="J445" s="661" t="s">
        <v>1059</v>
      </c>
      <c r="K445" s="661" t="s">
        <v>2758</v>
      </c>
      <c r="L445" s="662">
        <v>17.559999999999999</v>
      </c>
      <c r="M445" s="662">
        <v>70.239999999999995</v>
      </c>
      <c r="N445" s="661">
        <v>4</v>
      </c>
      <c r="O445" s="744">
        <v>1</v>
      </c>
      <c r="P445" s="662"/>
      <c r="Q445" s="677">
        <v>0</v>
      </c>
      <c r="R445" s="661"/>
      <c r="S445" s="677">
        <v>0</v>
      </c>
      <c r="T445" s="744"/>
      <c r="U445" s="700">
        <v>0</v>
      </c>
    </row>
    <row r="446" spans="1:21" ht="14.4" customHeight="1" x14ac:dyDescent="0.3">
      <c r="A446" s="660">
        <v>50</v>
      </c>
      <c r="B446" s="661" t="s">
        <v>561</v>
      </c>
      <c r="C446" s="661" t="s">
        <v>2378</v>
      </c>
      <c r="D446" s="742" t="s">
        <v>3367</v>
      </c>
      <c r="E446" s="743" t="s">
        <v>2384</v>
      </c>
      <c r="F446" s="661" t="s">
        <v>2373</v>
      </c>
      <c r="G446" s="661" t="s">
        <v>2412</v>
      </c>
      <c r="H446" s="661" t="s">
        <v>1222</v>
      </c>
      <c r="I446" s="661" t="s">
        <v>1321</v>
      </c>
      <c r="J446" s="661" t="s">
        <v>1318</v>
      </c>
      <c r="K446" s="661" t="s">
        <v>1277</v>
      </c>
      <c r="L446" s="662">
        <v>1847.49</v>
      </c>
      <c r="M446" s="662">
        <v>3694.98</v>
      </c>
      <c r="N446" s="661">
        <v>2</v>
      </c>
      <c r="O446" s="744">
        <v>2</v>
      </c>
      <c r="P446" s="662"/>
      <c r="Q446" s="677">
        <v>0</v>
      </c>
      <c r="R446" s="661"/>
      <c r="S446" s="677">
        <v>0</v>
      </c>
      <c r="T446" s="744"/>
      <c r="U446" s="700">
        <v>0</v>
      </c>
    </row>
    <row r="447" spans="1:21" ht="14.4" customHeight="1" x14ac:dyDescent="0.3">
      <c r="A447" s="660">
        <v>50</v>
      </c>
      <c r="B447" s="661" t="s">
        <v>561</v>
      </c>
      <c r="C447" s="661" t="s">
        <v>2378</v>
      </c>
      <c r="D447" s="742" t="s">
        <v>3367</v>
      </c>
      <c r="E447" s="743" t="s">
        <v>2384</v>
      </c>
      <c r="F447" s="661" t="s">
        <v>2373</v>
      </c>
      <c r="G447" s="661" t="s">
        <v>2412</v>
      </c>
      <c r="H447" s="661" t="s">
        <v>1222</v>
      </c>
      <c r="I447" s="661" t="s">
        <v>1324</v>
      </c>
      <c r="J447" s="661" t="s">
        <v>1318</v>
      </c>
      <c r="K447" s="661" t="s">
        <v>1280</v>
      </c>
      <c r="L447" s="662">
        <v>2309.36</v>
      </c>
      <c r="M447" s="662">
        <v>2309.36</v>
      </c>
      <c r="N447" s="661">
        <v>1</v>
      </c>
      <c r="O447" s="744">
        <v>0.5</v>
      </c>
      <c r="P447" s="662"/>
      <c r="Q447" s="677">
        <v>0</v>
      </c>
      <c r="R447" s="661"/>
      <c r="S447" s="677">
        <v>0</v>
      </c>
      <c r="T447" s="744"/>
      <c r="U447" s="700">
        <v>0</v>
      </c>
    </row>
    <row r="448" spans="1:21" ht="14.4" customHeight="1" x14ac:dyDescent="0.3">
      <c r="A448" s="660">
        <v>50</v>
      </c>
      <c r="B448" s="661" t="s">
        <v>561</v>
      </c>
      <c r="C448" s="661" t="s">
        <v>2378</v>
      </c>
      <c r="D448" s="742" t="s">
        <v>3367</v>
      </c>
      <c r="E448" s="743" t="s">
        <v>2384</v>
      </c>
      <c r="F448" s="661" t="s">
        <v>2373</v>
      </c>
      <c r="G448" s="661" t="s">
        <v>2907</v>
      </c>
      <c r="H448" s="661" t="s">
        <v>562</v>
      </c>
      <c r="I448" s="661" t="s">
        <v>2908</v>
      </c>
      <c r="J448" s="661" t="s">
        <v>2909</v>
      </c>
      <c r="K448" s="661" t="s">
        <v>2910</v>
      </c>
      <c r="L448" s="662">
        <v>48.42</v>
      </c>
      <c r="M448" s="662">
        <v>145.26</v>
      </c>
      <c r="N448" s="661">
        <v>3</v>
      </c>
      <c r="O448" s="744">
        <v>1</v>
      </c>
      <c r="P448" s="662">
        <v>145.26</v>
      </c>
      <c r="Q448" s="677">
        <v>1</v>
      </c>
      <c r="R448" s="661">
        <v>3</v>
      </c>
      <c r="S448" s="677">
        <v>1</v>
      </c>
      <c r="T448" s="744">
        <v>1</v>
      </c>
      <c r="U448" s="700">
        <v>1</v>
      </c>
    </row>
    <row r="449" spans="1:21" ht="14.4" customHeight="1" x14ac:dyDescent="0.3">
      <c r="A449" s="660">
        <v>50</v>
      </c>
      <c r="B449" s="661" t="s">
        <v>561</v>
      </c>
      <c r="C449" s="661" t="s">
        <v>2378</v>
      </c>
      <c r="D449" s="742" t="s">
        <v>3367</v>
      </c>
      <c r="E449" s="743" t="s">
        <v>2384</v>
      </c>
      <c r="F449" s="661" t="s">
        <v>2373</v>
      </c>
      <c r="G449" s="661" t="s">
        <v>2458</v>
      </c>
      <c r="H449" s="661" t="s">
        <v>1222</v>
      </c>
      <c r="I449" s="661" t="s">
        <v>1402</v>
      </c>
      <c r="J449" s="661" t="s">
        <v>1403</v>
      </c>
      <c r="K449" s="661" t="s">
        <v>1404</v>
      </c>
      <c r="L449" s="662">
        <v>52.97</v>
      </c>
      <c r="M449" s="662">
        <v>370.78999999999996</v>
      </c>
      <c r="N449" s="661">
        <v>7</v>
      </c>
      <c r="O449" s="744">
        <v>2</v>
      </c>
      <c r="P449" s="662">
        <v>211.88</v>
      </c>
      <c r="Q449" s="677">
        <v>0.57142857142857151</v>
      </c>
      <c r="R449" s="661">
        <v>4</v>
      </c>
      <c r="S449" s="677">
        <v>0.5714285714285714</v>
      </c>
      <c r="T449" s="744">
        <v>1.5</v>
      </c>
      <c r="U449" s="700">
        <v>0.75</v>
      </c>
    </row>
    <row r="450" spans="1:21" ht="14.4" customHeight="1" x14ac:dyDescent="0.3">
      <c r="A450" s="660">
        <v>50</v>
      </c>
      <c r="B450" s="661" t="s">
        <v>561</v>
      </c>
      <c r="C450" s="661" t="s">
        <v>2378</v>
      </c>
      <c r="D450" s="742" t="s">
        <v>3367</v>
      </c>
      <c r="E450" s="743" t="s">
        <v>2384</v>
      </c>
      <c r="F450" s="661" t="s">
        <v>2373</v>
      </c>
      <c r="G450" s="661" t="s">
        <v>2459</v>
      </c>
      <c r="H450" s="661" t="s">
        <v>1222</v>
      </c>
      <c r="I450" s="661" t="s">
        <v>1435</v>
      </c>
      <c r="J450" s="661" t="s">
        <v>1299</v>
      </c>
      <c r="K450" s="661" t="s">
        <v>2229</v>
      </c>
      <c r="L450" s="662">
        <v>334.66</v>
      </c>
      <c r="M450" s="662">
        <v>334.66</v>
      </c>
      <c r="N450" s="661">
        <v>1</v>
      </c>
      <c r="O450" s="744">
        <v>0.5</v>
      </c>
      <c r="P450" s="662">
        <v>334.66</v>
      </c>
      <c r="Q450" s="677">
        <v>1</v>
      </c>
      <c r="R450" s="661">
        <v>1</v>
      </c>
      <c r="S450" s="677">
        <v>1</v>
      </c>
      <c r="T450" s="744">
        <v>0.5</v>
      </c>
      <c r="U450" s="700">
        <v>1</v>
      </c>
    </row>
    <row r="451" spans="1:21" ht="14.4" customHeight="1" x14ac:dyDescent="0.3">
      <c r="A451" s="660">
        <v>50</v>
      </c>
      <c r="B451" s="661" t="s">
        <v>561</v>
      </c>
      <c r="C451" s="661" t="s">
        <v>2378</v>
      </c>
      <c r="D451" s="742" t="s">
        <v>3367</v>
      </c>
      <c r="E451" s="743" t="s">
        <v>2384</v>
      </c>
      <c r="F451" s="661" t="s">
        <v>2373</v>
      </c>
      <c r="G451" s="661" t="s">
        <v>2843</v>
      </c>
      <c r="H451" s="661" t="s">
        <v>562</v>
      </c>
      <c r="I451" s="661" t="s">
        <v>2844</v>
      </c>
      <c r="J451" s="661" t="s">
        <v>2845</v>
      </c>
      <c r="K451" s="661" t="s">
        <v>2846</v>
      </c>
      <c r="L451" s="662">
        <v>161.66</v>
      </c>
      <c r="M451" s="662">
        <v>484.98</v>
      </c>
      <c r="N451" s="661">
        <v>3</v>
      </c>
      <c r="O451" s="744">
        <v>1</v>
      </c>
      <c r="P451" s="662"/>
      <c r="Q451" s="677">
        <v>0</v>
      </c>
      <c r="R451" s="661"/>
      <c r="S451" s="677">
        <v>0</v>
      </c>
      <c r="T451" s="744"/>
      <c r="U451" s="700">
        <v>0</v>
      </c>
    </row>
    <row r="452" spans="1:21" ht="14.4" customHeight="1" x14ac:dyDescent="0.3">
      <c r="A452" s="660">
        <v>50</v>
      </c>
      <c r="B452" s="661" t="s">
        <v>561</v>
      </c>
      <c r="C452" s="661" t="s">
        <v>2378</v>
      </c>
      <c r="D452" s="742" t="s">
        <v>3367</v>
      </c>
      <c r="E452" s="743" t="s">
        <v>2384</v>
      </c>
      <c r="F452" s="661" t="s">
        <v>2373</v>
      </c>
      <c r="G452" s="661" t="s">
        <v>2413</v>
      </c>
      <c r="H452" s="661" t="s">
        <v>1222</v>
      </c>
      <c r="I452" s="661" t="s">
        <v>1431</v>
      </c>
      <c r="J452" s="661" t="s">
        <v>1432</v>
      </c>
      <c r="K452" s="661" t="s">
        <v>2260</v>
      </c>
      <c r="L452" s="662">
        <v>289.62</v>
      </c>
      <c r="M452" s="662">
        <v>579.24</v>
      </c>
      <c r="N452" s="661">
        <v>2</v>
      </c>
      <c r="O452" s="744">
        <v>1</v>
      </c>
      <c r="P452" s="662">
        <v>289.62</v>
      </c>
      <c r="Q452" s="677">
        <v>0.5</v>
      </c>
      <c r="R452" s="661">
        <v>1</v>
      </c>
      <c r="S452" s="677">
        <v>0.5</v>
      </c>
      <c r="T452" s="744">
        <v>0.5</v>
      </c>
      <c r="U452" s="700">
        <v>0.5</v>
      </c>
    </row>
    <row r="453" spans="1:21" ht="14.4" customHeight="1" x14ac:dyDescent="0.3">
      <c r="A453" s="660">
        <v>50</v>
      </c>
      <c r="B453" s="661" t="s">
        <v>561</v>
      </c>
      <c r="C453" s="661" t="s">
        <v>2378</v>
      </c>
      <c r="D453" s="742" t="s">
        <v>3367</v>
      </c>
      <c r="E453" s="743" t="s">
        <v>2384</v>
      </c>
      <c r="F453" s="661" t="s">
        <v>2373</v>
      </c>
      <c r="G453" s="661" t="s">
        <v>2506</v>
      </c>
      <c r="H453" s="661" t="s">
        <v>1222</v>
      </c>
      <c r="I453" s="661" t="s">
        <v>2507</v>
      </c>
      <c r="J453" s="661" t="s">
        <v>2508</v>
      </c>
      <c r="K453" s="661" t="s">
        <v>1644</v>
      </c>
      <c r="L453" s="662">
        <v>204.76</v>
      </c>
      <c r="M453" s="662">
        <v>204.76</v>
      </c>
      <c r="N453" s="661">
        <v>1</v>
      </c>
      <c r="O453" s="744">
        <v>0.5</v>
      </c>
      <c r="P453" s="662"/>
      <c r="Q453" s="677">
        <v>0</v>
      </c>
      <c r="R453" s="661"/>
      <c r="S453" s="677">
        <v>0</v>
      </c>
      <c r="T453" s="744"/>
      <c r="U453" s="700">
        <v>0</v>
      </c>
    </row>
    <row r="454" spans="1:21" ht="14.4" customHeight="1" x14ac:dyDescent="0.3">
      <c r="A454" s="660">
        <v>50</v>
      </c>
      <c r="B454" s="661" t="s">
        <v>561</v>
      </c>
      <c r="C454" s="661" t="s">
        <v>2378</v>
      </c>
      <c r="D454" s="742" t="s">
        <v>3367</v>
      </c>
      <c r="E454" s="743" t="s">
        <v>2384</v>
      </c>
      <c r="F454" s="661" t="s">
        <v>2373</v>
      </c>
      <c r="G454" s="661" t="s">
        <v>2464</v>
      </c>
      <c r="H454" s="661" t="s">
        <v>1222</v>
      </c>
      <c r="I454" s="661" t="s">
        <v>1399</v>
      </c>
      <c r="J454" s="661" t="s">
        <v>2265</v>
      </c>
      <c r="K454" s="661" t="s">
        <v>1215</v>
      </c>
      <c r="L454" s="662">
        <v>291.82</v>
      </c>
      <c r="M454" s="662">
        <v>291.82</v>
      </c>
      <c r="N454" s="661">
        <v>1</v>
      </c>
      <c r="O454" s="744">
        <v>0.5</v>
      </c>
      <c r="P454" s="662">
        <v>291.82</v>
      </c>
      <c r="Q454" s="677">
        <v>1</v>
      </c>
      <c r="R454" s="661">
        <v>1</v>
      </c>
      <c r="S454" s="677">
        <v>1</v>
      </c>
      <c r="T454" s="744">
        <v>0.5</v>
      </c>
      <c r="U454" s="700">
        <v>1</v>
      </c>
    </row>
    <row r="455" spans="1:21" ht="14.4" customHeight="1" x14ac:dyDescent="0.3">
      <c r="A455" s="660">
        <v>50</v>
      </c>
      <c r="B455" s="661" t="s">
        <v>561</v>
      </c>
      <c r="C455" s="661" t="s">
        <v>2378</v>
      </c>
      <c r="D455" s="742" t="s">
        <v>3367</v>
      </c>
      <c r="E455" s="743" t="s">
        <v>2384</v>
      </c>
      <c r="F455" s="661" t="s">
        <v>2373</v>
      </c>
      <c r="G455" s="661" t="s">
        <v>2911</v>
      </c>
      <c r="H455" s="661" t="s">
        <v>562</v>
      </c>
      <c r="I455" s="661" t="s">
        <v>2912</v>
      </c>
      <c r="J455" s="661" t="s">
        <v>2913</v>
      </c>
      <c r="K455" s="661" t="s">
        <v>2914</v>
      </c>
      <c r="L455" s="662">
        <v>320.20999999999998</v>
      </c>
      <c r="M455" s="662">
        <v>1921.2599999999998</v>
      </c>
      <c r="N455" s="661">
        <v>6</v>
      </c>
      <c r="O455" s="744">
        <v>0.5</v>
      </c>
      <c r="P455" s="662"/>
      <c r="Q455" s="677">
        <v>0</v>
      </c>
      <c r="R455" s="661"/>
      <c r="S455" s="677">
        <v>0</v>
      </c>
      <c r="T455" s="744"/>
      <c r="U455" s="700">
        <v>0</v>
      </c>
    </row>
    <row r="456" spans="1:21" ht="14.4" customHeight="1" x14ac:dyDescent="0.3">
      <c r="A456" s="660">
        <v>50</v>
      </c>
      <c r="B456" s="661" t="s">
        <v>561</v>
      </c>
      <c r="C456" s="661" t="s">
        <v>2378</v>
      </c>
      <c r="D456" s="742" t="s">
        <v>3367</v>
      </c>
      <c r="E456" s="743" t="s">
        <v>2384</v>
      </c>
      <c r="F456" s="661" t="s">
        <v>2373</v>
      </c>
      <c r="G456" s="661" t="s">
        <v>2415</v>
      </c>
      <c r="H456" s="661" t="s">
        <v>1222</v>
      </c>
      <c r="I456" s="661" t="s">
        <v>1252</v>
      </c>
      <c r="J456" s="661" t="s">
        <v>2262</v>
      </c>
      <c r="K456" s="661" t="s">
        <v>1254</v>
      </c>
      <c r="L456" s="662">
        <v>96.53</v>
      </c>
      <c r="M456" s="662">
        <v>579.18000000000006</v>
      </c>
      <c r="N456" s="661">
        <v>6</v>
      </c>
      <c r="O456" s="744">
        <v>1.5</v>
      </c>
      <c r="P456" s="662">
        <v>579.18000000000006</v>
      </c>
      <c r="Q456" s="677">
        <v>1</v>
      </c>
      <c r="R456" s="661">
        <v>6</v>
      </c>
      <c r="S456" s="677">
        <v>1</v>
      </c>
      <c r="T456" s="744">
        <v>1.5</v>
      </c>
      <c r="U456" s="700">
        <v>1</v>
      </c>
    </row>
    <row r="457" spans="1:21" ht="14.4" customHeight="1" x14ac:dyDescent="0.3">
      <c r="A457" s="660">
        <v>50</v>
      </c>
      <c r="B457" s="661" t="s">
        <v>561</v>
      </c>
      <c r="C457" s="661" t="s">
        <v>2378</v>
      </c>
      <c r="D457" s="742" t="s">
        <v>3367</v>
      </c>
      <c r="E457" s="743" t="s">
        <v>2384</v>
      </c>
      <c r="F457" s="661" t="s">
        <v>2373</v>
      </c>
      <c r="G457" s="661" t="s">
        <v>2415</v>
      </c>
      <c r="H457" s="661" t="s">
        <v>1222</v>
      </c>
      <c r="I457" s="661" t="s">
        <v>2466</v>
      </c>
      <c r="J457" s="661" t="s">
        <v>1230</v>
      </c>
      <c r="K457" s="661" t="s">
        <v>2467</v>
      </c>
      <c r="L457" s="662">
        <v>24.14</v>
      </c>
      <c r="M457" s="662">
        <v>72.42</v>
      </c>
      <c r="N457" s="661">
        <v>3</v>
      </c>
      <c r="O457" s="744">
        <v>0.5</v>
      </c>
      <c r="P457" s="662">
        <v>72.42</v>
      </c>
      <c r="Q457" s="677">
        <v>1</v>
      </c>
      <c r="R457" s="661">
        <v>3</v>
      </c>
      <c r="S457" s="677">
        <v>1</v>
      </c>
      <c r="T457" s="744">
        <v>0.5</v>
      </c>
      <c r="U457" s="700">
        <v>1</v>
      </c>
    </row>
    <row r="458" spans="1:21" ht="14.4" customHeight="1" x14ac:dyDescent="0.3">
      <c r="A458" s="660">
        <v>50</v>
      </c>
      <c r="B458" s="661" t="s">
        <v>561</v>
      </c>
      <c r="C458" s="661" t="s">
        <v>2378</v>
      </c>
      <c r="D458" s="742" t="s">
        <v>3367</v>
      </c>
      <c r="E458" s="743" t="s">
        <v>2384</v>
      </c>
      <c r="F458" s="661" t="s">
        <v>2373</v>
      </c>
      <c r="G458" s="661" t="s">
        <v>2415</v>
      </c>
      <c r="H458" s="661" t="s">
        <v>1222</v>
      </c>
      <c r="I458" s="661" t="s">
        <v>1309</v>
      </c>
      <c r="J458" s="661" t="s">
        <v>2263</v>
      </c>
      <c r="K458" s="661" t="s">
        <v>947</v>
      </c>
      <c r="L458" s="662">
        <v>48.27</v>
      </c>
      <c r="M458" s="662">
        <v>193.08</v>
      </c>
      <c r="N458" s="661">
        <v>4</v>
      </c>
      <c r="O458" s="744">
        <v>1</v>
      </c>
      <c r="P458" s="662"/>
      <c r="Q458" s="677">
        <v>0</v>
      </c>
      <c r="R458" s="661"/>
      <c r="S458" s="677">
        <v>0</v>
      </c>
      <c r="T458" s="744"/>
      <c r="U458" s="700">
        <v>0</v>
      </c>
    </row>
    <row r="459" spans="1:21" ht="14.4" customHeight="1" x14ac:dyDescent="0.3">
      <c r="A459" s="660">
        <v>50</v>
      </c>
      <c r="B459" s="661" t="s">
        <v>561</v>
      </c>
      <c r="C459" s="661" t="s">
        <v>2378</v>
      </c>
      <c r="D459" s="742" t="s">
        <v>3367</v>
      </c>
      <c r="E459" s="743" t="s">
        <v>2384</v>
      </c>
      <c r="F459" s="661" t="s">
        <v>2373</v>
      </c>
      <c r="G459" s="661" t="s">
        <v>2915</v>
      </c>
      <c r="H459" s="661" t="s">
        <v>562</v>
      </c>
      <c r="I459" s="661" t="s">
        <v>2916</v>
      </c>
      <c r="J459" s="661" t="s">
        <v>2917</v>
      </c>
      <c r="K459" s="661" t="s">
        <v>2918</v>
      </c>
      <c r="L459" s="662">
        <v>316.36</v>
      </c>
      <c r="M459" s="662">
        <v>316.36</v>
      </c>
      <c r="N459" s="661">
        <v>1</v>
      </c>
      <c r="O459" s="744">
        <v>0.5</v>
      </c>
      <c r="P459" s="662"/>
      <c r="Q459" s="677">
        <v>0</v>
      </c>
      <c r="R459" s="661"/>
      <c r="S459" s="677">
        <v>0</v>
      </c>
      <c r="T459" s="744"/>
      <c r="U459" s="700">
        <v>0</v>
      </c>
    </row>
    <row r="460" spans="1:21" ht="14.4" customHeight="1" x14ac:dyDescent="0.3">
      <c r="A460" s="660">
        <v>50</v>
      </c>
      <c r="B460" s="661" t="s">
        <v>561</v>
      </c>
      <c r="C460" s="661" t="s">
        <v>2378</v>
      </c>
      <c r="D460" s="742" t="s">
        <v>3367</v>
      </c>
      <c r="E460" s="743" t="s">
        <v>2384</v>
      </c>
      <c r="F460" s="661" t="s">
        <v>2373</v>
      </c>
      <c r="G460" s="661" t="s">
        <v>2919</v>
      </c>
      <c r="H460" s="661" t="s">
        <v>1222</v>
      </c>
      <c r="I460" s="661" t="s">
        <v>2920</v>
      </c>
      <c r="J460" s="661" t="s">
        <v>2921</v>
      </c>
      <c r="K460" s="661" t="s">
        <v>1206</v>
      </c>
      <c r="L460" s="662">
        <v>98.11</v>
      </c>
      <c r="M460" s="662">
        <v>98.11</v>
      </c>
      <c r="N460" s="661">
        <v>1</v>
      </c>
      <c r="O460" s="744">
        <v>0.5</v>
      </c>
      <c r="P460" s="662"/>
      <c r="Q460" s="677">
        <v>0</v>
      </c>
      <c r="R460" s="661"/>
      <c r="S460" s="677">
        <v>0</v>
      </c>
      <c r="T460" s="744"/>
      <c r="U460" s="700">
        <v>0</v>
      </c>
    </row>
    <row r="461" spans="1:21" ht="14.4" customHeight="1" x14ac:dyDescent="0.3">
      <c r="A461" s="660">
        <v>50</v>
      </c>
      <c r="B461" s="661" t="s">
        <v>561</v>
      </c>
      <c r="C461" s="661" t="s">
        <v>2378</v>
      </c>
      <c r="D461" s="742" t="s">
        <v>3367</v>
      </c>
      <c r="E461" s="743" t="s">
        <v>2384</v>
      </c>
      <c r="F461" s="661" t="s">
        <v>2373</v>
      </c>
      <c r="G461" s="661" t="s">
        <v>2518</v>
      </c>
      <c r="H461" s="661" t="s">
        <v>1222</v>
      </c>
      <c r="I461" s="661" t="s">
        <v>2922</v>
      </c>
      <c r="J461" s="661" t="s">
        <v>1384</v>
      </c>
      <c r="K461" s="661" t="s">
        <v>2923</v>
      </c>
      <c r="L461" s="662">
        <v>366.53</v>
      </c>
      <c r="M461" s="662">
        <v>366.53</v>
      </c>
      <c r="N461" s="661">
        <v>1</v>
      </c>
      <c r="O461" s="744">
        <v>0.5</v>
      </c>
      <c r="P461" s="662"/>
      <c r="Q461" s="677">
        <v>0</v>
      </c>
      <c r="R461" s="661"/>
      <c r="S461" s="677">
        <v>0</v>
      </c>
      <c r="T461" s="744"/>
      <c r="U461" s="700">
        <v>0</v>
      </c>
    </row>
    <row r="462" spans="1:21" ht="14.4" customHeight="1" x14ac:dyDescent="0.3">
      <c r="A462" s="660">
        <v>50</v>
      </c>
      <c r="B462" s="661" t="s">
        <v>561</v>
      </c>
      <c r="C462" s="661" t="s">
        <v>2378</v>
      </c>
      <c r="D462" s="742" t="s">
        <v>3367</v>
      </c>
      <c r="E462" s="743" t="s">
        <v>2384</v>
      </c>
      <c r="F462" s="661" t="s">
        <v>2373</v>
      </c>
      <c r="G462" s="661" t="s">
        <v>2519</v>
      </c>
      <c r="H462" s="661" t="s">
        <v>562</v>
      </c>
      <c r="I462" s="661" t="s">
        <v>727</v>
      </c>
      <c r="J462" s="661" t="s">
        <v>2521</v>
      </c>
      <c r="K462" s="661" t="s">
        <v>729</v>
      </c>
      <c r="L462" s="662">
        <v>124.3</v>
      </c>
      <c r="M462" s="662">
        <v>372.9</v>
      </c>
      <c r="N462" s="661">
        <v>3</v>
      </c>
      <c r="O462" s="744">
        <v>0.5</v>
      </c>
      <c r="P462" s="662"/>
      <c r="Q462" s="677">
        <v>0</v>
      </c>
      <c r="R462" s="661"/>
      <c r="S462" s="677">
        <v>0</v>
      </c>
      <c r="T462" s="744"/>
      <c r="U462" s="700">
        <v>0</v>
      </c>
    </row>
    <row r="463" spans="1:21" ht="14.4" customHeight="1" x14ac:dyDescent="0.3">
      <c r="A463" s="660">
        <v>50</v>
      </c>
      <c r="B463" s="661" t="s">
        <v>561</v>
      </c>
      <c r="C463" s="661" t="s">
        <v>2378</v>
      </c>
      <c r="D463" s="742" t="s">
        <v>3367</v>
      </c>
      <c r="E463" s="743" t="s">
        <v>2384</v>
      </c>
      <c r="F463" s="661" t="s">
        <v>2373</v>
      </c>
      <c r="G463" s="661" t="s">
        <v>2924</v>
      </c>
      <c r="H463" s="661" t="s">
        <v>562</v>
      </c>
      <c r="I463" s="661" t="s">
        <v>2925</v>
      </c>
      <c r="J463" s="661" t="s">
        <v>2926</v>
      </c>
      <c r="K463" s="661" t="s">
        <v>2927</v>
      </c>
      <c r="L463" s="662">
        <v>55.16</v>
      </c>
      <c r="M463" s="662">
        <v>55.16</v>
      </c>
      <c r="N463" s="661">
        <v>1</v>
      </c>
      <c r="O463" s="744">
        <v>0.5</v>
      </c>
      <c r="P463" s="662"/>
      <c r="Q463" s="677">
        <v>0</v>
      </c>
      <c r="R463" s="661"/>
      <c r="S463" s="677">
        <v>0</v>
      </c>
      <c r="T463" s="744"/>
      <c r="U463" s="700">
        <v>0</v>
      </c>
    </row>
    <row r="464" spans="1:21" ht="14.4" customHeight="1" x14ac:dyDescent="0.3">
      <c r="A464" s="660">
        <v>50</v>
      </c>
      <c r="B464" s="661" t="s">
        <v>561</v>
      </c>
      <c r="C464" s="661" t="s">
        <v>2378</v>
      </c>
      <c r="D464" s="742" t="s">
        <v>3367</v>
      </c>
      <c r="E464" s="743" t="s">
        <v>2384</v>
      </c>
      <c r="F464" s="661" t="s">
        <v>2373</v>
      </c>
      <c r="G464" s="661" t="s">
        <v>2803</v>
      </c>
      <c r="H464" s="661" t="s">
        <v>562</v>
      </c>
      <c r="I464" s="661" t="s">
        <v>2928</v>
      </c>
      <c r="J464" s="661" t="s">
        <v>2929</v>
      </c>
      <c r="K464" s="661" t="s">
        <v>1036</v>
      </c>
      <c r="L464" s="662">
        <v>75.22</v>
      </c>
      <c r="M464" s="662">
        <v>75.22</v>
      </c>
      <c r="N464" s="661">
        <v>1</v>
      </c>
      <c r="O464" s="744">
        <v>1</v>
      </c>
      <c r="P464" s="662"/>
      <c r="Q464" s="677">
        <v>0</v>
      </c>
      <c r="R464" s="661"/>
      <c r="S464" s="677">
        <v>0</v>
      </c>
      <c r="T464" s="744"/>
      <c r="U464" s="700">
        <v>0</v>
      </c>
    </row>
    <row r="465" spans="1:21" ht="14.4" customHeight="1" x14ac:dyDescent="0.3">
      <c r="A465" s="660">
        <v>50</v>
      </c>
      <c r="B465" s="661" t="s">
        <v>561</v>
      </c>
      <c r="C465" s="661" t="s">
        <v>2378</v>
      </c>
      <c r="D465" s="742" t="s">
        <v>3367</v>
      </c>
      <c r="E465" s="743" t="s">
        <v>2384</v>
      </c>
      <c r="F465" s="661" t="s">
        <v>2373</v>
      </c>
      <c r="G465" s="661" t="s">
        <v>2930</v>
      </c>
      <c r="H465" s="661" t="s">
        <v>562</v>
      </c>
      <c r="I465" s="661" t="s">
        <v>739</v>
      </c>
      <c r="J465" s="661" t="s">
        <v>740</v>
      </c>
      <c r="K465" s="661" t="s">
        <v>741</v>
      </c>
      <c r="L465" s="662">
        <v>150.19</v>
      </c>
      <c r="M465" s="662">
        <v>901.14</v>
      </c>
      <c r="N465" s="661">
        <v>6</v>
      </c>
      <c r="O465" s="744">
        <v>1</v>
      </c>
      <c r="P465" s="662"/>
      <c r="Q465" s="677">
        <v>0</v>
      </c>
      <c r="R465" s="661"/>
      <c r="S465" s="677">
        <v>0</v>
      </c>
      <c r="T465" s="744"/>
      <c r="U465" s="700">
        <v>0</v>
      </c>
    </row>
    <row r="466" spans="1:21" ht="14.4" customHeight="1" x14ac:dyDescent="0.3">
      <c r="A466" s="660">
        <v>50</v>
      </c>
      <c r="B466" s="661" t="s">
        <v>561</v>
      </c>
      <c r="C466" s="661" t="s">
        <v>2378</v>
      </c>
      <c r="D466" s="742" t="s">
        <v>3367</v>
      </c>
      <c r="E466" s="743" t="s">
        <v>2384</v>
      </c>
      <c r="F466" s="661" t="s">
        <v>2373</v>
      </c>
      <c r="G466" s="661" t="s">
        <v>2482</v>
      </c>
      <c r="H466" s="661" t="s">
        <v>562</v>
      </c>
      <c r="I466" s="661" t="s">
        <v>811</v>
      </c>
      <c r="J466" s="661" t="s">
        <v>812</v>
      </c>
      <c r="K466" s="661" t="s">
        <v>813</v>
      </c>
      <c r="L466" s="662">
        <v>43.94</v>
      </c>
      <c r="M466" s="662">
        <v>175.76</v>
      </c>
      <c r="N466" s="661">
        <v>4</v>
      </c>
      <c r="O466" s="744">
        <v>0.5</v>
      </c>
      <c r="P466" s="662"/>
      <c r="Q466" s="677">
        <v>0</v>
      </c>
      <c r="R466" s="661"/>
      <c r="S466" s="677">
        <v>0</v>
      </c>
      <c r="T466" s="744"/>
      <c r="U466" s="700">
        <v>0</v>
      </c>
    </row>
    <row r="467" spans="1:21" ht="14.4" customHeight="1" x14ac:dyDescent="0.3">
      <c r="A467" s="660">
        <v>50</v>
      </c>
      <c r="B467" s="661" t="s">
        <v>561</v>
      </c>
      <c r="C467" s="661" t="s">
        <v>2378</v>
      </c>
      <c r="D467" s="742" t="s">
        <v>3367</v>
      </c>
      <c r="E467" s="743" t="s">
        <v>2384</v>
      </c>
      <c r="F467" s="661" t="s">
        <v>2373</v>
      </c>
      <c r="G467" s="661" t="s">
        <v>2482</v>
      </c>
      <c r="H467" s="661" t="s">
        <v>562</v>
      </c>
      <c r="I467" s="661" t="s">
        <v>2675</v>
      </c>
      <c r="J467" s="661" t="s">
        <v>812</v>
      </c>
      <c r="K467" s="661" t="s">
        <v>2676</v>
      </c>
      <c r="L467" s="662">
        <v>0</v>
      </c>
      <c r="M467" s="662">
        <v>0</v>
      </c>
      <c r="N467" s="661">
        <v>1</v>
      </c>
      <c r="O467" s="744">
        <v>1</v>
      </c>
      <c r="P467" s="662"/>
      <c r="Q467" s="677"/>
      <c r="R467" s="661"/>
      <c r="S467" s="677">
        <v>0</v>
      </c>
      <c r="T467" s="744"/>
      <c r="U467" s="700">
        <v>0</v>
      </c>
    </row>
    <row r="468" spans="1:21" ht="14.4" customHeight="1" x14ac:dyDescent="0.3">
      <c r="A468" s="660">
        <v>50</v>
      </c>
      <c r="B468" s="661" t="s">
        <v>561</v>
      </c>
      <c r="C468" s="661" t="s">
        <v>2378</v>
      </c>
      <c r="D468" s="742" t="s">
        <v>3367</v>
      </c>
      <c r="E468" s="743" t="s">
        <v>2384</v>
      </c>
      <c r="F468" s="661" t="s">
        <v>2373</v>
      </c>
      <c r="G468" s="661" t="s">
        <v>2482</v>
      </c>
      <c r="H468" s="661" t="s">
        <v>562</v>
      </c>
      <c r="I468" s="661" t="s">
        <v>815</v>
      </c>
      <c r="J468" s="661" t="s">
        <v>816</v>
      </c>
      <c r="K468" s="661" t="s">
        <v>817</v>
      </c>
      <c r="L468" s="662">
        <v>87.89</v>
      </c>
      <c r="M468" s="662">
        <v>175.78</v>
      </c>
      <c r="N468" s="661">
        <v>2</v>
      </c>
      <c r="O468" s="744">
        <v>1</v>
      </c>
      <c r="P468" s="662">
        <v>175.78</v>
      </c>
      <c r="Q468" s="677">
        <v>1</v>
      </c>
      <c r="R468" s="661">
        <v>2</v>
      </c>
      <c r="S468" s="677">
        <v>1</v>
      </c>
      <c r="T468" s="744">
        <v>1</v>
      </c>
      <c r="U468" s="700">
        <v>1</v>
      </c>
    </row>
    <row r="469" spans="1:21" ht="14.4" customHeight="1" x14ac:dyDescent="0.3">
      <c r="A469" s="660">
        <v>50</v>
      </c>
      <c r="B469" s="661" t="s">
        <v>561</v>
      </c>
      <c r="C469" s="661" t="s">
        <v>2378</v>
      </c>
      <c r="D469" s="742" t="s">
        <v>3367</v>
      </c>
      <c r="E469" s="743" t="s">
        <v>2384</v>
      </c>
      <c r="F469" s="661" t="s">
        <v>2373</v>
      </c>
      <c r="G469" s="661" t="s">
        <v>2931</v>
      </c>
      <c r="H469" s="661" t="s">
        <v>562</v>
      </c>
      <c r="I469" s="661" t="s">
        <v>2932</v>
      </c>
      <c r="J469" s="661" t="s">
        <v>2933</v>
      </c>
      <c r="K469" s="661" t="s">
        <v>2934</v>
      </c>
      <c r="L469" s="662">
        <v>503.02</v>
      </c>
      <c r="M469" s="662">
        <v>503.02</v>
      </c>
      <c r="N469" s="661">
        <v>1</v>
      </c>
      <c r="O469" s="744">
        <v>0.5</v>
      </c>
      <c r="P469" s="662">
        <v>503.02</v>
      </c>
      <c r="Q469" s="677">
        <v>1</v>
      </c>
      <c r="R469" s="661">
        <v>1</v>
      </c>
      <c r="S469" s="677">
        <v>1</v>
      </c>
      <c r="T469" s="744">
        <v>0.5</v>
      </c>
      <c r="U469" s="700">
        <v>1</v>
      </c>
    </row>
    <row r="470" spans="1:21" ht="14.4" customHeight="1" x14ac:dyDescent="0.3">
      <c r="A470" s="660">
        <v>50</v>
      </c>
      <c r="B470" s="661" t="s">
        <v>561</v>
      </c>
      <c r="C470" s="661" t="s">
        <v>2378</v>
      </c>
      <c r="D470" s="742" t="s">
        <v>3367</v>
      </c>
      <c r="E470" s="743" t="s">
        <v>2384</v>
      </c>
      <c r="F470" s="661" t="s">
        <v>2373</v>
      </c>
      <c r="G470" s="661" t="s">
        <v>2931</v>
      </c>
      <c r="H470" s="661" t="s">
        <v>562</v>
      </c>
      <c r="I470" s="661" t="s">
        <v>2935</v>
      </c>
      <c r="J470" s="661" t="s">
        <v>2936</v>
      </c>
      <c r="K470" s="661" t="s">
        <v>2937</v>
      </c>
      <c r="L470" s="662">
        <v>104.59</v>
      </c>
      <c r="M470" s="662">
        <v>418.36</v>
      </c>
      <c r="N470" s="661">
        <v>4</v>
      </c>
      <c r="O470" s="744">
        <v>0.5</v>
      </c>
      <c r="P470" s="662"/>
      <c r="Q470" s="677">
        <v>0</v>
      </c>
      <c r="R470" s="661"/>
      <c r="S470" s="677">
        <v>0</v>
      </c>
      <c r="T470" s="744"/>
      <c r="U470" s="700">
        <v>0</v>
      </c>
    </row>
    <row r="471" spans="1:21" ht="14.4" customHeight="1" x14ac:dyDescent="0.3">
      <c r="A471" s="660">
        <v>50</v>
      </c>
      <c r="B471" s="661" t="s">
        <v>561</v>
      </c>
      <c r="C471" s="661" t="s">
        <v>2378</v>
      </c>
      <c r="D471" s="742" t="s">
        <v>3367</v>
      </c>
      <c r="E471" s="743" t="s">
        <v>2384</v>
      </c>
      <c r="F471" s="661" t="s">
        <v>2373</v>
      </c>
      <c r="G471" s="661" t="s">
        <v>2422</v>
      </c>
      <c r="H471" s="661" t="s">
        <v>1222</v>
      </c>
      <c r="I471" s="661" t="s">
        <v>2528</v>
      </c>
      <c r="J471" s="661" t="s">
        <v>2529</v>
      </c>
      <c r="K471" s="661" t="s">
        <v>2243</v>
      </c>
      <c r="L471" s="662">
        <v>184.74</v>
      </c>
      <c r="M471" s="662">
        <v>184.74</v>
      </c>
      <c r="N471" s="661">
        <v>1</v>
      </c>
      <c r="O471" s="744">
        <v>0.5</v>
      </c>
      <c r="P471" s="662">
        <v>184.74</v>
      </c>
      <c r="Q471" s="677">
        <v>1</v>
      </c>
      <c r="R471" s="661">
        <v>1</v>
      </c>
      <c r="S471" s="677">
        <v>1</v>
      </c>
      <c r="T471" s="744">
        <v>0.5</v>
      </c>
      <c r="U471" s="700">
        <v>1</v>
      </c>
    </row>
    <row r="472" spans="1:21" ht="14.4" customHeight="1" x14ac:dyDescent="0.3">
      <c r="A472" s="660">
        <v>50</v>
      </c>
      <c r="B472" s="661" t="s">
        <v>561</v>
      </c>
      <c r="C472" s="661" t="s">
        <v>2378</v>
      </c>
      <c r="D472" s="742" t="s">
        <v>3367</v>
      </c>
      <c r="E472" s="743" t="s">
        <v>2384</v>
      </c>
      <c r="F472" s="661" t="s">
        <v>2373</v>
      </c>
      <c r="G472" s="661" t="s">
        <v>2422</v>
      </c>
      <c r="H472" s="661" t="s">
        <v>1222</v>
      </c>
      <c r="I472" s="661" t="s">
        <v>2483</v>
      </c>
      <c r="J472" s="661" t="s">
        <v>2484</v>
      </c>
      <c r="K472" s="661" t="s">
        <v>2485</v>
      </c>
      <c r="L472" s="662">
        <v>120.61</v>
      </c>
      <c r="M472" s="662">
        <v>241.22</v>
      </c>
      <c r="N472" s="661">
        <v>2</v>
      </c>
      <c r="O472" s="744">
        <v>1</v>
      </c>
      <c r="P472" s="662"/>
      <c r="Q472" s="677">
        <v>0</v>
      </c>
      <c r="R472" s="661"/>
      <c r="S472" s="677">
        <v>0</v>
      </c>
      <c r="T472" s="744"/>
      <c r="U472" s="700">
        <v>0</v>
      </c>
    </row>
    <row r="473" spans="1:21" ht="14.4" customHeight="1" x14ac:dyDescent="0.3">
      <c r="A473" s="660">
        <v>50</v>
      </c>
      <c r="B473" s="661" t="s">
        <v>561</v>
      </c>
      <c r="C473" s="661" t="s">
        <v>2378</v>
      </c>
      <c r="D473" s="742" t="s">
        <v>3367</v>
      </c>
      <c r="E473" s="743" t="s">
        <v>2384</v>
      </c>
      <c r="F473" s="661" t="s">
        <v>2373</v>
      </c>
      <c r="G473" s="661" t="s">
        <v>2422</v>
      </c>
      <c r="H473" s="661" t="s">
        <v>1222</v>
      </c>
      <c r="I473" s="661" t="s">
        <v>1337</v>
      </c>
      <c r="J473" s="661" t="s">
        <v>2242</v>
      </c>
      <c r="K473" s="661" t="s">
        <v>2243</v>
      </c>
      <c r="L473" s="662">
        <v>184.74</v>
      </c>
      <c r="M473" s="662">
        <v>369.48</v>
      </c>
      <c r="N473" s="661">
        <v>2</v>
      </c>
      <c r="O473" s="744">
        <v>1.5</v>
      </c>
      <c r="P473" s="662">
        <v>184.74</v>
      </c>
      <c r="Q473" s="677">
        <v>0.5</v>
      </c>
      <c r="R473" s="661">
        <v>1</v>
      </c>
      <c r="S473" s="677">
        <v>0.5</v>
      </c>
      <c r="T473" s="744">
        <v>1</v>
      </c>
      <c r="U473" s="700">
        <v>0.66666666666666663</v>
      </c>
    </row>
    <row r="474" spans="1:21" ht="14.4" customHeight="1" x14ac:dyDescent="0.3">
      <c r="A474" s="660">
        <v>50</v>
      </c>
      <c r="B474" s="661" t="s">
        <v>561</v>
      </c>
      <c r="C474" s="661" t="s">
        <v>2378</v>
      </c>
      <c r="D474" s="742" t="s">
        <v>3367</v>
      </c>
      <c r="E474" s="743" t="s">
        <v>2384</v>
      </c>
      <c r="F474" s="661" t="s">
        <v>2375</v>
      </c>
      <c r="G474" s="661" t="s">
        <v>2938</v>
      </c>
      <c r="H474" s="661" t="s">
        <v>562</v>
      </c>
      <c r="I474" s="661" t="s">
        <v>2939</v>
      </c>
      <c r="J474" s="661" t="s">
        <v>2940</v>
      </c>
      <c r="K474" s="661" t="s">
        <v>2941</v>
      </c>
      <c r="L474" s="662">
        <v>38.97</v>
      </c>
      <c r="M474" s="662">
        <v>4988.1600000000026</v>
      </c>
      <c r="N474" s="661">
        <v>128</v>
      </c>
      <c r="O474" s="744">
        <v>32</v>
      </c>
      <c r="P474" s="662">
        <v>4988.1600000000026</v>
      </c>
      <c r="Q474" s="677">
        <v>1</v>
      </c>
      <c r="R474" s="661">
        <v>128</v>
      </c>
      <c r="S474" s="677">
        <v>1</v>
      </c>
      <c r="T474" s="744">
        <v>32</v>
      </c>
      <c r="U474" s="700">
        <v>1</v>
      </c>
    </row>
    <row r="475" spans="1:21" ht="14.4" customHeight="1" x14ac:dyDescent="0.3">
      <c r="A475" s="660">
        <v>50</v>
      </c>
      <c r="B475" s="661" t="s">
        <v>561</v>
      </c>
      <c r="C475" s="661" t="s">
        <v>2378</v>
      </c>
      <c r="D475" s="742" t="s">
        <v>3367</v>
      </c>
      <c r="E475" s="743" t="s">
        <v>2384</v>
      </c>
      <c r="F475" s="661" t="s">
        <v>2375</v>
      </c>
      <c r="G475" s="661" t="s">
        <v>2942</v>
      </c>
      <c r="H475" s="661" t="s">
        <v>562</v>
      </c>
      <c r="I475" s="661" t="s">
        <v>2943</v>
      </c>
      <c r="J475" s="661" t="s">
        <v>2944</v>
      </c>
      <c r="K475" s="661" t="s">
        <v>2945</v>
      </c>
      <c r="L475" s="662">
        <v>378.48</v>
      </c>
      <c r="M475" s="662">
        <v>3406.32</v>
      </c>
      <c r="N475" s="661">
        <v>9</v>
      </c>
      <c r="O475" s="744">
        <v>9</v>
      </c>
      <c r="P475" s="662">
        <v>3027.84</v>
      </c>
      <c r="Q475" s="677">
        <v>0.88888888888888884</v>
      </c>
      <c r="R475" s="661">
        <v>8</v>
      </c>
      <c r="S475" s="677">
        <v>0.88888888888888884</v>
      </c>
      <c r="T475" s="744">
        <v>8</v>
      </c>
      <c r="U475" s="700">
        <v>0.88888888888888884</v>
      </c>
    </row>
    <row r="476" spans="1:21" ht="14.4" customHeight="1" x14ac:dyDescent="0.3">
      <c r="A476" s="660">
        <v>50</v>
      </c>
      <c r="B476" s="661" t="s">
        <v>561</v>
      </c>
      <c r="C476" s="661" t="s">
        <v>2378</v>
      </c>
      <c r="D476" s="742" t="s">
        <v>3367</v>
      </c>
      <c r="E476" s="743" t="s">
        <v>2384</v>
      </c>
      <c r="F476" s="661" t="s">
        <v>2375</v>
      </c>
      <c r="G476" s="661" t="s">
        <v>2942</v>
      </c>
      <c r="H476" s="661" t="s">
        <v>562</v>
      </c>
      <c r="I476" s="661" t="s">
        <v>2946</v>
      </c>
      <c r="J476" s="661" t="s">
        <v>2947</v>
      </c>
      <c r="K476" s="661" t="s">
        <v>2948</v>
      </c>
      <c r="L476" s="662">
        <v>378.48</v>
      </c>
      <c r="M476" s="662">
        <v>1513.92</v>
      </c>
      <c r="N476" s="661">
        <v>4</v>
      </c>
      <c r="O476" s="744">
        <v>4</v>
      </c>
      <c r="P476" s="662">
        <v>1513.92</v>
      </c>
      <c r="Q476" s="677">
        <v>1</v>
      </c>
      <c r="R476" s="661">
        <v>4</v>
      </c>
      <c r="S476" s="677">
        <v>1</v>
      </c>
      <c r="T476" s="744">
        <v>4</v>
      </c>
      <c r="U476" s="700">
        <v>1</v>
      </c>
    </row>
    <row r="477" spans="1:21" ht="14.4" customHeight="1" x14ac:dyDescent="0.3">
      <c r="A477" s="660">
        <v>50</v>
      </c>
      <c r="B477" s="661" t="s">
        <v>561</v>
      </c>
      <c r="C477" s="661" t="s">
        <v>2378</v>
      </c>
      <c r="D477" s="742" t="s">
        <v>3367</v>
      </c>
      <c r="E477" s="743" t="s">
        <v>2385</v>
      </c>
      <c r="F477" s="661" t="s">
        <v>2373</v>
      </c>
      <c r="G477" s="661" t="s">
        <v>2427</v>
      </c>
      <c r="H477" s="661" t="s">
        <v>562</v>
      </c>
      <c r="I477" s="661" t="s">
        <v>1535</v>
      </c>
      <c r="J477" s="661" t="s">
        <v>1536</v>
      </c>
      <c r="K477" s="661" t="s">
        <v>2308</v>
      </c>
      <c r="L477" s="662">
        <v>66.819999999999993</v>
      </c>
      <c r="M477" s="662">
        <v>66.819999999999993</v>
      </c>
      <c r="N477" s="661">
        <v>1</v>
      </c>
      <c r="O477" s="744">
        <v>1</v>
      </c>
      <c r="P477" s="662"/>
      <c r="Q477" s="677">
        <v>0</v>
      </c>
      <c r="R477" s="661"/>
      <c r="S477" s="677">
        <v>0</v>
      </c>
      <c r="T477" s="744"/>
      <c r="U477" s="700">
        <v>0</v>
      </c>
    </row>
    <row r="478" spans="1:21" ht="14.4" customHeight="1" x14ac:dyDescent="0.3">
      <c r="A478" s="660">
        <v>50</v>
      </c>
      <c r="B478" s="661" t="s">
        <v>561</v>
      </c>
      <c r="C478" s="661" t="s">
        <v>2378</v>
      </c>
      <c r="D478" s="742" t="s">
        <v>3367</v>
      </c>
      <c r="E478" s="743" t="s">
        <v>2385</v>
      </c>
      <c r="F478" s="661" t="s">
        <v>2373</v>
      </c>
      <c r="G478" s="661" t="s">
        <v>2427</v>
      </c>
      <c r="H478" s="661" t="s">
        <v>562</v>
      </c>
      <c r="I478" s="661" t="s">
        <v>1535</v>
      </c>
      <c r="J478" s="661" t="s">
        <v>1536</v>
      </c>
      <c r="K478" s="661" t="s">
        <v>2308</v>
      </c>
      <c r="L478" s="662">
        <v>78.33</v>
      </c>
      <c r="M478" s="662">
        <v>78.33</v>
      </c>
      <c r="N478" s="661">
        <v>1</v>
      </c>
      <c r="O478" s="744">
        <v>1</v>
      </c>
      <c r="P478" s="662"/>
      <c r="Q478" s="677">
        <v>0</v>
      </c>
      <c r="R478" s="661"/>
      <c r="S478" s="677">
        <v>0</v>
      </c>
      <c r="T478" s="744"/>
      <c r="U478" s="700">
        <v>0</v>
      </c>
    </row>
    <row r="479" spans="1:21" ht="14.4" customHeight="1" x14ac:dyDescent="0.3">
      <c r="A479" s="660">
        <v>50</v>
      </c>
      <c r="B479" s="661" t="s">
        <v>561</v>
      </c>
      <c r="C479" s="661" t="s">
        <v>2378</v>
      </c>
      <c r="D479" s="742" t="s">
        <v>3367</v>
      </c>
      <c r="E479" s="743" t="s">
        <v>2385</v>
      </c>
      <c r="F479" s="661" t="s">
        <v>2373</v>
      </c>
      <c r="G479" s="661" t="s">
        <v>2949</v>
      </c>
      <c r="H479" s="661" t="s">
        <v>562</v>
      </c>
      <c r="I479" s="661" t="s">
        <v>2950</v>
      </c>
      <c r="J479" s="661" t="s">
        <v>2951</v>
      </c>
      <c r="K479" s="661" t="s">
        <v>2952</v>
      </c>
      <c r="L479" s="662">
        <v>30.92</v>
      </c>
      <c r="M479" s="662">
        <v>61.84</v>
      </c>
      <c r="N479" s="661">
        <v>2</v>
      </c>
      <c r="O479" s="744">
        <v>1</v>
      </c>
      <c r="P479" s="662">
        <v>61.84</v>
      </c>
      <c r="Q479" s="677">
        <v>1</v>
      </c>
      <c r="R479" s="661">
        <v>2</v>
      </c>
      <c r="S479" s="677">
        <v>1</v>
      </c>
      <c r="T479" s="744">
        <v>1</v>
      </c>
      <c r="U479" s="700">
        <v>1</v>
      </c>
    </row>
    <row r="480" spans="1:21" ht="14.4" customHeight="1" x14ac:dyDescent="0.3">
      <c r="A480" s="660">
        <v>50</v>
      </c>
      <c r="B480" s="661" t="s">
        <v>561</v>
      </c>
      <c r="C480" s="661" t="s">
        <v>2378</v>
      </c>
      <c r="D480" s="742" t="s">
        <v>3367</v>
      </c>
      <c r="E480" s="743" t="s">
        <v>2385</v>
      </c>
      <c r="F480" s="661" t="s">
        <v>2373</v>
      </c>
      <c r="G480" s="661" t="s">
        <v>2953</v>
      </c>
      <c r="H480" s="661" t="s">
        <v>562</v>
      </c>
      <c r="I480" s="661" t="s">
        <v>2954</v>
      </c>
      <c r="J480" s="661" t="s">
        <v>2955</v>
      </c>
      <c r="K480" s="661" t="s">
        <v>2956</v>
      </c>
      <c r="L480" s="662">
        <v>12.04</v>
      </c>
      <c r="M480" s="662">
        <v>24.08</v>
      </c>
      <c r="N480" s="661">
        <v>2</v>
      </c>
      <c r="O480" s="744">
        <v>1</v>
      </c>
      <c r="P480" s="662">
        <v>24.08</v>
      </c>
      <c r="Q480" s="677">
        <v>1</v>
      </c>
      <c r="R480" s="661">
        <v>2</v>
      </c>
      <c r="S480" s="677">
        <v>1</v>
      </c>
      <c r="T480" s="744">
        <v>1</v>
      </c>
      <c r="U480" s="700">
        <v>1</v>
      </c>
    </row>
    <row r="481" spans="1:21" ht="14.4" customHeight="1" x14ac:dyDescent="0.3">
      <c r="A481" s="660">
        <v>50</v>
      </c>
      <c r="B481" s="661" t="s">
        <v>561</v>
      </c>
      <c r="C481" s="661" t="s">
        <v>2378</v>
      </c>
      <c r="D481" s="742" t="s">
        <v>3367</v>
      </c>
      <c r="E481" s="743" t="s">
        <v>2386</v>
      </c>
      <c r="F481" s="661" t="s">
        <v>2373</v>
      </c>
      <c r="G481" s="661" t="s">
        <v>2957</v>
      </c>
      <c r="H481" s="661" t="s">
        <v>562</v>
      </c>
      <c r="I481" s="661" t="s">
        <v>2958</v>
      </c>
      <c r="J481" s="661" t="s">
        <v>2959</v>
      </c>
      <c r="K481" s="661" t="s">
        <v>2960</v>
      </c>
      <c r="L481" s="662">
        <v>0</v>
      </c>
      <c r="M481" s="662">
        <v>0</v>
      </c>
      <c r="N481" s="661">
        <v>1</v>
      </c>
      <c r="O481" s="744">
        <v>1</v>
      </c>
      <c r="P481" s="662">
        <v>0</v>
      </c>
      <c r="Q481" s="677"/>
      <c r="R481" s="661">
        <v>1</v>
      </c>
      <c r="S481" s="677">
        <v>1</v>
      </c>
      <c r="T481" s="744">
        <v>1</v>
      </c>
      <c r="U481" s="700">
        <v>1</v>
      </c>
    </row>
    <row r="482" spans="1:21" ht="14.4" customHeight="1" x14ac:dyDescent="0.3">
      <c r="A482" s="660">
        <v>50</v>
      </c>
      <c r="B482" s="661" t="s">
        <v>561</v>
      </c>
      <c r="C482" s="661" t="s">
        <v>2378</v>
      </c>
      <c r="D482" s="742" t="s">
        <v>3367</v>
      </c>
      <c r="E482" s="743" t="s">
        <v>2386</v>
      </c>
      <c r="F482" s="661" t="s">
        <v>2373</v>
      </c>
      <c r="G482" s="661" t="s">
        <v>2427</v>
      </c>
      <c r="H482" s="661" t="s">
        <v>562</v>
      </c>
      <c r="I482" s="661" t="s">
        <v>1535</v>
      </c>
      <c r="J482" s="661" t="s">
        <v>1536</v>
      </c>
      <c r="K482" s="661" t="s">
        <v>2308</v>
      </c>
      <c r="L482" s="662">
        <v>78.33</v>
      </c>
      <c r="M482" s="662">
        <v>469.98</v>
      </c>
      <c r="N482" s="661">
        <v>6</v>
      </c>
      <c r="O482" s="744">
        <v>4</v>
      </c>
      <c r="P482" s="662">
        <v>313.32</v>
      </c>
      <c r="Q482" s="677">
        <v>0.66666666666666663</v>
      </c>
      <c r="R482" s="661">
        <v>4</v>
      </c>
      <c r="S482" s="677">
        <v>0.66666666666666663</v>
      </c>
      <c r="T482" s="744">
        <v>2</v>
      </c>
      <c r="U482" s="700">
        <v>0.5</v>
      </c>
    </row>
    <row r="483" spans="1:21" ht="14.4" customHeight="1" x14ac:dyDescent="0.3">
      <c r="A483" s="660">
        <v>50</v>
      </c>
      <c r="B483" s="661" t="s">
        <v>561</v>
      </c>
      <c r="C483" s="661" t="s">
        <v>2378</v>
      </c>
      <c r="D483" s="742" t="s">
        <v>3367</v>
      </c>
      <c r="E483" s="743" t="s">
        <v>2386</v>
      </c>
      <c r="F483" s="661" t="s">
        <v>2373</v>
      </c>
      <c r="G483" s="661" t="s">
        <v>2961</v>
      </c>
      <c r="H483" s="661" t="s">
        <v>562</v>
      </c>
      <c r="I483" s="661" t="s">
        <v>2962</v>
      </c>
      <c r="J483" s="661" t="s">
        <v>2963</v>
      </c>
      <c r="K483" s="661" t="s">
        <v>2964</v>
      </c>
      <c r="L483" s="662">
        <v>0</v>
      </c>
      <c r="M483" s="662">
        <v>0</v>
      </c>
      <c r="N483" s="661">
        <v>1</v>
      </c>
      <c r="O483" s="744">
        <v>1</v>
      </c>
      <c r="P483" s="662">
        <v>0</v>
      </c>
      <c r="Q483" s="677"/>
      <c r="R483" s="661">
        <v>1</v>
      </c>
      <c r="S483" s="677">
        <v>1</v>
      </c>
      <c r="T483" s="744">
        <v>1</v>
      </c>
      <c r="U483" s="700">
        <v>1</v>
      </c>
    </row>
    <row r="484" spans="1:21" ht="14.4" customHeight="1" x14ac:dyDescent="0.3">
      <c r="A484" s="660">
        <v>50</v>
      </c>
      <c r="B484" s="661" t="s">
        <v>561</v>
      </c>
      <c r="C484" s="661" t="s">
        <v>2378</v>
      </c>
      <c r="D484" s="742" t="s">
        <v>3367</v>
      </c>
      <c r="E484" s="743" t="s">
        <v>2386</v>
      </c>
      <c r="F484" s="661" t="s">
        <v>2373</v>
      </c>
      <c r="G484" s="661" t="s">
        <v>2898</v>
      </c>
      <c r="H484" s="661" t="s">
        <v>562</v>
      </c>
      <c r="I484" s="661" t="s">
        <v>2021</v>
      </c>
      <c r="J484" s="661" t="s">
        <v>2022</v>
      </c>
      <c r="K484" s="661" t="s">
        <v>1517</v>
      </c>
      <c r="L484" s="662">
        <v>111.72</v>
      </c>
      <c r="M484" s="662">
        <v>111.72</v>
      </c>
      <c r="N484" s="661">
        <v>1</v>
      </c>
      <c r="O484" s="744">
        <v>1</v>
      </c>
      <c r="P484" s="662">
        <v>111.72</v>
      </c>
      <c r="Q484" s="677">
        <v>1</v>
      </c>
      <c r="R484" s="661">
        <v>1</v>
      </c>
      <c r="S484" s="677">
        <v>1</v>
      </c>
      <c r="T484" s="744">
        <v>1</v>
      </c>
      <c r="U484" s="700">
        <v>1</v>
      </c>
    </row>
    <row r="485" spans="1:21" ht="14.4" customHeight="1" x14ac:dyDescent="0.3">
      <c r="A485" s="660">
        <v>50</v>
      </c>
      <c r="B485" s="661" t="s">
        <v>561</v>
      </c>
      <c r="C485" s="661" t="s">
        <v>2378</v>
      </c>
      <c r="D485" s="742" t="s">
        <v>3367</v>
      </c>
      <c r="E485" s="743" t="s">
        <v>2386</v>
      </c>
      <c r="F485" s="661" t="s">
        <v>2373</v>
      </c>
      <c r="G485" s="661" t="s">
        <v>2965</v>
      </c>
      <c r="H485" s="661" t="s">
        <v>562</v>
      </c>
      <c r="I485" s="661" t="s">
        <v>2966</v>
      </c>
      <c r="J485" s="661" t="s">
        <v>2967</v>
      </c>
      <c r="K485" s="661" t="s">
        <v>2968</v>
      </c>
      <c r="L485" s="662">
        <v>316.11</v>
      </c>
      <c r="M485" s="662">
        <v>316.11</v>
      </c>
      <c r="N485" s="661">
        <v>1</v>
      </c>
      <c r="O485" s="744">
        <v>1</v>
      </c>
      <c r="P485" s="662"/>
      <c r="Q485" s="677">
        <v>0</v>
      </c>
      <c r="R485" s="661"/>
      <c r="S485" s="677">
        <v>0</v>
      </c>
      <c r="T485" s="744"/>
      <c r="U485" s="700">
        <v>0</v>
      </c>
    </row>
    <row r="486" spans="1:21" ht="14.4" customHeight="1" x14ac:dyDescent="0.3">
      <c r="A486" s="660">
        <v>50</v>
      </c>
      <c r="B486" s="661" t="s">
        <v>561</v>
      </c>
      <c r="C486" s="661" t="s">
        <v>2378</v>
      </c>
      <c r="D486" s="742" t="s">
        <v>3367</v>
      </c>
      <c r="E486" s="743" t="s">
        <v>2387</v>
      </c>
      <c r="F486" s="661" t="s">
        <v>2373</v>
      </c>
      <c r="G486" s="661" t="s">
        <v>2544</v>
      </c>
      <c r="H486" s="661" t="s">
        <v>562</v>
      </c>
      <c r="I486" s="661" t="s">
        <v>2851</v>
      </c>
      <c r="J486" s="661" t="s">
        <v>2852</v>
      </c>
      <c r="K486" s="661" t="s">
        <v>2853</v>
      </c>
      <c r="L486" s="662">
        <v>154.36000000000001</v>
      </c>
      <c r="M486" s="662">
        <v>154.36000000000001</v>
      </c>
      <c r="N486" s="661">
        <v>1</v>
      </c>
      <c r="O486" s="744">
        <v>1</v>
      </c>
      <c r="P486" s="662">
        <v>154.36000000000001</v>
      </c>
      <c r="Q486" s="677">
        <v>1</v>
      </c>
      <c r="R486" s="661">
        <v>1</v>
      </c>
      <c r="S486" s="677">
        <v>1</v>
      </c>
      <c r="T486" s="744">
        <v>1</v>
      </c>
      <c r="U486" s="700">
        <v>1</v>
      </c>
    </row>
    <row r="487" spans="1:21" ht="14.4" customHeight="1" x14ac:dyDescent="0.3">
      <c r="A487" s="660">
        <v>50</v>
      </c>
      <c r="B487" s="661" t="s">
        <v>561</v>
      </c>
      <c r="C487" s="661" t="s">
        <v>2378</v>
      </c>
      <c r="D487" s="742" t="s">
        <v>3367</v>
      </c>
      <c r="E487" s="743" t="s">
        <v>2387</v>
      </c>
      <c r="F487" s="661" t="s">
        <v>2373</v>
      </c>
      <c r="G487" s="661" t="s">
        <v>2969</v>
      </c>
      <c r="H487" s="661" t="s">
        <v>1222</v>
      </c>
      <c r="I487" s="661" t="s">
        <v>2038</v>
      </c>
      <c r="J487" s="661" t="s">
        <v>2039</v>
      </c>
      <c r="K487" s="661" t="s">
        <v>2040</v>
      </c>
      <c r="L487" s="662">
        <v>119.7</v>
      </c>
      <c r="M487" s="662">
        <v>239.4</v>
      </c>
      <c r="N487" s="661">
        <v>2</v>
      </c>
      <c r="O487" s="744">
        <v>0.5</v>
      </c>
      <c r="P487" s="662"/>
      <c r="Q487" s="677">
        <v>0</v>
      </c>
      <c r="R487" s="661"/>
      <c r="S487" s="677">
        <v>0</v>
      </c>
      <c r="T487" s="744"/>
      <c r="U487" s="700">
        <v>0</v>
      </c>
    </row>
    <row r="488" spans="1:21" ht="14.4" customHeight="1" x14ac:dyDescent="0.3">
      <c r="A488" s="660">
        <v>50</v>
      </c>
      <c r="B488" s="661" t="s">
        <v>561</v>
      </c>
      <c r="C488" s="661" t="s">
        <v>2378</v>
      </c>
      <c r="D488" s="742" t="s">
        <v>3367</v>
      </c>
      <c r="E488" s="743" t="s">
        <v>2387</v>
      </c>
      <c r="F488" s="661" t="s">
        <v>2373</v>
      </c>
      <c r="G488" s="661" t="s">
        <v>2397</v>
      </c>
      <c r="H488" s="661" t="s">
        <v>1222</v>
      </c>
      <c r="I488" s="661" t="s">
        <v>1290</v>
      </c>
      <c r="J488" s="661" t="s">
        <v>1291</v>
      </c>
      <c r="K488" s="661" t="s">
        <v>1292</v>
      </c>
      <c r="L488" s="662">
        <v>35.11</v>
      </c>
      <c r="M488" s="662">
        <v>105.33</v>
      </c>
      <c r="N488" s="661">
        <v>3</v>
      </c>
      <c r="O488" s="744">
        <v>1</v>
      </c>
      <c r="P488" s="662"/>
      <c r="Q488" s="677">
        <v>0</v>
      </c>
      <c r="R488" s="661"/>
      <c r="S488" s="677">
        <v>0</v>
      </c>
      <c r="T488" s="744"/>
      <c r="U488" s="700">
        <v>0</v>
      </c>
    </row>
    <row r="489" spans="1:21" ht="14.4" customHeight="1" x14ac:dyDescent="0.3">
      <c r="A489" s="660">
        <v>50</v>
      </c>
      <c r="B489" s="661" t="s">
        <v>561</v>
      </c>
      <c r="C489" s="661" t="s">
        <v>2378</v>
      </c>
      <c r="D489" s="742" t="s">
        <v>3367</v>
      </c>
      <c r="E489" s="743" t="s">
        <v>2387</v>
      </c>
      <c r="F489" s="661" t="s">
        <v>2373</v>
      </c>
      <c r="G489" s="661" t="s">
        <v>2970</v>
      </c>
      <c r="H489" s="661" t="s">
        <v>1222</v>
      </c>
      <c r="I489" s="661" t="s">
        <v>2971</v>
      </c>
      <c r="J489" s="661" t="s">
        <v>1234</v>
      </c>
      <c r="K489" s="661" t="s">
        <v>1433</v>
      </c>
      <c r="L489" s="662">
        <v>340.97</v>
      </c>
      <c r="M489" s="662">
        <v>681.94</v>
      </c>
      <c r="N489" s="661">
        <v>2</v>
      </c>
      <c r="O489" s="744">
        <v>1</v>
      </c>
      <c r="P489" s="662">
        <v>340.97</v>
      </c>
      <c r="Q489" s="677">
        <v>0.5</v>
      </c>
      <c r="R489" s="661">
        <v>1</v>
      </c>
      <c r="S489" s="677">
        <v>0.5</v>
      </c>
      <c r="T489" s="744">
        <v>0.5</v>
      </c>
      <c r="U489" s="700">
        <v>0.5</v>
      </c>
    </row>
    <row r="490" spans="1:21" ht="14.4" customHeight="1" x14ac:dyDescent="0.3">
      <c r="A490" s="660">
        <v>50</v>
      </c>
      <c r="B490" s="661" t="s">
        <v>561</v>
      </c>
      <c r="C490" s="661" t="s">
        <v>2378</v>
      </c>
      <c r="D490" s="742" t="s">
        <v>3367</v>
      </c>
      <c r="E490" s="743" t="s">
        <v>2387</v>
      </c>
      <c r="F490" s="661" t="s">
        <v>2373</v>
      </c>
      <c r="G490" s="661" t="s">
        <v>2972</v>
      </c>
      <c r="H490" s="661" t="s">
        <v>562</v>
      </c>
      <c r="I490" s="661" t="s">
        <v>1650</v>
      </c>
      <c r="J490" s="661" t="s">
        <v>2973</v>
      </c>
      <c r="K490" s="661" t="s">
        <v>2249</v>
      </c>
      <c r="L490" s="662">
        <v>38.56</v>
      </c>
      <c r="M490" s="662">
        <v>77.12</v>
      </c>
      <c r="N490" s="661">
        <v>2</v>
      </c>
      <c r="O490" s="744">
        <v>1</v>
      </c>
      <c r="P490" s="662">
        <v>38.56</v>
      </c>
      <c r="Q490" s="677">
        <v>0.5</v>
      </c>
      <c r="R490" s="661">
        <v>1</v>
      </c>
      <c r="S490" s="677">
        <v>0.5</v>
      </c>
      <c r="T490" s="744">
        <v>0.5</v>
      </c>
      <c r="U490" s="700">
        <v>0.5</v>
      </c>
    </row>
    <row r="491" spans="1:21" ht="14.4" customHeight="1" x14ac:dyDescent="0.3">
      <c r="A491" s="660">
        <v>50</v>
      </c>
      <c r="B491" s="661" t="s">
        <v>561</v>
      </c>
      <c r="C491" s="661" t="s">
        <v>2378</v>
      </c>
      <c r="D491" s="742" t="s">
        <v>3367</v>
      </c>
      <c r="E491" s="743" t="s">
        <v>2387</v>
      </c>
      <c r="F491" s="661" t="s">
        <v>2373</v>
      </c>
      <c r="G491" s="661" t="s">
        <v>2907</v>
      </c>
      <c r="H491" s="661" t="s">
        <v>1222</v>
      </c>
      <c r="I491" s="661" t="s">
        <v>1237</v>
      </c>
      <c r="J491" s="661" t="s">
        <v>1238</v>
      </c>
      <c r="K491" s="661" t="s">
        <v>2314</v>
      </c>
      <c r="L491" s="662">
        <v>48.42</v>
      </c>
      <c r="M491" s="662">
        <v>96.84</v>
      </c>
      <c r="N491" s="661">
        <v>2</v>
      </c>
      <c r="O491" s="744">
        <v>1</v>
      </c>
      <c r="P491" s="662">
        <v>48.42</v>
      </c>
      <c r="Q491" s="677">
        <v>0.5</v>
      </c>
      <c r="R491" s="661">
        <v>1</v>
      </c>
      <c r="S491" s="677">
        <v>0.5</v>
      </c>
      <c r="T491" s="744">
        <v>0.5</v>
      </c>
      <c r="U491" s="700">
        <v>0.5</v>
      </c>
    </row>
    <row r="492" spans="1:21" ht="14.4" customHeight="1" x14ac:dyDescent="0.3">
      <c r="A492" s="660">
        <v>50</v>
      </c>
      <c r="B492" s="661" t="s">
        <v>561</v>
      </c>
      <c r="C492" s="661" t="s">
        <v>2378</v>
      </c>
      <c r="D492" s="742" t="s">
        <v>3367</v>
      </c>
      <c r="E492" s="743" t="s">
        <v>2387</v>
      </c>
      <c r="F492" s="661" t="s">
        <v>2373</v>
      </c>
      <c r="G492" s="661" t="s">
        <v>2974</v>
      </c>
      <c r="H492" s="661" t="s">
        <v>562</v>
      </c>
      <c r="I492" s="661" t="s">
        <v>781</v>
      </c>
      <c r="J492" s="661" t="s">
        <v>2975</v>
      </c>
      <c r="K492" s="661" t="s">
        <v>2976</v>
      </c>
      <c r="L492" s="662">
        <v>0</v>
      </c>
      <c r="M492" s="662">
        <v>0</v>
      </c>
      <c r="N492" s="661">
        <v>6</v>
      </c>
      <c r="O492" s="744">
        <v>2</v>
      </c>
      <c r="P492" s="662">
        <v>0</v>
      </c>
      <c r="Q492" s="677"/>
      <c r="R492" s="661">
        <v>2</v>
      </c>
      <c r="S492" s="677">
        <v>0.33333333333333331</v>
      </c>
      <c r="T492" s="744">
        <v>0.5</v>
      </c>
      <c r="U492" s="700">
        <v>0.25</v>
      </c>
    </row>
    <row r="493" spans="1:21" ht="14.4" customHeight="1" x14ac:dyDescent="0.3">
      <c r="A493" s="660">
        <v>50</v>
      </c>
      <c r="B493" s="661" t="s">
        <v>561</v>
      </c>
      <c r="C493" s="661" t="s">
        <v>2378</v>
      </c>
      <c r="D493" s="742" t="s">
        <v>3367</v>
      </c>
      <c r="E493" s="743" t="s">
        <v>2387</v>
      </c>
      <c r="F493" s="661" t="s">
        <v>2373</v>
      </c>
      <c r="G493" s="661" t="s">
        <v>2516</v>
      </c>
      <c r="H493" s="661" t="s">
        <v>562</v>
      </c>
      <c r="I493" s="661" t="s">
        <v>1531</v>
      </c>
      <c r="J493" s="661" t="s">
        <v>1532</v>
      </c>
      <c r="K493" s="661" t="s">
        <v>2517</v>
      </c>
      <c r="L493" s="662">
        <v>186.27</v>
      </c>
      <c r="M493" s="662">
        <v>186.27</v>
      </c>
      <c r="N493" s="661">
        <v>1</v>
      </c>
      <c r="O493" s="744">
        <v>0.5</v>
      </c>
      <c r="P493" s="662"/>
      <c r="Q493" s="677">
        <v>0</v>
      </c>
      <c r="R493" s="661"/>
      <c r="S493" s="677">
        <v>0</v>
      </c>
      <c r="T493" s="744"/>
      <c r="U493" s="700">
        <v>0</v>
      </c>
    </row>
    <row r="494" spans="1:21" ht="14.4" customHeight="1" x14ac:dyDescent="0.3">
      <c r="A494" s="660">
        <v>50</v>
      </c>
      <c r="B494" s="661" t="s">
        <v>561</v>
      </c>
      <c r="C494" s="661" t="s">
        <v>2378</v>
      </c>
      <c r="D494" s="742" t="s">
        <v>3367</v>
      </c>
      <c r="E494" s="743" t="s">
        <v>2387</v>
      </c>
      <c r="F494" s="661" t="s">
        <v>2373</v>
      </c>
      <c r="G494" s="661" t="s">
        <v>2803</v>
      </c>
      <c r="H494" s="661" t="s">
        <v>562</v>
      </c>
      <c r="I494" s="661" t="s">
        <v>2928</v>
      </c>
      <c r="J494" s="661" t="s">
        <v>2929</v>
      </c>
      <c r="K494" s="661" t="s">
        <v>1036</v>
      </c>
      <c r="L494" s="662">
        <v>75.22</v>
      </c>
      <c r="M494" s="662">
        <v>75.22</v>
      </c>
      <c r="N494" s="661">
        <v>1</v>
      </c>
      <c r="O494" s="744">
        <v>0.5</v>
      </c>
      <c r="P494" s="662"/>
      <c r="Q494" s="677">
        <v>0</v>
      </c>
      <c r="R494" s="661"/>
      <c r="S494" s="677">
        <v>0</v>
      </c>
      <c r="T494" s="744"/>
      <c r="U494" s="700">
        <v>0</v>
      </c>
    </row>
    <row r="495" spans="1:21" ht="14.4" customHeight="1" x14ac:dyDescent="0.3">
      <c r="A495" s="660">
        <v>50</v>
      </c>
      <c r="B495" s="661" t="s">
        <v>561</v>
      </c>
      <c r="C495" s="661" t="s">
        <v>2378</v>
      </c>
      <c r="D495" s="742" t="s">
        <v>3367</v>
      </c>
      <c r="E495" s="743" t="s">
        <v>2387</v>
      </c>
      <c r="F495" s="661" t="s">
        <v>2373</v>
      </c>
      <c r="G495" s="661" t="s">
        <v>2486</v>
      </c>
      <c r="H495" s="661" t="s">
        <v>562</v>
      </c>
      <c r="I495" s="661" t="s">
        <v>2977</v>
      </c>
      <c r="J495" s="661" t="s">
        <v>2488</v>
      </c>
      <c r="K495" s="661" t="s">
        <v>1905</v>
      </c>
      <c r="L495" s="662">
        <v>0</v>
      </c>
      <c r="M495" s="662">
        <v>0</v>
      </c>
      <c r="N495" s="661">
        <v>2</v>
      </c>
      <c r="O495" s="744">
        <v>0.5</v>
      </c>
      <c r="P495" s="662"/>
      <c r="Q495" s="677"/>
      <c r="R495" s="661"/>
      <c r="S495" s="677">
        <v>0</v>
      </c>
      <c r="T495" s="744"/>
      <c r="U495" s="700">
        <v>0</v>
      </c>
    </row>
    <row r="496" spans="1:21" ht="14.4" customHeight="1" x14ac:dyDescent="0.3">
      <c r="A496" s="660">
        <v>50</v>
      </c>
      <c r="B496" s="661" t="s">
        <v>561</v>
      </c>
      <c r="C496" s="661" t="s">
        <v>2378</v>
      </c>
      <c r="D496" s="742" t="s">
        <v>3367</v>
      </c>
      <c r="E496" s="743" t="s">
        <v>2388</v>
      </c>
      <c r="F496" s="661" t="s">
        <v>2373</v>
      </c>
      <c r="G496" s="661" t="s">
        <v>2978</v>
      </c>
      <c r="H496" s="661" t="s">
        <v>562</v>
      </c>
      <c r="I496" s="661" t="s">
        <v>2979</v>
      </c>
      <c r="J496" s="661" t="s">
        <v>2980</v>
      </c>
      <c r="K496" s="661" t="s">
        <v>2981</v>
      </c>
      <c r="L496" s="662">
        <v>0</v>
      </c>
      <c r="M496" s="662">
        <v>0</v>
      </c>
      <c r="N496" s="661">
        <v>3</v>
      </c>
      <c r="O496" s="744">
        <v>1</v>
      </c>
      <c r="P496" s="662">
        <v>0</v>
      </c>
      <c r="Q496" s="677"/>
      <c r="R496" s="661">
        <v>3</v>
      </c>
      <c r="S496" s="677">
        <v>1</v>
      </c>
      <c r="T496" s="744">
        <v>1</v>
      </c>
      <c r="U496" s="700">
        <v>1</v>
      </c>
    </row>
    <row r="497" spans="1:21" ht="14.4" customHeight="1" x14ac:dyDescent="0.3">
      <c r="A497" s="660">
        <v>50</v>
      </c>
      <c r="B497" s="661" t="s">
        <v>561</v>
      </c>
      <c r="C497" s="661" t="s">
        <v>2378</v>
      </c>
      <c r="D497" s="742" t="s">
        <v>3367</v>
      </c>
      <c r="E497" s="743" t="s">
        <v>2388</v>
      </c>
      <c r="F497" s="661" t="s">
        <v>2373</v>
      </c>
      <c r="G497" s="661" t="s">
        <v>2982</v>
      </c>
      <c r="H497" s="661" t="s">
        <v>562</v>
      </c>
      <c r="I497" s="661" t="s">
        <v>2983</v>
      </c>
      <c r="J497" s="661" t="s">
        <v>2984</v>
      </c>
      <c r="K497" s="661" t="s">
        <v>2589</v>
      </c>
      <c r="L497" s="662">
        <v>0</v>
      </c>
      <c r="M497" s="662">
        <v>0</v>
      </c>
      <c r="N497" s="661">
        <v>3</v>
      </c>
      <c r="O497" s="744">
        <v>0.5</v>
      </c>
      <c r="P497" s="662">
        <v>0</v>
      </c>
      <c r="Q497" s="677"/>
      <c r="R497" s="661">
        <v>3</v>
      </c>
      <c r="S497" s="677">
        <v>1</v>
      </c>
      <c r="T497" s="744">
        <v>0.5</v>
      </c>
      <c r="U497" s="700">
        <v>1</v>
      </c>
    </row>
    <row r="498" spans="1:21" ht="14.4" customHeight="1" x14ac:dyDescent="0.3">
      <c r="A498" s="660">
        <v>50</v>
      </c>
      <c r="B498" s="661" t="s">
        <v>561</v>
      </c>
      <c r="C498" s="661" t="s">
        <v>2378</v>
      </c>
      <c r="D498" s="742" t="s">
        <v>3367</v>
      </c>
      <c r="E498" s="743" t="s">
        <v>2388</v>
      </c>
      <c r="F498" s="661" t="s">
        <v>2373</v>
      </c>
      <c r="G498" s="661" t="s">
        <v>2898</v>
      </c>
      <c r="H498" s="661" t="s">
        <v>562</v>
      </c>
      <c r="I498" s="661" t="s">
        <v>2985</v>
      </c>
      <c r="J498" s="661" t="s">
        <v>2986</v>
      </c>
      <c r="K498" s="661" t="s">
        <v>2987</v>
      </c>
      <c r="L498" s="662">
        <v>83.79</v>
      </c>
      <c r="M498" s="662">
        <v>167.58</v>
      </c>
      <c r="N498" s="661">
        <v>2</v>
      </c>
      <c r="O498" s="744">
        <v>0.5</v>
      </c>
      <c r="P498" s="662">
        <v>167.58</v>
      </c>
      <c r="Q498" s="677">
        <v>1</v>
      </c>
      <c r="R498" s="661">
        <v>2</v>
      </c>
      <c r="S498" s="677">
        <v>1</v>
      </c>
      <c r="T498" s="744">
        <v>0.5</v>
      </c>
      <c r="U498" s="700">
        <v>1</v>
      </c>
    </row>
    <row r="499" spans="1:21" ht="14.4" customHeight="1" x14ac:dyDescent="0.3">
      <c r="A499" s="660">
        <v>50</v>
      </c>
      <c r="B499" s="661" t="s">
        <v>561</v>
      </c>
      <c r="C499" s="661" t="s">
        <v>2378</v>
      </c>
      <c r="D499" s="742" t="s">
        <v>3367</v>
      </c>
      <c r="E499" s="743" t="s">
        <v>2388</v>
      </c>
      <c r="F499" s="661" t="s">
        <v>2373</v>
      </c>
      <c r="G499" s="661" t="s">
        <v>2988</v>
      </c>
      <c r="H499" s="661" t="s">
        <v>1222</v>
      </c>
      <c r="I499" s="661" t="s">
        <v>2989</v>
      </c>
      <c r="J499" s="661" t="s">
        <v>2990</v>
      </c>
      <c r="K499" s="661" t="s">
        <v>2991</v>
      </c>
      <c r="L499" s="662">
        <v>0</v>
      </c>
      <c r="M499" s="662">
        <v>0</v>
      </c>
      <c r="N499" s="661">
        <v>9</v>
      </c>
      <c r="O499" s="744">
        <v>2</v>
      </c>
      <c r="P499" s="662">
        <v>0</v>
      </c>
      <c r="Q499" s="677"/>
      <c r="R499" s="661">
        <v>9</v>
      </c>
      <c r="S499" s="677">
        <v>1</v>
      </c>
      <c r="T499" s="744">
        <v>2</v>
      </c>
      <c r="U499" s="700">
        <v>1</v>
      </c>
    </row>
    <row r="500" spans="1:21" ht="14.4" customHeight="1" x14ac:dyDescent="0.3">
      <c r="A500" s="660">
        <v>50</v>
      </c>
      <c r="B500" s="661" t="s">
        <v>561</v>
      </c>
      <c r="C500" s="661" t="s">
        <v>2378</v>
      </c>
      <c r="D500" s="742" t="s">
        <v>3367</v>
      </c>
      <c r="E500" s="743" t="s">
        <v>2388</v>
      </c>
      <c r="F500" s="661" t="s">
        <v>2373</v>
      </c>
      <c r="G500" s="661" t="s">
        <v>2662</v>
      </c>
      <c r="H500" s="661" t="s">
        <v>1222</v>
      </c>
      <c r="I500" s="661" t="s">
        <v>2992</v>
      </c>
      <c r="J500" s="661" t="s">
        <v>1249</v>
      </c>
      <c r="K500" s="661" t="s">
        <v>2993</v>
      </c>
      <c r="L500" s="662">
        <v>394.64</v>
      </c>
      <c r="M500" s="662">
        <v>394.64</v>
      </c>
      <c r="N500" s="661">
        <v>1</v>
      </c>
      <c r="O500" s="744">
        <v>1</v>
      </c>
      <c r="P500" s="662">
        <v>394.64</v>
      </c>
      <c r="Q500" s="677">
        <v>1</v>
      </c>
      <c r="R500" s="661">
        <v>1</v>
      </c>
      <c r="S500" s="677">
        <v>1</v>
      </c>
      <c r="T500" s="744">
        <v>1</v>
      </c>
      <c r="U500" s="700">
        <v>1</v>
      </c>
    </row>
    <row r="501" spans="1:21" ht="14.4" customHeight="1" x14ac:dyDescent="0.3">
      <c r="A501" s="660">
        <v>50</v>
      </c>
      <c r="B501" s="661" t="s">
        <v>561</v>
      </c>
      <c r="C501" s="661" t="s">
        <v>2378</v>
      </c>
      <c r="D501" s="742" t="s">
        <v>3367</v>
      </c>
      <c r="E501" s="743" t="s">
        <v>2389</v>
      </c>
      <c r="F501" s="661" t="s">
        <v>2373</v>
      </c>
      <c r="G501" s="661" t="s">
        <v>2994</v>
      </c>
      <c r="H501" s="661" t="s">
        <v>562</v>
      </c>
      <c r="I501" s="661" t="s">
        <v>2995</v>
      </c>
      <c r="J501" s="661" t="s">
        <v>2996</v>
      </c>
      <c r="K501" s="661" t="s">
        <v>2997</v>
      </c>
      <c r="L501" s="662">
        <v>35.11</v>
      </c>
      <c r="M501" s="662">
        <v>70.22</v>
      </c>
      <c r="N501" s="661">
        <v>2</v>
      </c>
      <c r="O501" s="744">
        <v>0.5</v>
      </c>
      <c r="P501" s="662">
        <v>70.22</v>
      </c>
      <c r="Q501" s="677">
        <v>1</v>
      </c>
      <c r="R501" s="661">
        <v>2</v>
      </c>
      <c r="S501" s="677">
        <v>1</v>
      </c>
      <c r="T501" s="744">
        <v>0.5</v>
      </c>
      <c r="U501" s="700">
        <v>1</v>
      </c>
    </row>
    <row r="502" spans="1:21" ht="14.4" customHeight="1" x14ac:dyDescent="0.3">
      <c r="A502" s="660">
        <v>50</v>
      </c>
      <c r="B502" s="661" t="s">
        <v>561</v>
      </c>
      <c r="C502" s="661" t="s">
        <v>2378</v>
      </c>
      <c r="D502" s="742" t="s">
        <v>3367</v>
      </c>
      <c r="E502" s="743" t="s">
        <v>2389</v>
      </c>
      <c r="F502" s="661" t="s">
        <v>2373</v>
      </c>
      <c r="G502" s="661" t="s">
        <v>2821</v>
      </c>
      <c r="H502" s="661" t="s">
        <v>562</v>
      </c>
      <c r="I502" s="661" t="s">
        <v>2998</v>
      </c>
      <c r="J502" s="661" t="s">
        <v>2999</v>
      </c>
      <c r="K502" s="661" t="s">
        <v>2824</v>
      </c>
      <c r="L502" s="662">
        <v>263.26</v>
      </c>
      <c r="M502" s="662">
        <v>526.52</v>
      </c>
      <c r="N502" s="661">
        <v>2</v>
      </c>
      <c r="O502" s="744">
        <v>1</v>
      </c>
      <c r="P502" s="662"/>
      <c r="Q502" s="677">
        <v>0</v>
      </c>
      <c r="R502" s="661"/>
      <c r="S502" s="677">
        <v>0</v>
      </c>
      <c r="T502" s="744"/>
      <c r="U502" s="700">
        <v>0</v>
      </c>
    </row>
    <row r="503" spans="1:21" ht="14.4" customHeight="1" x14ac:dyDescent="0.3">
      <c r="A503" s="660">
        <v>50</v>
      </c>
      <c r="B503" s="661" t="s">
        <v>561</v>
      </c>
      <c r="C503" s="661" t="s">
        <v>2378</v>
      </c>
      <c r="D503" s="742" t="s">
        <v>3367</v>
      </c>
      <c r="E503" s="743" t="s">
        <v>2389</v>
      </c>
      <c r="F503" s="661" t="s">
        <v>2373</v>
      </c>
      <c r="G503" s="661" t="s">
        <v>3000</v>
      </c>
      <c r="H503" s="661" t="s">
        <v>562</v>
      </c>
      <c r="I503" s="661" t="s">
        <v>3001</v>
      </c>
      <c r="J503" s="661" t="s">
        <v>3002</v>
      </c>
      <c r="K503" s="661" t="s">
        <v>3003</v>
      </c>
      <c r="L503" s="662">
        <v>0</v>
      </c>
      <c r="M503" s="662">
        <v>0</v>
      </c>
      <c r="N503" s="661">
        <v>1</v>
      </c>
      <c r="O503" s="744">
        <v>0.5</v>
      </c>
      <c r="P503" s="662"/>
      <c r="Q503" s="677"/>
      <c r="R503" s="661"/>
      <c r="S503" s="677">
        <v>0</v>
      </c>
      <c r="T503" s="744"/>
      <c r="U503" s="700">
        <v>0</v>
      </c>
    </row>
    <row r="504" spans="1:21" ht="14.4" customHeight="1" x14ac:dyDescent="0.3">
      <c r="A504" s="660">
        <v>50</v>
      </c>
      <c r="B504" s="661" t="s">
        <v>561</v>
      </c>
      <c r="C504" s="661" t="s">
        <v>2378</v>
      </c>
      <c r="D504" s="742" t="s">
        <v>3367</v>
      </c>
      <c r="E504" s="743" t="s">
        <v>2389</v>
      </c>
      <c r="F504" s="661" t="s">
        <v>2373</v>
      </c>
      <c r="G504" s="661" t="s">
        <v>2534</v>
      </c>
      <c r="H504" s="661" t="s">
        <v>562</v>
      </c>
      <c r="I504" s="661" t="s">
        <v>914</v>
      </c>
      <c r="J504" s="661" t="s">
        <v>915</v>
      </c>
      <c r="K504" s="661" t="s">
        <v>916</v>
      </c>
      <c r="L504" s="662">
        <v>85.71</v>
      </c>
      <c r="M504" s="662">
        <v>171.42</v>
      </c>
      <c r="N504" s="661">
        <v>2</v>
      </c>
      <c r="O504" s="744">
        <v>1</v>
      </c>
      <c r="P504" s="662"/>
      <c r="Q504" s="677">
        <v>0</v>
      </c>
      <c r="R504" s="661"/>
      <c r="S504" s="677">
        <v>0</v>
      </c>
      <c r="T504" s="744"/>
      <c r="U504" s="700">
        <v>0</v>
      </c>
    </row>
    <row r="505" spans="1:21" ht="14.4" customHeight="1" x14ac:dyDescent="0.3">
      <c r="A505" s="660">
        <v>50</v>
      </c>
      <c r="B505" s="661" t="s">
        <v>561</v>
      </c>
      <c r="C505" s="661" t="s">
        <v>2378</v>
      </c>
      <c r="D505" s="742" t="s">
        <v>3367</v>
      </c>
      <c r="E505" s="743" t="s">
        <v>2389</v>
      </c>
      <c r="F505" s="661" t="s">
        <v>2373</v>
      </c>
      <c r="G505" s="661" t="s">
        <v>2534</v>
      </c>
      <c r="H505" s="661" t="s">
        <v>562</v>
      </c>
      <c r="I505" s="661" t="s">
        <v>2849</v>
      </c>
      <c r="J505" s="661" t="s">
        <v>2536</v>
      </c>
      <c r="K505" s="661" t="s">
        <v>916</v>
      </c>
      <c r="L505" s="662">
        <v>0</v>
      </c>
      <c r="M505" s="662">
        <v>0</v>
      </c>
      <c r="N505" s="661">
        <v>1</v>
      </c>
      <c r="O505" s="744">
        <v>0.5</v>
      </c>
      <c r="P505" s="662"/>
      <c r="Q505" s="677"/>
      <c r="R505" s="661"/>
      <c r="S505" s="677">
        <v>0</v>
      </c>
      <c r="T505" s="744"/>
      <c r="U505" s="700">
        <v>0</v>
      </c>
    </row>
    <row r="506" spans="1:21" ht="14.4" customHeight="1" x14ac:dyDescent="0.3">
      <c r="A506" s="660">
        <v>50</v>
      </c>
      <c r="B506" s="661" t="s">
        <v>561</v>
      </c>
      <c r="C506" s="661" t="s">
        <v>2378</v>
      </c>
      <c r="D506" s="742" t="s">
        <v>3367</v>
      </c>
      <c r="E506" s="743" t="s">
        <v>2389</v>
      </c>
      <c r="F506" s="661" t="s">
        <v>2373</v>
      </c>
      <c r="G506" s="661" t="s">
        <v>2850</v>
      </c>
      <c r="H506" s="661" t="s">
        <v>1222</v>
      </c>
      <c r="I506" s="661" t="s">
        <v>3004</v>
      </c>
      <c r="J506" s="661" t="s">
        <v>3005</v>
      </c>
      <c r="K506" s="661" t="s">
        <v>3006</v>
      </c>
      <c r="L506" s="662">
        <v>10.26</v>
      </c>
      <c r="M506" s="662">
        <v>41.04</v>
      </c>
      <c r="N506" s="661">
        <v>4</v>
      </c>
      <c r="O506" s="744">
        <v>2</v>
      </c>
      <c r="P506" s="662"/>
      <c r="Q506" s="677">
        <v>0</v>
      </c>
      <c r="R506" s="661"/>
      <c r="S506" s="677">
        <v>0</v>
      </c>
      <c r="T506" s="744"/>
      <c r="U506" s="700">
        <v>0</v>
      </c>
    </row>
    <row r="507" spans="1:21" ht="14.4" customHeight="1" x14ac:dyDescent="0.3">
      <c r="A507" s="660">
        <v>50</v>
      </c>
      <c r="B507" s="661" t="s">
        <v>561</v>
      </c>
      <c r="C507" s="661" t="s">
        <v>2378</v>
      </c>
      <c r="D507" s="742" t="s">
        <v>3367</v>
      </c>
      <c r="E507" s="743" t="s">
        <v>2389</v>
      </c>
      <c r="F507" s="661" t="s">
        <v>2373</v>
      </c>
      <c r="G507" s="661" t="s">
        <v>2850</v>
      </c>
      <c r="H507" s="661" t="s">
        <v>562</v>
      </c>
      <c r="I507" s="661" t="s">
        <v>3007</v>
      </c>
      <c r="J507" s="661" t="s">
        <v>3008</v>
      </c>
      <c r="K507" s="661" t="s">
        <v>2318</v>
      </c>
      <c r="L507" s="662">
        <v>5.14</v>
      </c>
      <c r="M507" s="662">
        <v>15.419999999999998</v>
      </c>
      <c r="N507" s="661">
        <v>3</v>
      </c>
      <c r="O507" s="744">
        <v>0.5</v>
      </c>
      <c r="P507" s="662"/>
      <c r="Q507" s="677">
        <v>0</v>
      </c>
      <c r="R507" s="661"/>
      <c r="S507" s="677">
        <v>0</v>
      </c>
      <c r="T507" s="744"/>
      <c r="U507" s="700">
        <v>0</v>
      </c>
    </row>
    <row r="508" spans="1:21" ht="14.4" customHeight="1" x14ac:dyDescent="0.3">
      <c r="A508" s="660">
        <v>50</v>
      </c>
      <c r="B508" s="661" t="s">
        <v>561</v>
      </c>
      <c r="C508" s="661" t="s">
        <v>2378</v>
      </c>
      <c r="D508" s="742" t="s">
        <v>3367</v>
      </c>
      <c r="E508" s="743" t="s">
        <v>2389</v>
      </c>
      <c r="F508" s="661" t="s">
        <v>2373</v>
      </c>
      <c r="G508" s="661" t="s">
        <v>2850</v>
      </c>
      <c r="H508" s="661" t="s">
        <v>1222</v>
      </c>
      <c r="I508" s="661" t="s">
        <v>3009</v>
      </c>
      <c r="J508" s="661" t="s">
        <v>3010</v>
      </c>
      <c r="K508" s="661" t="s">
        <v>3011</v>
      </c>
      <c r="L508" s="662">
        <v>16.920000000000002</v>
      </c>
      <c r="M508" s="662">
        <v>16.920000000000002</v>
      </c>
      <c r="N508" s="661">
        <v>1</v>
      </c>
      <c r="O508" s="744">
        <v>0.5</v>
      </c>
      <c r="P508" s="662"/>
      <c r="Q508" s="677">
        <v>0</v>
      </c>
      <c r="R508" s="661"/>
      <c r="S508" s="677">
        <v>0</v>
      </c>
      <c r="T508" s="744"/>
      <c r="U508" s="700">
        <v>0</v>
      </c>
    </row>
    <row r="509" spans="1:21" ht="14.4" customHeight="1" x14ac:dyDescent="0.3">
      <c r="A509" s="660">
        <v>50</v>
      </c>
      <c r="B509" s="661" t="s">
        <v>561</v>
      </c>
      <c r="C509" s="661" t="s">
        <v>2378</v>
      </c>
      <c r="D509" s="742" t="s">
        <v>3367</v>
      </c>
      <c r="E509" s="743" t="s">
        <v>2389</v>
      </c>
      <c r="F509" s="661" t="s">
        <v>2373</v>
      </c>
      <c r="G509" s="661" t="s">
        <v>3012</v>
      </c>
      <c r="H509" s="661" t="s">
        <v>562</v>
      </c>
      <c r="I509" s="661" t="s">
        <v>3013</v>
      </c>
      <c r="J509" s="661" t="s">
        <v>3014</v>
      </c>
      <c r="K509" s="661" t="s">
        <v>3015</v>
      </c>
      <c r="L509" s="662">
        <v>0</v>
      </c>
      <c r="M509" s="662">
        <v>0</v>
      </c>
      <c r="N509" s="661">
        <v>1</v>
      </c>
      <c r="O509" s="744">
        <v>0.5</v>
      </c>
      <c r="P509" s="662">
        <v>0</v>
      </c>
      <c r="Q509" s="677"/>
      <c r="R509" s="661">
        <v>1</v>
      </c>
      <c r="S509" s="677">
        <v>1</v>
      </c>
      <c r="T509" s="744">
        <v>0.5</v>
      </c>
      <c r="U509" s="700">
        <v>1</v>
      </c>
    </row>
    <row r="510" spans="1:21" ht="14.4" customHeight="1" x14ac:dyDescent="0.3">
      <c r="A510" s="660">
        <v>50</v>
      </c>
      <c r="B510" s="661" t="s">
        <v>561</v>
      </c>
      <c r="C510" s="661" t="s">
        <v>2378</v>
      </c>
      <c r="D510" s="742" t="s">
        <v>3367</v>
      </c>
      <c r="E510" s="743" t="s">
        <v>2389</v>
      </c>
      <c r="F510" s="661" t="s">
        <v>2373</v>
      </c>
      <c r="G510" s="661" t="s">
        <v>2395</v>
      </c>
      <c r="H510" s="661" t="s">
        <v>1222</v>
      </c>
      <c r="I510" s="661" t="s">
        <v>1241</v>
      </c>
      <c r="J510" s="661" t="s">
        <v>1242</v>
      </c>
      <c r="K510" s="661" t="s">
        <v>2249</v>
      </c>
      <c r="L510" s="662">
        <v>72</v>
      </c>
      <c r="M510" s="662">
        <v>144</v>
      </c>
      <c r="N510" s="661">
        <v>2</v>
      </c>
      <c r="O510" s="744">
        <v>1</v>
      </c>
      <c r="P510" s="662">
        <v>144</v>
      </c>
      <c r="Q510" s="677">
        <v>1</v>
      </c>
      <c r="R510" s="661">
        <v>2</v>
      </c>
      <c r="S510" s="677">
        <v>1</v>
      </c>
      <c r="T510" s="744">
        <v>1</v>
      </c>
      <c r="U510" s="700">
        <v>1</v>
      </c>
    </row>
    <row r="511" spans="1:21" ht="14.4" customHeight="1" x14ac:dyDescent="0.3">
      <c r="A511" s="660">
        <v>50</v>
      </c>
      <c r="B511" s="661" t="s">
        <v>561</v>
      </c>
      <c r="C511" s="661" t="s">
        <v>2378</v>
      </c>
      <c r="D511" s="742" t="s">
        <v>3367</v>
      </c>
      <c r="E511" s="743" t="s">
        <v>2389</v>
      </c>
      <c r="F511" s="661" t="s">
        <v>2373</v>
      </c>
      <c r="G511" s="661" t="s">
        <v>2395</v>
      </c>
      <c r="H511" s="661" t="s">
        <v>1222</v>
      </c>
      <c r="I511" s="661" t="s">
        <v>1245</v>
      </c>
      <c r="J511" s="661" t="s">
        <v>1242</v>
      </c>
      <c r="K511" s="661" t="s">
        <v>2250</v>
      </c>
      <c r="L511" s="662">
        <v>144.01</v>
      </c>
      <c r="M511" s="662">
        <v>1152.08</v>
      </c>
      <c r="N511" s="661">
        <v>8</v>
      </c>
      <c r="O511" s="744">
        <v>3</v>
      </c>
      <c r="P511" s="662"/>
      <c r="Q511" s="677">
        <v>0</v>
      </c>
      <c r="R511" s="661"/>
      <c r="S511" s="677">
        <v>0</v>
      </c>
      <c r="T511" s="744"/>
      <c r="U511" s="700">
        <v>0</v>
      </c>
    </row>
    <row r="512" spans="1:21" ht="14.4" customHeight="1" x14ac:dyDescent="0.3">
      <c r="A512" s="660">
        <v>50</v>
      </c>
      <c r="B512" s="661" t="s">
        <v>561</v>
      </c>
      <c r="C512" s="661" t="s">
        <v>2378</v>
      </c>
      <c r="D512" s="742" t="s">
        <v>3367</v>
      </c>
      <c r="E512" s="743" t="s">
        <v>2389</v>
      </c>
      <c r="F512" s="661" t="s">
        <v>2373</v>
      </c>
      <c r="G512" s="661" t="s">
        <v>2539</v>
      </c>
      <c r="H512" s="661" t="s">
        <v>562</v>
      </c>
      <c r="I512" s="661" t="s">
        <v>3016</v>
      </c>
      <c r="J512" s="661" t="s">
        <v>2541</v>
      </c>
      <c r="K512" s="661" t="s">
        <v>2952</v>
      </c>
      <c r="L512" s="662">
        <v>0</v>
      </c>
      <c r="M512" s="662">
        <v>0</v>
      </c>
      <c r="N512" s="661">
        <v>1</v>
      </c>
      <c r="O512" s="744">
        <v>0.5</v>
      </c>
      <c r="P512" s="662"/>
      <c r="Q512" s="677"/>
      <c r="R512" s="661"/>
      <c r="S512" s="677">
        <v>0</v>
      </c>
      <c r="T512" s="744"/>
      <c r="U512" s="700">
        <v>0</v>
      </c>
    </row>
    <row r="513" spans="1:21" ht="14.4" customHeight="1" x14ac:dyDescent="0.3">
      <c r="A513" s="660">
        <v>50</v>
      </c>
      <c r="B513" s="661" t="s">
        <v>561</v>
      </c>
      <c r="C513" s="661" t="s">
        <v>2378</v>
      </c>
      <c r="D513" s="742" t="s">
        <v>3367</v>
      </c>
      <c r="E513" s="743" t="s">
        <v>2389</v>
      </c>
      <c r="F513" s="661" t="s">
        <v>2373</v>
      </c>
      <c r="G513" s="661" t="s">
        <v>2539</v>
      </c>
      <c r="H513" s="661" t="s">
        <v>562</v>
      </c>
      <c r="I513" s="661" t="s">
        <v>3017</v>
      </c>
      <c r="J513" s="661" t="s">
        <v>3018</v>
      </c>
      <c r="K513" s="661" t="s">
        <v>2952</v>
      </c>
      <c r="L513" s="662">
        <v>258.92</v>
      </c>
      <c r="M513" s="662">
        <v>517.84</v>
      </c>
      <c r="N513" s="661">
        <v>2</v>
      </c>
      <c r="O513" s="744">
        <v>1</v>
      </c>
      <c r="P513" s="662"/>
      <c r="Q513" s="677">
        <v>0</v>
      </c>
      <c r="R513" s="661"/>
      <c r="S513" s="677">
        <v>0</v>
      </c>
      <c r="T513" s="744"/>
      <c r="U513" s="700">
        <v>0</v>
      </c>
    </row>
    <row r="514" spans="1:21" ht="14.4" customHeight="1" x14ac:dyDescent="0.3">
      <c r="A514" s="660">
        <v>50</v>
      </c>
      <c r="B514" s="661" t="s">
        <v>561</v>
      </c>
      <c r="C514" s="661" t="s">
        <v>2378</v>
      </c>
      <c r="D514" s="742" t="s">
        <v>3367</v>
      </c>
      <c r="E514" s="743" t="s">
        <v>2389</v>
      </c>
      <c r="F514" s="661" t="s">
        <v>2373</v>
      </c>
      <c r="G514" s="661" t="s">
        <v>2539</v>
      </c>
      <c r="H514" s="661" t="s">
        <v>562</v>
      </c>
      <c r="I514" s="661" t="s">
        <v>3019</v>
      </c>
      <c r="J514" s="661" t="s">
        <v>3020</v>
      </c>
      <c r="K514" s="661" t="s">
        <v>2243</v>
      </c>
      <c r="L514" s="662">
        <v>194.24</v>
      </c>
      <c r="M514" s="662">
        <v>388.48</v>
      </c>
      <c r="N514" s="661">
        <v>2</v>
      </c>
      <c r="O514" s="744">
        <v>2</v>
      </c>
      <c r="P514" s="662">
        <v>194.24</v>
      </c>
      <c r="Q514" s="677">
        <v>0.5</v>
      </c>
      <c r="R514" s="661">
        <v>1</v>
      </c>
      <c r="S514" s="677">
        <v>0.5</v>
      </c>
      <c r="T514" s="744">
        <v>1</v>
      </c>
      <c r="U514" s="700">
        <v>0.5</v>
      </c>
    </row>
    <row r="515" spans="1:21" ht="14.4" customHeight="1" x14ac:dyDescent="0.3">
      <c r="A515" s="660">
        <v>50</v>
      </c>
      <c r="B515" s="661" t="s">
        <v>561</v>
      </c>
      <c r="C515" s="661" t="s">
        <v>2378</v>
      </c>
      <c r="D515" s="742" t="s">
        <v>3367</v>
      </c>
      <c r="E515" s="743" t="s">
        <v>2389</v>
      </c>
      <c r="F515" s="661" t="s">
        <v>2373</v>
      </c>
      <c r="G515" s="661" t="s">
        <v>2539</v>
      </c>
      <c r="H515" s="661" t="s">
        <v>562</v>
      </c>
      <c r="I515" s="661" t="s">
        <v>3021</v>
      </c>
      <c r="J515" s="661" t="s">
        <v>3018</v>
      </c>
      <c r="K515" s="661" t="s">
        <v>3022</v>
      </c>
      <c r="L515" s="662">
        <v>0</v>
      </c>
      <c r="M515" s="662">
        <v>0</v>
      </c>
      <c r="N515" s="661">
        <v>1</v>
      </c>
      <c r="O515" s="744">
        <v>0.5</v>
      </c>
      <c r="P515" s="662"/>
      <c r="Q515" s="677"/>
      <c r="R515" s="661"/>
      <c r="S515" s="677">
        <v>0</v>
      </c>
      <c r="T515" s="744"/>
      <c r="U515" s="700">
        <v>0</v>
      </c>
    </row>
    <row r="516" spans="1:21" ht="14.4" customHeight="1" x14ac:dyDescent="0.3">
      <c r="A516" s="660">
        <v>50</v>
      </c>
      <c r="B516" s="661" t="s">
        <v>561</v>
      </c>
      <c r="C516" s="661" t="s">
        <v>2378</v>
      </c>
      <c r="D516" s="742" t="s">
        <v>3367</v>
      </c>
      <c r="E516" s="743" t="s">
        <v>2389</v>
      </c>
      <c r="F516" s="661" t="s">
        <v>2373</v>
      </c>
      <c r="G516" s="661" t="s">
        <v>3023</v>
      </c>
      <c r="H516" s="661" t="s">
        <v>562</v>
      </c>
      <c r="I516" s="661" t="s">
        <v>1547</v>
      </c>
      <c r="J516" s="661" t="s">
        <v>1540</v>
      </c>
      <c r="K516" s="661" t="s">
        <v>3024</v>
      </c>
      <c r="L516" s="662">
        <v>61.44</v>
      </c>
      <c r="M516" s="662">
        <v>184.32</v>
      </c>
      <c r="N516" s="661">
        <v>3</v>
      </c>
      <c r="O516" s="744">
        <v>1.5</v>
      </c>
      <c r="P516" s="662">
        <v>184.32</v>
      </c>
      <c r="Q516" s="677">
        <v>1</v>
      </c>
      <c r="R516" s="661">
        <v>3</v>
      </c>
      <c r="S516" s="677">
        <v>1</v>
      </c>
      <c r="T516" s="744">
        <v>1.5</v>
      </c>
      <c r="U516" s="700">
        <v>1</v>
      </c>
    </row>
    <row r="517" spans="1:21" ht="14.4" customHeight="1" x14ac:dyDescent="0.3">
      <c r="A517" s="660">
        <v>50</v>
      </c>
      <c r="B517" s="661" t="s">
        <v>561</v>
      </c>
      <c r="C517" s="661" t="s">
        <v>2378</v>
      </c>
      <c r="D517" s="742" t="s">
        <v>3367</v>
      </c>
      <c r="E517" s="743" t="s">
        <v>2389</v>
      </c>
      <c r="F517" s="661" t="s">
        <v>2373</v>
      </c>
      <c r="G517" s="661" t="s">
        <v>2544</v>
      </c>
      <c r="H517" s="661" t="s">
        <v>1222</v>
      </c>
      <c r="I517" s="661" t="s">
        <v>1556</v>
      </c>
      <c r="J517" s="661" t="s">
        <v>2289</v>
      </c>
      <c r="K517" s="661" t="s">
        <v>2290</v>
      </c>
      <c r="L517" s="662">
        <v>150.04</v>
      </c>
      <c r="M517" s="662">
        <v>150.04</v>
      </c>
      <c r="N517" s="661">
        <v>1</v>
      </c>
      <c r="O517" s="744">
        <v>1</v>
      </c>
      <c r="P517" s="662">
        <v>150.04</v>
      </c>
      <c r="Q517" s="677">
        <v>1</v>
      </c>
      <c r="R517" s="661">
        <v>1</v>
      </c>
      <c r="S517" s="677">
        <v>1</v>
      </c>
      <c r="T517" s="744">
        <v>1</v>
      </c>
      <c r="U517" s="700">
        <v>1</v>
      </c>
    </row>
    <row r="518" spans="1:21" ht="14.4" customHeight="1" x14ac:dyDescent="0.3">
      <c r="A518" s="660">
        <v>50</v>
      </c>
      <c r="B518" s="661" t="s">
        <v>561</v>
      </c>
      <c r="C518" s="661" t="s">
        <v>2378</v>
      </c>
      <c r="D518" s="742" t="s">
        <v>3367</v>
      </c>
      <c r="E518" s="743" t="s">
        <v>2389</v>
      </c>
      <c r="F518" s="661" t="s">
        <v>2373</v>
      </c>
      <c r="G518" s="661" t="s">
        <v>2825</v>
      </c>
      <c r="H518" s="661" t="s">
        <v>562</v>
      </c>
      <c r="I518" s="661" t="s">
        <v>3025</v>
      </c>
      <c r="J518" s="661" t="s">
        <v>2827</v>
      </c>
      <c r="K518" s="661" t="s">
        <v>1154</v>
      </c>
      <c r="L518" s="662">
        <v>386.77</v>
      </c>
      <c r="M518" s="662">
        <v>3094.16</v>
      </c>
      <c r="N518" s="661">
        <v>8</v>
      </c>
      <c r="O518" s="744">
        <v>1</v>
      </c>
      <c r="P518" s="662"/>
      <c r="Q518" s="677">
        <v>0</v>
      </c>
      <c r="R518" s="661"/>
      <c r="S518" s="677">
        <v>0</v>
      </c>
      <c r="T518" s="744"/>
      <c r="U518" s="700">
        <v>0</v>
      </c>
    </row>
    <row r="519" spans="1:21" ht="14.4" customHeight="1" x14ac:dyDescent="0.3">
      <c r="A519" s="660">
        <v>50</v>
      </c>
      <c r="B519" s="661" t="s">
        <v>561</v>
      </c>
      <c r="C519" s="661" t="s">
        <v>2378</v>
      </c>
      <c r="D519" s="742" t="s">
        <v>3367</v>
      </c>
      <c r="E519" s="743" t="s">
        <v>2389</v>
      </c>
      <c r="F519" s="661" t="s">
        <v>2373</v>
      </c>
      <c r="G519" s="661" t="s">
        <v>2396</v>
      </c>
      <c r="H519" s="661" t="s">
        <v>1222</v>
      </c>
      <c r="I519" s="661" t="s">
        <v>3026</v>
      </c>
      <c r="J519" s="661" t="s">
        <v>2695</v>
      </c>
      <c r="K519" s="661" t="s">
        <v>1206</v>
      </c>
      <c r="L519" s="662">
        <v>196.21</v>
      </c>
      <c r="M519" s="662">
        <v>196.21</v>
      </c>
      <c r="N519" s="661">
        <v>1</v>
      </c>
      <c r="O519" s="744">
        <v>0.5</v>
      </c>
      <c r="P519" s="662"/>
      <c r="Q519" s="677">
        <v>0</v>
      </c>
      <c r="R519" s="661"/>
      <c r="S519" s="677">
        <v>0</v>
      </c>
      <c r="T519" s="744"/>
      <c r="U519" s="700">
        <v>0</v>
      </c>
    </row>
    <row r="520" spans="1:21" ht="14.4" customHeight="1" x14ac:dyDescent="0.3">
      <c r="A520" s="660">
        <v>50</v>
      </c>
      <c r="B520" s="661" t="s">
        <v>561</v>
      </c>
      <c r="C520" s="661" t="s">
        <v>2378</v>
      </c>
      <c r="D520" s="742" t="s">
        <v>3367</v>
      </c>
      <c r="E520" s="743" t="s">
        <v>2389</v>
      </c>
      <c r="F520" s="661" t="s">
        <v>2373</v>
      </c>
      <c r="G520" s="661" t="s">
        <v>2396</v>
      </c>
      <c r="H520" s="661" t="s">
        <v>1222</v>
      </c>
      <c r="I520" s="661" t="s">
        <v>2492</v>
      </c>
      <c r="J520" s="661" t="s">
        <v>2269</v>
      </c>
      <c r="K520" s="661" t="s">
        <v>2493</v>
      </c>
      <c r="L520" s="662">
        <v>416.37</v>
      </c>
      <c r="M520" s="662">
        <v>3330.96</v>
      </c>
      <c r="N520" s="661">
        <v>8</v>
      </c>
      <c r="O520" s="744">
        <v>5</v>
      </c>
      <c r="P520" s="662">
        <v>1665.48</v>
      </c>
      <c r="Q520" s="677">
        <v>0.5</v>
      </c>
      <c r="R520" s="661">
        <v>4</v>
      </c>
      <c r="S520" s="677">
        <v>0.5</v>
      </c>
      <c r="T520" s="744">
        <v>3</v>
      </c>
      <c r="U520" s="700">
        <v>0.6</v>
      </c>
    </row>
    <row r="521" spans="1:21" ht="14.4" customHeight="1" x14ac:dyDescent="0.3">
      <c r="A521" s="660">
        <v>50</v>
      </c>
      <c r="B521" s="661" t="s">
        <v>561</v>
      </c>
      <c r="C521" s="661" t="s">
        <v>2378</v>
      </c>
      <c r="D521" s="742" t="s">
        <v>3367</v>
      </c>
      <c r="E521" s="743" t="s">
        <v>2389</v>
      </c>
      <c r="F521" s="661" t="s">
        <v>2373</v>
      </c>
      <c r="G521" s="661" t="s">
        <v>2396</v>
      </c>
      <c r="H521" s="661" t="s">
        <v>1222</v>
      </c>
      <c r="I521" s="661" t="s">
        <v>2492</v>
      </c>
      <c r="J521" s="661" t="s">
        <v>2269</v>
      </c>
      <c r="K521" s="661" t="s">
        <v>2493</v>
      </c>
      <c r="L521" s="662">
        <v>392.42</v>
      </c>
      <c r="M521" s="662">
        <v>784.84</v>
      </c>
      <c r="N521" s="661">
        <v>2</v>
      </c>
      <c r="O521" s="744">
        <v>1.5</v>
      </c>
      <c r="P521" s="662">
        <v>784.84</v>
      </c>
      <c r="Q521" s="677">
        <v>1</v>
      </c>
      <c r="R521" s="661">
        <v>2</v>
      </c>
      <c r="S521" s="677">
        <v>1</v>
      </c>
      <c r="T521" s="744">
        <v>1.5</v>
      </c>
      <c r="U521" s="700">
        <v>1</v>
      </c>
    </row>
    <row r="522" spans="1:21" ht="14.4" customHeight="1" x14ac:dyDescent="0.3">
      <c r="A522" s="660">
        <v>50</v>
      </c>
      <c r="B522" s="661" t="s">
        <v>561</v>
      </c>
      <c r="C522" s="661" t="s">
        <v>2378</v>
      </c>
      <c r="D522" s="742" t="s">
        <v>3367</v>
      </c>
      <c r="E522" s="743" t="s">
        <v>2389</v>
      </c>
      <c r="F522" s="661" t="s">
        <v>2373</v>
      </c>
      <c r="G522" s="661" t="s">
        <v>2396</v>
      </c>
      <c r="H522" s="661" t="s">
        <v>1222</v>
      </c>
      <c r="I522" s="661" t="s">
        <v>1395</v>
      </c>
      <c r="J522" s="661" t="s">
        <v>1396</v>
      </c>
      <c r="K522" s="661" t="s">
        <v>2270</v>
      </c>
      <c r="L522" s="662">
        <v>643.69000000000005</v>
      </c>
      <c r="M522" s="662">
        <v>2574.7600000000002</v>
      </c>
      <c r="N522" s="661">
        <v>4</v>
      </c>
      <c r="O522" s="744">
        <v>2</v>
      </c>
      <c r="P522" s="662">
        <v>643.69000000000005</v>
      </c>
      <c r="Q522" s="677">
        <v>0.25</v>
      </c>
      <c r="R522" s="661">
        <v>1</v>
      </c>
      <c r="S522" s="677">
        <v>0.25</v>
      </c>
      <c r="T522" s="744">
        <v>0.5</v>
      </c>
      <c r="U522" s="700">
        <v>0.25</v>
      </c>
    </row>
    <row r="523" spans="1:21" ht="14.4" customHeight="1" x14ac:dyDescent="0.3">
      <c r="A523" s="660">
        <v>50</v>
      </c>
      <c r="B523" s="661" t="s">
        <v>561</v>
      </c>
      <c r="C523" s="661" t="s">
        <v>2378</v>
      </c>
      <c r="D523" s="742" t="s">
        <v>3367</v>
      </c>
      <c r="E523" s="743" t="s">
        <v>2389</v>
      </c>
      <c r="F523" s="661" t="s">
        <v>2373</v>
      </c>
      <c r="G523" s="661" t="s">
        <v>2396</v>
      </c>
      <c r="H523" s="661" t="s">
        <v>1222</v>
      </c>
      <c r="I523" s="661" t="s">
        <v>1395</v>
      </c>
      <c r="J523" s="661" t="s">
        <v>1396</v>
      </c>
      <c r="K523" s="661" t="s">
        <v>2270</v>
      </c>
      <c r="L523" s="662">
        <v>603.73</v>
      </c>
      <c r="M523" s="662">
        <v>1207.46</v>
      </c>
      <c r="N523" s="661">
        <v>2</v>
      </c>
      <c r="O523" s="744">
        <v>1.5</v>
      </c>
      <c r="P523" s="662"/>
      <c r="Q523" s="677">
        <v>0</v>
      </c>
      <c r="R523" s="661"/>
      <c r="S523" s="677">
        <v>0</v>
      </c>
      <c r="T523" s="744"/>
      <c r="U523" s="700">
        <v>0</v>
      </c>
    </row>
    <row r="524" spans="1:21" ht="14.4" customHeight="1" x14ac:dyDescent="0.3">
      <c r="A524" s="660">
        <v>50</v>
      </c>
      <c r="B524" s="661" t="s">
        <v>561</v>
      </c>
      <c r="C524" s="661" t="s">
        <v>2378</v>
      </c>
      <c r="D524" s="742" t="s">
        <v>3367</v>
      </c>
      <c r="E524" s="743" t="s">
        <v>2389</v>
      </c>
      <c r="F524" s="661" t="s">
        <v>2373</v>
      </c>
      <c r="G524" s="661" t="s">
        <v>2702</v>
      </c>
      <c r="H524" s="661" t="s">
        <v>1222</v>
      </c>
      <c r="I524" s="661" t="s">
        <v>3027</v>
      </c>
      <c r="J524" s="661" t="s">
        <v>2704</v>
      </c>
      <c r="K524" s="661" t="s">
        <v>1215</v>
      </c>
      <c r="L524" s="662">
        <v>739.33</v>
      </c>
      <c r="M524" s="662">
        <v>2957.32</v>
      </c>
      <c r="N524" s="661">
        <v>4</v>
      </c>
      <c r="O524" s="744">
        <v>2.5</v>
      </c>
      <c r="P524" s="662">
        <v>1478.66</v>
      </c>
      <c r="Q524" s="677">
        <v>0.5</v>
      </c>
      <c r="R524" s="661">
        <v>2</v>
      </c>
      <c r="S524" s="677">
        <v>0.5</v>
      </c>
      <c r="T524" s="744">
        <v>1</v>
      </c>
      <c r="U524" s="700">
        <v>0.4</v>
      </c>
    </row>
    <row r="525" spans="1:21" ht="14.4" customHeight="1" x14ac:dyDescent="0.3">
      <c r="A525" s="660">
        <v>50</v>
      </c>
      <c r="B525" s="661" t="s">
        <v>561</v>
      </c>
      <c r="C525" s="661" t="s">
        <v>2378</v>
      </c>
      <c r="D525" s="742" t="s">
        <v>3367</v>
      </c>
      <c r="E525" s="743" t="s">
        <v>2389</v>
      </c>
      <c r="F525" s="661" t="s">
        <v>2373</v>
      </c>
      <c r="G525" s="661" t="s">
        <v>2702</v>
      </c>
      <c r="H525" s="661" t="s">
        <v>1222</v>
      </c>
      <c r="I525" s="661" t="s">
        <v>3028</v>
      </c>
      <c r="J525" s="661" t="s">
        <v>2704</v>
      </c>
      <c r="K525" s="661" t="s">
        <v>1215</v>
      </c>
      <c r="L525" s="662">
        <v>0</v>
      </c>
      <c r="M525" s="662">
        <v>0</v>
      </c>
      <c r="N525" s="661">
        <v>6</v>
      </c>
      <c r="O525" s="744">
        <v>4</v>
      </c>
      <c r="P525" s="662">
        <v>0</v>
      </c>
      <c r="Q525" s="677"/>
      <c r="R525" s="661">
        <v>3</v>
      </c>
      <c r="S525" s="677">
        <v>0.5</v>
      </c>
      <c r="T525" s="744">
        <v>1.5</v>
      </c>
      <c r="U525" s="700">
        <v>0.375</v>
      </c>
    </row>
    <row r="526" spans="1:21" ht="14.4" customHeight="1" x14ac:dyDescent="0.3">
      <c r="A526" s="660">
        <v>50</v>
      </c>
      <c r="B526" s="661" t="s">
        <v>561</v>
      </c>
      <c r="C526" s="661" t="s">
        <v>2378</v>
      </c>
      <c r="D526" s="742" t="s">
        <v>3367</v>
      </c>
      <c r="E526" s="743" t="s">
        <v>2389</v>
      </c>
      <c r="F526" s="661" t="s">
        <v>2373</v>
      </c>
      <c r="G526" s="661" t="s">
        <v>2702</v>
      </c>
      <c r="H526" s="661" t="s">
        <v>1222</v>
      </c>
      <c r="I526" s="661" t="s">
        <v>2703</v>
      </c>
      <c r="J526" s="661" t="s">
        <v>2704</v>
      </c>
      <c r="K526" s="661" t="s">
        <v>1036</v>
      </c>
      <c r="L526" s="662">
        <v>246.44</v>
      </c>
      <c r="M526" s="662">
        <v>2217.96</v>
      </c>
      <c r="N526" s="661">
        <v>9</v>
      </c>
      <c r="O526" s="744">
        <v>3</v>
      </c>
      <c r="P526" s="662">
        <v>1232.2</v>
      </c>
      <c r="Q526" s="677">
        <v>0.55555555555555558</v>
      </c>
      <c r="R526" s="661">
        <v>5</v>
      </c>
      <c r="S526" s="677">
        <v>0.55555555555555558</v>
      </c>
      <c r="T526" s="744">
        <v>2</v>
      </c>
      <c r="U526" s="700">
        <v>0.66666666666666663</v>
      </c>
    </row>
    <row r="527" spans="1:21" ht="14.4" customHeight="1" x14ac:dyDescent="0.3">
      <c r="A527" s="660">
        <v>50</v>
      </c>
      <c r="B527" s="661" t="s">
        <v>561</v>
      </c>
      <c r="C527" s="661" t="s">
        <v>2378</v>
      </c>
      <c r="D527" s="742" t="s">
        <v>3367</v>
      </c>
      <c r="E527" s="743" t="s">
        <v>2389</v>
      </c>
      <c r="F527" s="661" t="s">
        <v>2373</v>
      </c>
      <c r="G527" s="661" t="s">
        <v>2702</v>
      </c>
      <c r="H527" s="661" t="s">
        <v>1222</v>
      </c>
      <c r="I527" s="661" t="s">
        <v>3029</v>
      </c>
      <c r="J527" s="661" t="s">
        <v>1945</v>
      </c>
      <c r="K527" s="661" t="s">
        <v>1215</v>
      </c>
      <c r="L527" s="662">
        <v>0</v>
      </c>
      <c r="M527" s="662">
        <v>0</v>
      </c>
      <c r="N527" s="661">
        <v>1</v>
      </c>
      <c r="O527" s="744">
        <v>0.5</v>
      </c>
      <c r="P527" s="662"/>
      <c r="Q527" s="677"/>
      <c r="R527" s="661"/>
      <c r="S527" s="677">
        <v>0</v>
      </c>
      <c r="T527" s="744"/>
      <c r="U527" s="700">
        <v>0</v>
      </c>
    </row>
    <row r="528" spans="1:21" ht="14.4" customHeight="1" x14ac:dyDescent="0.3">
      <c r="A528" s="660">
        <v>50</v>
      </c>
      <c r="B528" s="661" t="s">
        <v>561</v>
      </c>
      <c r="C528" s="661" t="s">
        <v>2378</v>
      </c>
      <c r="D528" s="742" t="s">
        <v>3367</v>
      </c>
      <c r="E528" s="743" t="s">
        <v>2389</v>
      </c>
      <c r="F528" s="661" t="s">
        <v>2373</v>
      </c>
      <c r="G528" s="661" t="s">
        <v>2702</v>
      </c>
      <c r="H528" s="661" t="s">
        <v>1222</v>
      </c>
      <c r="I528" s="661" t="s">
        <v>1944</v>
      </c>
      <c r="J528" s="661" t="s">
        <v>1945</v>
      </c>
      <c r="K528" s="661" t="s">
        <v>1215</v>
      </c>
      <c r="L528" s="662">
        <v>797.54</v>
      </c>
      <c r="M528" s="662">
        <v>797.54</v>
      </c>
      <c r="N528" s="661">
        <v>1</v>
      </c>
      <c r="O528" s="744">
        <v>0.5</v>
      </c>
      <c r="P528" s="662"/>
      <c r="Q528" s="677">
        <v>0</v>
      </c>
      <c r="R528" s="661"/>
      <c r="S528" s="677">
        <v>0</v>
      </c>
      <c r="T528" s="744"/>
      <c r="U528" s="700">
        <v>0</v>
      </c>
    </row>
    <row r="529" spans="1:21" ht="14.4" customHeight="1" x14ac:dyDescent="0.3">
      <c r="A529" s="660">
        <v>50</v>
      </c>
      <c r="B529" s="661" t="s">
        <v>561</v>
      </c>
      <c r="C529" s="661" t="s">
        <v>2378</v>
      </c>
      <c r="D529" s="742" t="s">
        <v>3367</v>
      </c>
      <c r="E529" s="743" t="s">
        <v>2389</v>
      </c>
      <c r="F529" s="661" t="s">
        <v>2373</v>
      </c>
      <c r="G529" s="661" t="s">
        <v>2969</v>
      </c>
      <c r="H529" s="661" t="s">
        <v>1222</v>
      </c>
      <c r="I529" s="661" t="s">
        <v>2038</v>
      </c>
      <c r="J529" s="661" t="s">
        <v>2039</v>
      </c>
      <c r="K529" s="661" t="s">
        <v>2040</v>
      </c>
      <c r="L529" s="662">
        <v>119.7</v>
      </c>
      <c r="M529" s="662">
        <v>119.7</v>
      </c>
      <c r="N529" s="661">
        <v>1</v>
      </c>
      <c r="O529" s="744">
        <v>0.5</v>
      </c>
      <c r="P529" s="662"/>
      <c r="Q529" s="677">
        <v>0</v>
      </c>
      <c r="R529" s="661"/>
      <c r="S529" s="677">
        <v>0</v>
      </c>
      <c r="T529" s="744"/>
      <c r="U529" s="700">
        <v>0</v>
      </c>
    </row>
    <row r="530" spans="1:21" ht="14.4" customHeight="1" x14ac:dyDescent="0.3">
      <c r="A530" s="660">
        <v>50</v>
      </c>
      <c r="B530" s="661" t="s">
        <v>561</v>
      </c>
      <c r="C530" s="661" t="s">
        <v>2378</v>
      </c>
      <c r="D530" s="742" t="s">
        <v>3367</v>
      </c>
      <c r="E530" s="743" t="s">
        <v>2389</v>
      </c>
      <c r="F530" s="661" t="s">
        <v>2373</v>
      </c>
      <c r="G530" s="661" t="s">
        <v>2426</v>
      </c>
      <c r="H530" s="661" t="s">
        <v>1222</v>
      </c>
      <c r="I530" s="661" t="s">
        <v>1302</v>
      </c>
      <c r="J530" s="661" t="s">
        <v>1303</v>
      </c>
      <c r="K530" s="661" t="s">
        <v>1182</v>
      </c>
      <c r="L530" s="662">
        <v>65.540000000000006</v>
      </c>
      <c r="M530" s="662">
        <v>131.08000000000001</v>
      </c>
      <c r="N530" s="661">
        <v>2</v>
      </c>
      <c r="O530" s="744">
        <v>0.5</v>
      </c>
      <c r="P530" s="662"/>
      <c r="Q530" s="677">
        <v>0</v>
      </c>
      <c r="R530" s="661"/>
      <c r="S530" s="677">
        <v>0</v>
      </c>
      <c r="T530" s="744"/>
      <c r="U530" s="700">
        <v>0</v>
      </c>
    </row>
    <row r="531" spans="1:21" ht="14.4" customHeight="1" x14ac:dyDescent="0.3">
      <c r="A531" s="660">
        <v>50</v>
      </c>
      <c r="B531" s="661" t="s">
        <v>561</v>
      </c>
      <c r="C531" s="661" t="s">
        <v>2378</v>
      </c>
      <c r="D531" s="742" t="s">
        <v>3367</v>
      </c>
      <c r="E531" s="743" t="s">
        <v>2389</v>
      </c>
      <c r="F531" s="661" t="s">
        <v>2373</v>
      </c>
      <c r="G531" s="661" t="s">
        <v>2426</v>
      </c>
      <c r="H531" s="661" t="s">
        <v>1222</v>
      </c>
      <c r="I531" s="661" t="s">
        <v>3030</v>
      </c>
      <c r="J531" s="661" t="s">
        <v>1303</v>
      </c>
      <c r="K531" s="661" t="s">
        <v>3031</v>
      </c>
      <c r="L531" s="662">
        <v>229.38</v>
      </c>
      <c r="M531" s="662">
        <v>458.76</v>
      </c>
      <c r="N531" s="661">
        <v>2</v>
      </c>
      <c r="O531" s="744">
        <v>1</v>
      </c>
      <c r="P531" s="662"/>
      <c r="Q531" s="677">
        <v>0</v>
      </c>
      <c r="R531" s="661"/>
      <c r="S531" s="677">
        <v>0</v>
      </c>
      <c r="T531" s="744"/>
      <c r="U531" s="700">
        <v>0</v>
      </c>
    </row>
    <row r="532" spans="1:21" ht="14.4" customHeight="1" x14ac:dyDescent="0.3">
      <c r="A532" s="660">
        <v>50</v>
      </c>
      <c r="B532" s="661" t="s">
        <v>561</v>
      </c>
      <c r="C532" s="661" t="s">
        <v>2378</v>
      </c>
      <c r="D532" s="742" t="s">
        <v>3367</v>
      </c>
      <c r="E532" s="743" t="s">
        <v>2389</v>
      </c>
      <c r="F532" s="661" t="s">
        <v>2373</v>
      </c>
      <c r="G532" s="661" t="s">
        <v>2397</v>
      </c>
      <c r="H532" s="661" t="s">
        <v>562</v>
      </c>
      <c r="I532" s="661" t="s">
        <v>3032</v>
      </c>
      <c r="J532" s="661" t="s">
        <v>1291</v>
      </c>
      <c r="K532" s="661" t="s">
        <v>1343</v>
      </c>
      <c r="L532" s="662">
        <v>105.32</v>
      </c>
      <c r="M532" s="662">
        <v>105.32</v>
      </c>
      <c r="N532" s="661">
        <v>1</v>
      </c>
      <c r="O532" s="744">
        <v>1</v>
      </c>
      <c r="P532" s="662"/>
      <c r="Q532" s="677">
        <v>0</v>
      </c>
      <c r="R532" s="661"/>
      <c r="S532" s="677">
        <v>0</v>
      </c>
      <c r="T532" s="744"/>
      <c r="U532" s="700">
        <v>0</v>
      </c>
    </row>
    <row r="533" spans="1:21" ht="14.4" customHeight="1" x14ac:dyDescent="0.3">
      <c r="A533" s="660">
        <v>50</v>
      </c>
      <c r="B533" s="661" t="s">
        <v>561</v>
      </c>
      <c r="C533" s="661" t="s">
        <v>2378</v>
      </c>
      <c r="D533" s="742" t="s">
        <v>3367</v>
      </c>
      <c r="E533" s="743" t="s">
        <v>2389</v>
      </c>
      <c r="F533" s="661" t="s">
        <v>2373</v>
      </c>
      <c r="G533" s="661" t="s">
        <v>2397</v>
      </c>
      <c r="H533" s="661" t="s">
        <v>562</v>
      </c>
      <c r="I533" s="661" t="s">
        <v>2707</v>
      </c>
      <c r="J533" s="661" t="s">
        <v>2708</v>
      </c>
      <c r="K533" s="661" t="s">
        <v>2709</v>
      </c>
      <c r="L533" s="662">
        <v>16.38</v>
      </c>
      <c r="M533" s="662">
        <v>163.80000000000001</v>
      </c>
      <c r="N533" s="661">
        <v>10</v>
      </c>
      <c r="O533" s="744">
        <v>1.5</v>
      </c>
      <c r="P533" s="662"/>
      <c r="Q533" s="677">
        <v>0</v>
      </c>
      <c r="R533" s="661"/>
      <c r="S533" s="677">
        <v>0</v>
      </c>
      <c r="T533" s="744"/>
      <c r="U533" s="700">
        <v>0</v>
      </c>
    </row>
    <row r="534" spans="1:21" ht="14.4" customHeight="1" x14ac:dyDescent="0.3">
      <c r="A534" s="660">
        <v>50</v>
      </c>
      <c r="B534" s="661" t="s">
        <v>561</v>
      </c>
      <c r="C534" s="661" t="s">
        <v>2378</v>
      </c>
      <c r="D534" s="742" t="s">
        <v>3367</v>
      </c>
      <c r="E534" s="743" t="s">
        <v>2389</v>
      </c>
      <c r="F534" s="661" t="s">
        <v>2373</v>
      </c>
      <c r="G534" s="661" t="s">
        <v>2397</v>
      </c>
      <c r="H534" s="661" t="s">
        <v>562</v>
      </c>
      <c r="I534" s="661" t="s">
        <v>3033</v>
      </c>
      <c r="J534" s="661" t="s">
        <v>3034</v>
      </c>
      <c r="K534" s="661" t="s">
        <v>2657</v>
      </c>
      <c r="L534" s="662">
        <v>32.76</v>
      </c>
      <c r="M534" s="662">
        <v>262.08</v>
      </c>
      <c r="N534" s="661">
        <v>8</v>
      </c>
      <c r="O534" s="744">
        <v>2</v>
      </c>
      <c r="P534" s="662">
        <v>131.04</v>
      </c>
      <c r="Q534" s="677">
        <v>0.5</v>
      </c>
      <c r="R534" s="661">
        <v>4</v>
      </c>
      <c r="S534" s="677">
        <v>0.5</v>
      </c>
      <c r="T534" s="744">
        <v>1</v>
      </c>
      <c r="U534" s="700">
        <v>0.5</v>
      </c>
    </row>
    <row r="535" spans="1:21" ht="14.4" customHeight="1" x14ac:dyDescent="0.3">
      <c r="A535" s="660">
        <v>50</v>
      </c>
      <c r="B535" s="661" t="s">
        <v>561</v>
      </c>
      <c r="C535" s="661" t="s">
        <v>2378</v>
      </c>
      <c r="D535" s="742" t="s">
        <v>3367</v>
      </c>
      <c r="E535" s="743" t="s">
        <v>2389</v>
      </c>
      <c r="F535" s="661" t="s">
        <v>2373</v>
      </c>
      <c r="G535" s="661" t="s">
        <v>2397</v>
      </c>
      <c r="H535" s="661" t="s">
        <v>1222</v>
      </c>
      <c r="I535" s="661" t="s">
        <v>1290</v>
      </c>
      <c r="J535" s="661" t="s">
        <v>1291</v>
      </c>
      <c r="K535" s="661" t="s">
        <v>1292</v>
      </c>
      <c r="L535" s="662">
        <v>35.11</v>
      </c>
      <c r="M535" s="662">
        <v>842.64</v>
      </c>
      <c r="N535" s="661">
        <v>24</v>
      </c>
      <c r="O535" s="744">
        <v>8</v>
      </c>
      <c r="P535" s="662">
        <v>526.65</v>
      </c>
      <c r="Q535" s="677">
        <v>0.625</v>
      </c>
      <c r="R535" s="661">
        <v>15</v>
      </c>
      <c r="S535" s="677">
        <v>0.625</v>
      </c>
      <c r="T535" s="744">
        <v>4.5</v>
      </c>
      <c r="U535" s="700">
        <v>0.5625</v>
      </c>
    </row>
    <row r="536" spans="1:21" ht="14.4" customHeight="1" x14ac:dyDescent="0.3">
      <c r="A536" s="660">
        <v>50</v>
      </c>
      <c r="B536" s="661" t="s">
        <v>561</v>
      </c>
      <c r="C536" s="661" t="s">
        <v>2378</v>
      </c>
      <c r="D536" s="742" t="s">
        <v>3367</v>
      </c>
      <c r="E536" s="743" t="s">
        <v>2389</v>
      </c>
      <c r="F536" s="661" t="s">
        <v>2373</v>
      </c>
      <c r="G536" s="661" t="s">
        <v>2397</v>
      </c>
      <c r="H536" s="661" t="s">
        <v>1222</v>
      </c>
      <c r="I536" s="661" t="s">
        <v>1294</v>
      </c>
      <c r="J536" s="661" t="s">
        <v>1295</v>
      </c>
      <c r="K536" s="661" t="s">
        <v>1296</v>
      </c>
      <c r="L536" s="662">
        <v>70.23</v>
      </c>
      <c r="M536" s="662">
        <v>70.23</v>
      </c>
      <c r="N536" s="661">
        <v>1</v>
      </c>
      <c r="O536" s="744">
        <v>1</v>
      </c>
      <c r="P536" s="662"/>
      <c r="Q536" s="677">
        <v>0</v>
      </c>
      <c r="R536" s="661"/>
      <c r="S536" s="677">
        <v>0</v>
      </c>
      <c r="T536" s="744"/>
      <c r="U536" s="700">
        <v>0</v>
      </c>
    </row>
    <row r="537" spans="1:21" ht="14.4" customHeight="1" x14ac:dyDescent="0.3">
      <c r="A537" s="660">
        <v>50</v>
      </c>
      <c r="B537" s="661" t="s">
        <v>561</v>
      </c>
      <c r="C537" s="661" t="s">
        <v>2378</v>
      </c>
      <c r="D537" s="742" t="s">
        <v>3367</v>
      </c>
      <c r="E537" s="743" t="s">
        <v>2389</v>
      </c>
      <c r="F537" s="661" t="s">
        <v>2373</v>
      </c>
      <c r="G537" s="661" t="s">
        <v>3035</v>
      </c>
      <c r="H537" s="661" t="s">
        <v>562</v>
      </c>
      <c r="I537" s="661" t="s">
        <v>3036</v>
      </c>
      <c r="J537" s="661" t="s">
        <v>3037</v>
      </c>
      <c r="K537" s="661" t="s">
        <v>2311</v>
      </c>
      <c r="L537" s="662">
        <v>85.27</v>
      </c>
      <c r="M537" s="662">
        <v>85.27</v>
      </c>
      <c r="N537" s="661">
        <v>1</v>
      </c>
      <c r="O537" s="744">
        <v>1</v>
      </c>
      <c r="P537" s="662"/>
      <c r="Q537" s="677">
        <v>0</v>
      </c>
      <c r="R537" s="661"/>
      <c r="S537" s="677">
        <v>0</v>
      </c>
      <c r="T537" s="744"/>
      <c r="U537" s="700">
        <v>0</v>
      </c>
    </row>
    <row r="538" spans="1:21" ht="14.4" customHeight="1" x14ac:dyDescent="0.3">
      <c r="A538" s="660">
        <v>50</v>
      </c>
      <c r="B538" s="661" t="s">
        <v>561</v>
      </c>
      <c r="C538" s="661" t="s">
        <v>2378</v>
      </c>
      <c r="D538" s="742" t="s">
        <v>3367</v>
      </c>
      <c r="E538" s="743" t="s">
        <v>2389</v>
      </c>
      <c r="F538" s="661" t="s">
        <v>2373</v>
      </c>
      <c r="G538" s="661" t="s">
        <v>2717</v>
      </c>
      <c r="H538" s="661" t="s">
        <v>562</v>
      </c>
      <c r="I538" s="661" t="s">
        <v>3038</v>
      </c>
      <c r="J538" s="661" t="s">
        <v>2719</v>
      </c>
      <c r="K538" s="661" t="s">
        <v>2864</v>
      </c>
      <c r="L538" s="662">
        <v>321.79000000000002</v>
      </c>
      <c r="M538" s="662">
        <v>321.79000000000002</v>
      </c>
      <c r="N538" s="661">
        <v>1</v>
      </c>
      <c r="O538" s="744">
        <v>0.5</v>
      </c>
      <c r="P538" s="662"/>
      <c r="Q538" s="677">
        <v>0</v>
      </c>
      <c r="R538" s="661"/>
      <c r="S538" s="677">
        <v>0</v>
      </c>
      <c r="T538" s="744"/>
      <c r="U538" s="700">
        <v>0</v>
      </c>
    </row>
    <row r="539" spans="1:21" ht="14.4" customHeight="1" x14ac:dyDescent="0.3">
      <c r="A539" s="660">
        <v>50</v>
      </c>
      <c r="B539" s="661" t="s">
        <v>561</v>
      </c>
      <c r="C539" s="661" t="s">
        <v>2378</v>
      </c>
      <c r="D539" s="742" t="s">
        <v>3367</v>
      </c>
      <c r="E539" s="743" t="s">
        <v>2389</v>
      </c>
      <c r="F539" s="661" t="s">
        <v>2373</v>
      </c>
      <c r="G539" s="661" t="s">
        <v>3039</v>
      </c>
      <c r="H539" s="661" t="s">
        <v>562</v>
      </c>
      <c r="I539" s="661" t="s">
        <v>3040</v>
      </c>
      <c r="J539" s="661" t="s">
        <v>3041</v>
      </c>
      <c r="K539" s="661" t="s">
        <v>3042</v>
      </c>
      <c r="L539" s="662">
        <v>277.67</v>
      </c>
      <c r="M539" s="662">
        <v>555.34</v>
      </c>
      <c r="N539" s="661">
        <v>2</v>
      </c>
      <c r="O539" s="744">
        <v>0.5</v>
      </c>
      <c r="P539" s="662"/>
      <c r="Q539" s="677">
        <v>0</v>
      </c>
      <c r="R539" s="661"/>
      <c r="S539" s="677">
        <v>0</v>
      </c>
      <c r="T539" s="744"/>
      <c r="U539" s="700">
        <v>0</v>
      </c>
    </row>
    <row r="540" spans="1:21" ht="14.4" customHeight="1" x14ac:dyDescent="0.3">
      <c r="A540" s="660">
        <v>50</v>
      </c>
      <c r="B540" s="661" t="s">
        <v>561</v>
      </c>
      <c r="C540" s="661" t="s">
        <v>2378</v>
      </c>
      <c r="D540" s="742" t="s">
        <v>3367</v>
      </c>
      <c r="E540" s="743" t="s">
        <v>2389</v>
      </c>
      <c r="F540" s="661" t="s">
        <v>2373</v>
      </c>
      <c r="G540" s="661" t="s">
        <v>2427</v>
      </c>
      <c r="H540" s="661" t="s">
        <v>562</v>
      </c>
      <c r="I540" s="661" t="s">
        <v>1535</v>
      </c>
      <c r="J540" s="661" t="s">
        <v>1536</v>
      </c>
      <c r="K540" s="661" t="s">
        <v>2308</v>
      </c>
      <c r="L540" s="662">
        <v>66.819999999999993</v>
      </c>
      <c r="M540" s="662">
        <v>66.819999999999993</v>
      </c>
      <c r="N540" s="661">
        <v>1</v>
      </c>
      <c r="O540" s="744">
        <v>1</v>
      </c>
      <c r="P540" s="662"/>
      <c r="Q540" s="677">
        <v>0</v>
      </c>
      <c r="R540" s="661"/>
      <c r="S540" s="677">
        <v>0</v>
      </c>
      <c r="T540" s="744"/>
      <c r="U540" s="700">
        <v>0</v>
      </c>
    </row>
    <row r="541" spans="1:21" ht="14.4" customHeight="1" x14ac:dyDescent="0.3">
      <c r="A541" s="660">
        <v>50</v>
      </c>
      <c r="B541" s="661" t="s">
        <v>561</v>
      </c>
      <c r="C541" s="661" t="s">
        <v>2378</v>
      </c>
      <c r="D541" s="742" t="s">
        <v>3367</v>
      </c>
      <c r="E541" s="743" t="s">
        <v>2389</v>
      </c>
      <c r="F541" s="661" t="s">
        <v>2373</v>
      </c>
      <c r="G541" s="661" t="s">
        <v>2720</v>
      </c>
      <c r="H541" s="661" t="s">
        <v>1222</v>
      </c>
      <c r="I541" s="661" t="s">
        <v>1260</v>
      </c>
      <c r="J541" s="661" t="s">
        <v>1261</v>
      </c>
      <c r="K541" s="661" t="s">
        <v>2325</v>
      </c>
      <c r="L541" s="662">
        <v>264</v>
      </c>
      <c r="M541" s="662">
        <v>528</v>
      </c>
      <c r="N541" s="661">
        <v>2</v>
      </c>
      <c r="O541" s="744">
        <v>0.5</v>
      </c>
      <c r="P541" s="662">
        <v>528</v>
      </c>
      <c r="Q541" s="677">
        <v>1</v>
      </c>
      <c r="R541" s="661">
        <v>2</v>
      </c>
      <c r="S541" s="677">
        <v>1</v>
      </c>
      <c r="T541" s="744">
        <v>0.5</v>
      </c>
      <c r="U541" s="700">
        <v>1</v>
      </c>
    </row>
    <row r="542" spans="1:21" ht="14.4" customHeight="1" x14ac:dyDescent="0.3">
      <c r="A542" s="660">
        <v>50</v>
      </c>
      <c r="B542" s="661" t="s">
        <v>561</v>
      </c>
      <c r="C542" s="661" t="s">
        <v>2378</v>
      </c>
      <c r="D542" s="742" t="s">
        <v>3367</v>
      </c>
      <c r="E542" s="743" t="s">
        <v>2389</v>
      </c>
      <c r="F542" s="661" t="s">
        <v>2373</v>
      </c>
      <c r="G542" s="661" t="s">
        <v>2428</v>
      </c>
      <c r="H542" s="661" t="s">
        <v>1222</v>
      </c>
      <c r="I542" s="661" t="s">
        <v>2858</v>
      </c>
      <c r="J542" s="661" t="s">
        <v>2859</v>
      </c>
      <c r="K542" s="661" t="s">
        <v>2860</v>
      </c>
      <c r="L542" s="662">
        <v>2026.32</v>
      </c>
      <c r="M542" s="662">
        <v>10131.6</v>
      </c>
      <c r="N542" s="661">
        <v>5</v>
      </c>
      <c r="O542" s="744">
        <v>3</v>
      </c>
      <c r="P542" s="662">
        <v>8105.28</v>
      </c>
      <c r="Q542" s="677">
        <v>0.79999999999999993</v>
      </c>
      <c r="R542" s="661">
        <v>4</v>
      </c>
      <c r="S542" s="677">
        <v>0.8</v>
      </c>
      <c r="T542" s="744">
        <v>2</v>
      </c>
      <c r="U542" s="700">
        <v>0.66666666666666663</v>
      </c>
    </row>
    <row r="543" spans="1:21" ht="14.4" customHeight="1" x14ac:dyDescent="0.3">
      <c r="A543" s="660">
        <v>50</v>
      </c>
      <c r="B543" s="661" t="s">
        <v>561</v>
      </c>
      <c r="C543" s="661" t="s">
        <v>2378</v>
      </c>
      <c r="D543" s="742" t="s">
        <v>3367</v>
      </c>
      <c r="E543" s="743" t="s">
        <v>2389</v>
      </c>
      <c r="F543" s="661" t="s">
        <v>2373</v>
      </c>
      <c r="G543" s="661" t="s">
        <v>2555</v>
      </c>
      <c r="H543" s="661" t="s">
        <v>562</v>
      </c>
      <c r="I543" s="661" t="s">
        <v>2865</v>
      </c>
      <c r="J543" s="661" t="s">
        <v>2866</v>
      </c>
      <c r="K543" s="661" t="s">
        <v>2867</v>
      </c>
      <c r="L543" s="662">
        <v>23.72</v>
      </c>
      <c r="M543" s="662">
        <v>71.16</v>
      </c>
      <c r="N543" s="661">
        <v>3</v>
      </c>
      <c r="O543" s="744">
        <v>0.5</v>
      </c>
      <c r="P543" s="662"/>
      <c r="Q543" s="677">
        <v>0</v>
      </c>
      <c r="R543" s="661"/>
      <c r="S543" s="677">
        <v>0</v>
      </c>
      <c r="T543" s="744"/>
      <c r="U543" s="700">
        <v>0</v>
      </c>
    </row>
    <row r="544" spans="1:21" ht="14.4" customHeight="1" x14ac:dyDescent="0.3">
      <c r="A544" s="660">
        <v>50</v>
      </c>
      <c r="B544" s="661" t="s">
        <v>561</v>
      </c>
      <c r="C544" s="661" t="s">
        <v>2378</v>
      </c>
      <c r="D544" s="742" t="s">
        <v>3367</v>
      </c>
      <c r="E544" s="743" t="s">
        <v>2389</v>
      </c>
      <c r="F544" s="661" t="s">
        <v>2373</v>
      </c>
      <c r="G544" s="661" t="s">
        <v>3043</v>
      </c>
      <c r="H544" s="661" t="s">
        <v>562</v>
      </c>
      <c r="I544" s="661" t="s">
        <v>3044</v>
      </c>
      <c r="J544" s="661" t="s">
        <v>1882</v>
      </c>
      <c r="K544" s="661" t="s">
        <v>3045</v>
      </c>
      <c r="L544" s="662">
        <v>96.84</v>
      </c>
      <c r="M544" s="662">
        <v>193.68</v>
      </c>
      <c r="N544" s="661">
        <v>2</v>
      </c>
      <c r="O544" s="744">
        <v>0.5</v>
      </c>
      <c r="P544" s="662">
        <v>193.68</v>
      </c>
      <c r="Q544" s="677">
        <v>1</v>
      </c>
      <c r="R544" s="661">
        <v>2</v>
      </c>
      <c r="S544" s="677">
        <v>1</v>
      </c>
      <c r="T544" s="744">
        <v>0.5</v>
      </c>
      <c r="U544" s="700">
        <v>1</v>
      </c>
    </row>
    <row r="545" spans="1:21" ht="14.4" customHeight="1" x14ac:dyDescent="0.3">
      <c r="A545" s="660">
        <v>50</v>
      </c>
      <c r="B545" s="661" t="s">
        <v>561</v>
      </c>
      <c r="C545" s="661" t="s">
        <v>2378</v>
      </c>
      <c r="D545" s="742" t="s">
        <v>3367</v>
      </c>
      <c r="E545" s="743" t="s">
        <v>2389</v>
      </c>
      <c r="F545" s="661" t="s">
        <v>2373</v>
      </c>
      <c r="G545" s="661" t="s">
        <v>3043</v>
      </c>
      <c r="H545" s="661" t="s">
        <v>562</v>
      </c>
      <c r="I545" s="661" t="s">
        <v>3046</v>
      </c>
      <c r="J545" s="661" t="s">
        <v>3047</v>
      </c>
      <c r="K545" s="661" t="s">
        <v>3048</v>
      </c>
      <c r="L545" s="662">
        <v>161.4</v>
      </c>
      <c r="M545" s="662">
        <v>161.4</v>
      </c>
      <c r="N545" s="661">
        <v>1</v>
      </c>
      <c r="O545" s="744">
        <v>0.5</v>
      </c>
      <c r="P545" s="662">
        <v>161.4</v>
      </c>
      <c r="Q545" s="677">
        <v>1</v>
      </c>
      <c r="R545" s="661">
        <v>1</v>
      </c>
      <c r="S545" s="677">
        <v>1</v>
      </c>
      <c r="T545" s="744">
        <v>0.5</v>
      </c>
      <c r="U545" s="700">
        <v>1</v>
      </c>
    </row>
    <row r="546" spans="1:21" ht="14.4" customHeight="1" x14ac:dyDescent="0.3">
      <c r="A546" s="660">
        <v>50</v>
      </c>
      <c r="B546" s="661" t="s">
        <v>561</v>
      </c>
      <c r="C546" s="661" t="s">
        <v>2378</v>
      </c>
      <c r="D546" s="742" t="s">
        <v>3367</v>
      </c>
      <c r="E546" s="743" t="s">
        <v>2389</v>
      </c>
      <c r="F546" s="661" t="s">
        <v>2373</v>
      </c>
      <c r="G546" s="661" t="s">
        <v>3049</v>
      </c>
      <c r="H546" s="661" t="s">
        <v>562</v>
      </c>
      <c r="I546" s="661" t="s">
        <v>3050</v>
      </c>
      <c r="J546" s="661" t="s">
        <v>3051</v>
      </c>
      <c r="K546" s="661" t="s">
        <v>3052</v>
      </c>
      <c r="L546" s="662">
        <v>0</v>
      </c>
      <c r="M546" s="662">
        <v>0</v>
      </c>
      <c r="N546" s="661">
        <v>1</v>
      </c>
      <c r="O546" s="744">
        <v>0.5</v>
      </c>
      <c r="P546" s="662"/>
      <c r="Q546" s="677"/>
      <c r="R546" s="661"/>
      <c r="S546" s="677">
        <v>0</v>
      </c>
      <c r="T546" s="744"/>
      <c r="U546" s="700">
        <v>0</v>
      </c>
    </row>
    <row r="547" spans="1:21" ht="14.4" customHeight="1" x14ac:dyDescent="0.3">
      <c r="A547" s="660">
        <v>50</v>
      </c>
      <c r="B547" s="661" t="s">
        <v>561</v>
      </c>
      <c r="C547" s="661" t="s">
        <v>2378</v>
      </c>
      <c r="D547" s="742" t="s">
        <v>3367</v>
      </c>
      <c r="E547" s="743" t="s">
        <v>2389</v>
      </c>
      <c r="F547" s="661" t="s">
        <v>2373</v>
      </c>
      <c r="G547" s="661" t="s">
        <v>2557</v>
      </c>
      <c r="H547" s="661" t="s">
        <v>562</v>
      </c>
      <c r="I547" s="661" t="s">
        <v>3053</v>
      </c>
      <c r="J547" s="661" t="s">
        <v>859</v>
      </c>
      <c r="K547" s="661" t="s">
        <v>3054</v>
      </c>
      <c r="L547" s="662">
        <v>0</v>
      </c>
      <c r="M547" s="662">
        <v>0</v>
      </c>
      <c r="N547" s="661">
        <v>4</v>
      </c>
      <c r="O547" s="744">
        <v>1.5</v>
      </c>
      <c r="P547" s="662">
        <v>0</v>
      </c>
      <c r="Q547" s="677"/>
      <c r="R547" s="661">
        <v>1</v>
      </c>
      <c r="S547" s="677">
        <v>0.25</v>
      </c>
      <c r="T547" s="744">
        <v>0.5</v>
      </c>
      <c r="U547" s="700">
        <v>0.33333333333333331</v>
      </c>
    </row>
    <row r="548" spans="1:21" ht="14.4" customHeight="1" x14ac:dyDescent="0.3">
      <c r="A548" s="660">
        <v>50</v>
      </c>
      <c r="B548" s="661" t="s">
        <v>561</v>
      </c>
      <c r="C548" s="661" t="s">
        <v>2378</v>
      </c>
      <c r="D548" s="742" t="s">
        <v>3367</v>
      </c>
      <c r="E548" s="743" t="s">
        <v>2389</v>
      </c>
      <c r="F548" s="661" t="s">
        <v>2373</v>
      </c>
      <c r="G548" s="661" t="s">
        <v>2868</v>
      </c>
      <c r="H548" s="661" t="s">
        <v>562</v>
      </c>
      <c r="I548" s="661" t="s">
        <v>835</v>
      </c>
      <c r="J548" s="661" t="s">
        <v>836</v>
      </c>
      <c r="K548" s="661" t="s">
        <v>928</v>
      </c>
      <c r="L548" s="662">
        <v>0</v>
      </c>
      <c r="M548" s="662">
        <v>0</v>
      </c>
      <c r="N548" s="661">
        <v>4</v>
      </c>
      <c r="O548" s="744">
        <v>1</v>
      </c>
      <c r="P548" s="662">
        <v>0</v>
      </c>
      <c r="Q548" s="677"/>
      <c r="R548" s="661">
        <v>4</v>
      </c>
      <c r="S548" s="677">
        <v>1</v>
      </c>
      <c r="T548" s="744">
        <v>1</v>
      </c>
      <c r="U548" s="700">
        <v>1</v>
      </c>
    </row>
    <row r="549" spans="1:21" ht="14.4" customHeight="1" x14ac:dyDescent="0.3">
      <c r="A549" s="660">
        <v>50</v>
      </c>
      <c r="B549" s="661" t="s">
        <v>561</v>
      </c>
      <c r="C549" s="661" t="s">
        <v>2378</v>
      </c>
      <c r="D549" s="742" t="s">
        <v>3367</v>
      </c>
      <c r="E549" s="743" t="s">
        <v>2389</v>
      </c>
      <c r="F549" s="661" t="s">
        <v>2373</v>
      </c>
      <c r="G549" s="661" t="s">
        <v>3055</v>
      </c>
      <c r="H549" s="661" t="s">
        <v>562</v>
      </c>
      <c r="I549" s="661" t="s">
        <v>3056</v>
      </c>
      <c r="J549" s="661" t="s">
        <v>3057</v>
      </c>
      <c r="K549" s="661" t="s">
        <v>2493</v>
      </c>
      <c r="L549" s="662">
        <v>0</v>
      </c>
      <c r="M549" s="662">
        <v>0</v>
      </c>
      <c r="N549" s="661">
        <v>1</v>
      </c>
      <c r="O549" s="744">
        <v>1</v>
      </c>
      <c r="P549" s="662"/>
      <c r="Q549" s="677"/>
      <c r="R549" s="661"/>
      <c r="S549" s="677">
        <v>0</v>
      </c>
      <c r="T549" s="744"/>
      <c r="U549" s="700">
        <v>0</v>
      </c>
    </row>
    <row r="550" spans="1:21" ht="14.4" customHeight="1" x14ac:dyDescent="0.3">
      <c r="A550" s="660">
        <v>50</v>
      </c>
      <c r="B550" s="661" t="s">
        <v>561</v>
      </c>
      <c r="C550" s="661" t="s">
        <v>2378</v>
      </c>
      <c r="D550" s="742" t="s">
        <v>3367</v>
      </c>
      <c r="E550" s="743" t="s">
        <v>2389</v>
      </c>
      <c r="F550" s="661" t="s">
        <v>2373</v>
      </c>
      <c r="G550" s="661" t="s">
        <v>3058</v>
      </c>
      <c r="H550" s="661" t="s">
        <v>1222</v>
      </c>
      <c r="I550" s="661" t="s">
        <v>3059</v>
      </c>
      <c r="J550" s="661" t="s">
        <v>3060</v>
      </c>
      <c r="K550" s="661" t="s">
        <v>3061</v>
      </c>
      <c r="L550" s="662">
        <v>556.04</v>
      </c>
      <c r="M550" s="662">
        <v>556.04</v>
      </c>
      <c r="N550" s="661">
        <v>1</v>
      </c>
      <c r="O550" s="744">
        <v>0.5</v>
      </c>
      <c r="P550" s="662"/>
      <c r="Q550" s="677">
        <v>0</v>
      </c>
      <c r="R550" s="661"/>
      <c r="S550" s="677">
        <v>0</v>
      </c>
      <c r="T550" s="744"/>
      <c r="U550" s="700">
        <v>0</v>
      </c>
    </row>
    <row r="551" spans="1:21" ht="14.4" customHeight="1" x14ac:dyDescent="0.3">
      <c r="A551" s="660">
        <v>50</v>
      </c>
      <c r="B551" s="661" t="s">
        <v>561</v>
      </c>
      <c r="C551" s="661" t="s">
        <v>2378</v>
      </c>
      <c r="D551" s="742" t="s">
        <v>3367</v>
      </c>
      <c r="E551" s="743" t="s">
        <v>2389</v>
      </c>
      <c r="F551" s="661" t="s">
        <v>2373</v>
      </c>
      <c r="G551" s="661" t="s">
        <v>2978</v>
      </c>
      <c r="H551" s="661" t="s">
        <v>562</v>
      </c>
      <c r="I551" s="661" t="s">
        <v>3062</v>
      </c>
      <c r="J551" s="661" t="s">
        <v>3063</v>
      </c>
      <c r="K551" s="661" t="s">
        <v>2981</v>
      </c>
      <c r="L551" s="662">
        <v>58.29</v>
      </c>
      <c r="M551" s="662">
        <v>233.16</v>
      </c>
      <c r="N551" s="661">
        <v>4</v>
      </c>
      <c r="O551" s="744">
        <v>0.5</v>
      </c>
      <c r="P551" s="662"/>
      <c r="Q551" s="677">
        <v>0</v>
      </c>
      <c r="R551" s="661"/>
      <c r="S551" s="677">
        <v>0</v>
      </c>
      <c r="T551" s="744"/>
      <c r="U551" s="700">
        <v>0</v>
      </c>
    </row>
    <row r="552" spans="1:21" ht="14.4" customHeight="1" x14ac:dyDescent="0.3">
      <c r="A552" s="660">
        <v>50</v>
      </c>
      <c r="B552" s="661" t="s">
        <v>561</v>
      </c>
      <c r="C552" s="661" t="s">
        <v>2378</v>
      </c>
      <c r="D552" s="742" t="s">
        <v>3367</v>
      </c>
      <c r="E552" s="743" t="s">
        <v>2389</v>
      </c>
      <c r="F552" s="661" t="s">
        <v>2373</v>
      </c>
      <c r="G552" s="661" t="s">
        <v>2398</v>
      </c>
      <c r="H552" s="661" t="s">
        <v>562</v>
      </c>
      <c r="I552" s="661" t="s">
        <v>862</v>
      </c>
      <c r="J552" s="661" t="s">
        <v>2400</v>
      </c>
      <c r="K552" s="661" t="s">
        <v>2438</v>
      </c>
      <c r="L552" s="662">
        <v>63.7</v>
      </c>
      <c r="M552" s="662">
        <v>573.29999999999995</v>
      </c>
      <c r="N552" s="661">
        <v>9</v>
      </c>
      <c r="O552" s="744">
        <v>3.5</v>
      </c>
      <c r="P552" s="662">
        <v>191.10000000000002</v>
      </c>
      <c r="Q552" s="677">
        <v>0.33333333333333343</v>
      </c>
      <c r="R552" s="661">
        <v>3</v>
      </c>
      <c r="S552" s="677">
        <v>0.33333333333333331</v>
      </c>
      <c r="T552" s="744">
        <v>1.5</v>
      </c>
      <c r="U552" s="700">
        <v>0.42857142857142855</v>
      </c>
    </row>
    <row r="553" spans="1:21" ht="14.4" customHeight="1" x14ac:dyDescent="0.3">
      <c r="A553" s="660">
        <v>50</v>
      </c>
      <c r="B553" s="661" t="s">
        <v>561</v>
      </c>
      <c r="C553" s="661" t="s">
        <v>2378</v>
      </c>
      <c r="D553" s="742" t="s">
        <v>3367</v>
      </c>
      <c r="E553" s="743" t="s">
        <v>2389</v>
      </c>
      <c r="F553" s="661" t="s">
        <v>2373</v>
      </c>
      <c r="G553" s="661" t="s">
        <v>2573</v>
      </c>
      <c r="H553" s="661" t="s">
        <v>562</v>
      </c>
      <c r="I553" s="661" t="s">
        <v>3064</v>
      </c>
      <c r="J553" s="661" t="s">
        <v>3065</v>
      </c>
      <c r="K553" s="661" t="s">
        <v>1354</v>
      </c>
      <c r="L553" s="662">
        <v>46.25</v>
      </c>
      <c r="M553" s="662">
        <v>138.75</v>
      </c>
      <c r="N553" s="661">
        <v>3</v>
      </c>
      <c r="O553" s="744">
        <v>0.5</v>
      </c>
      <c r="P553" s="662"/>
      <c r="Q553" s="677">
        <v>0</v>
      </c>
      <c r="R553" s="661"/>
      <c r="S553" s="677">
        <v>0</v>
      </c>
      <c r="T553" s="744"/>
      <c r="U553" s="700">
        <v>0</v>
      </c>
    </row>
    <row r="554" spans="1:21" ht="14.4" customHeight="1" x14ac:dyDescent="0.3">
      <c r="A554" s="660">
        <v>50</v>
      </c>
      <c r="B554" s="661" t="s">
        <v>561</v>
      </c>
      <c r="C554" s="661" t="s">
        <v>2378</v>
      </c>
      <c r="D554" s="742" t="s">
        <v>3367</v>
      </c>
      <c r="E554" s="743" t="s">
        <v>2389</v>
      </c>
      <c r="F554" s="661" t="s">
        <v>2373</v>
      </c>
      <c r="G554" s="661" t="s">
        <v>2578</v>
      </c>
      <c r="H554" s="661" t="s">
        <v>562</v>
      </c>
      <c r="I554" s="661" t="s">
        <v>807</v>
      </c>
      <c r="J554" s="661" t="s">
        <v>808</v>
      </c>
      <c r="K554" s="661" t="s">
        <v>2579</v>
      </c>
      <c r="L554" s="662">
        <v>156.77000000000001</v>
      </c>
      <c r="M554" s="662">
        <v>26337.360000000008</v>
      </c>
      <c r="N554" s="661">
        <v>168</v>
      </c>
      <c r="O554" s="744">
        <v>34</v>
      </c>
      <c r="P554" s="662">
        <v>10817.130000000005</v>
      </c>
      <c r="Q554" s="677">
        <v>0.41071428571428575</v>
      </c>
      <c r="R554" s="661">
        <v>69</v>
      </c>
      <c r="S554" s="677">
        <v>0.4107142857142857</v>
      </c>
      <c r="T554" s="744">
        <v>12.5</v>
      </c>
      <c r="U554" s="700">
        <v>0.36764705882352944</v>
      </c>
    </row>
    <row r="555" spans="1:21" ht="14.4" customHeight="1" x14ac:dyDescent="0.3">
      <c r="A555" s="660">
        <v>50</v>
      </c>
      <c r="B555" s="661" t="s">
        <v>561</v>
      </c>
      <c r="C555" s="661" t="s">
        <v>2378</v>
      </c>
      <c r="D555" s="742" t="s">
        <v>3367</v>
      </c>
      <c r="E555" s="743" t="s">
        <v>2389</v>
      </c>
      <c r="F555" s="661" t="s">
        <v>2373</v>
      </c>
      <c r="G555" s="661" t="s">
        <v>3066</v>
      </c>
      <c r="H555" s="661" t="s">
        <v>1222</v>
      </c>
      <c r="I555" s="661" t="s">
        <v>3067</v>
      </c>
      <c r="J555" s="661" t="s">
        <v>3068</v>
      </c>
      <c r="K555" s="661" t="s">
        <v>3069</v>
      </c>
      <c r="L555" s="662">
        <v>287.95999999999998</v>
      </c>
      <c r="M555" s="662">
        <v>287.95999999999998</v>
      </c>
      <c r="N555" s="661">
        <v>1</v>
      </c>
      <c r="O555" s="744">
        <v>0.5</v>
      </c>
      <c r="P555" s="662"/>
      <c r="Q555" s="677">
        <v>0</v>
      </c>
      <c r="R555" s="661"/>
      <c r="S555" s="677">
        <v>0</v>
      </c>
      <c r="T555" s="744"/>
      <c r="U555" s="700">
        <v>0</v>
      </c>
    </row>
    <row r="556" spans="1:21" ht="14.4" customHeight="1" x14ac:dyDescent="0.3">
      <c r="A556" s="660">
        <v>50</v>
      </c>
      <c r="B556" s="661" t="s">
        <v>561</v>
      </c>
      <c r="C556" s="661" t="s">
        <v>2378</v>
      </c>
      <c r="D556" s="742" t="s">
        <v>3367</v>
      </c>
      <c r="E556" s="743" t="s">
        <v>2389</v>
      </c>
      <c r="F556" s="661" t="s">
        <v>2373</v>
      </c>
      <c r="G556" s="661" t="s">
        <v>3066</v>
      </c>
      <c r="H556" s="661" t="s">
        <v>1222</v>
      </c>
      <c r="I556" s="661" t="s">
        <v>3070</v>
      </c>
      <c r="J556" s="661" t="s">
        <v>3071</v>
      </c>
      <c r="K556" s="661" t="s">
        <v>3069</v>
      </c>
      <c r="L556" s="662">
        <v>238.69</v>
      </c>
      <c r="M556" s="662">
        <v>238.69</v>
      </c>
      <c r="N556" s="661">
        <v>1</v>
      </c>
      <c r="O556" s="744">
        <v>0.5</v>
      </c>
      <c r="P556" s="662">
        <v>238.69</v>
      </c>
      <c r="Q556" s="677">
        <v>1</v>
      </c>
      <c r="R556" s="661">
        <v>1</v>
      </c>
      <c r="S556" s="677">
        <v>1</v>
      </c>
      <c r="T556" s="744">
        <v>0.5</v>
      </c>
      <c r="U556" s="700">
        <v>1</v>
      </c>
    </row>
    <row r="557" spans="1:21" ht="14.4" customHeight="1" x14ac:dyDescent="0.3">
      <c r="A557" s="660">
        <v>50</v>
      </c>
      <c r="B557" s="661" t="s">
        <v>561</v>
      </c>
      <c r="C557" s="661" t="s">
        <v>2378</v>
      </c>
      <c r="D557" s="742" t="s">
        <v>3367</v>
      </c>
      <c r="E557" s="743" t="s">
        <v>2389</v>
      </c>
      <c r="F557" s="661" t="s">
        <v>2373</v>
      </c>
      <c r="G557" s="661" t="s">
        <v>3072</v>
      </c>
      <c r="H557" s="661" t="s">
        <v>562</v>
      </c>
      <c r="I557" s="661" t="s">
        <v>3073</v>
      </c>
      <c r="J557" s="661" t="s">
        <v>3074</v>
      </c>
      <c r="K557" s="661" t="s">
        <v>3075</v>
      </c>
      <c r="L557" s="662">
        <v>58.59</v>
      </c>
      <c r="M557" s="662">
        <v>58.59</v>
      </c>
      <c r="N557" s="661">
        <v>1</v>
      </c>
      <c r="O557" s="744">
        <v>1</v>
      </c>
      <c r="P557" s="662"/>
      <c r="Q557" s="677">
        <v>0</v>
      </c>
      <c r="R557" s="661"/>
      <c r="S557" s="677">
        <v>0</v>
      </c>
      <c r="T557" s="744"/>
      <c r="U557" s="700">
        <v>0</v>
      </c>
    </row>
    <row r="558" spans="1:21" ht="14.4" customHeight="1" x14ac:dyDescent="0.3">
      <c r="A558" s="660">
        <v>50</v>
      </c>
      <c r="B558" s="661" t="s">
        <v>561</v>
      </c>
      <c r="C558" s="661" t="s">
        <v>2378</v>
      </c>
      <c r="D558" s="742" t="s">
        <v>3367</v>
      </c>
      <c r="E558" s="743" t="s">
        <v>2389</v>
      </c>
      <c r="F558" s="661" t="s">
        <v>2373</v>
      </c>
      <c r="G558" s="661" t="s">
        <v>3076</v>
      </c>
      <c r="H558" s="661" t="s">
        <v>562</v>
      </c>
      <c r="I558" s="661" t="s">
        <v>3077</v>
      </c>
      <c r="J558" s="661" t="s">
        <v>3078</v>
      </c>
      <c r="K558" s="661" t="s">
        <v>3079</v>
      </c>
      <c r="L558" s="662">
        <v>89.91</v>
      </c>
      <c r="M558" s="662">
        <v>89.91</v>
      </c>
      <c r="N558" s="661">
        <v>1</v>
      </c>
      <c r="O558" s="744">
        <v>1</v>
      </c>
      <c r="P558" s="662">
        <v>89.91</v>
      </c>
      <c r="Q558" s="677">
        <v>1</v>
      </c>
      <c r="R558" s="661">
        <v>1</v>
      </c>
      <c r="S558" s="677">
        <v>1</v>
      </c>
      <c r="T558" s="744">
        <v>1</v>
      </c>
      <c r="U558" s="700">
        <v>1</v>
      </c>
    </row>
    <row r="559" spans="1:21" ht="14.4" customHeight="1" x14ac:dyDescent="0.3">
      <c r="A559" s="660">
        <v>50</v>
      </c>
      <c r="B559" s="661" t="s">
        <v>561</v>
      </c>
      <c r="C559" s="661" t="s">
        <v>2378</v>
      </c>
      <c r="D559" s="742" t="s">
        <v>3367</v>
      </c>
      <c r="E559" s="743" t="s">
        <v>2389</v>
      </c>
      <c r="F559" s="661" t="s">
        <v>2373</v>
      </c>
      <c r="G559" s="661" t="s">
        <v>3080</v>
      </c>
      <c r="H559" s="661" t="s">
        <v>562</v>
      </c>
      <c r="I559" s="661" t="s">
        <v>665</v>
      </c>
      <c r="J559" s="661" t="s">
        <v>666</v>
      </c>
      <c r="K559" s="661" t="s">
        <v>3081</v>
      </c>
      <c r="L559" s="662">
        <v>27.28</v>
      </c>
      <c r="M559" s="662">
        <v>54.56</v>
      </c>
      <c r="N559" s="661">
        <v>2</v>
      </c>
      <c r="O559" s="744">
        <v>0.5</v>
      </c>
      <c r="P559" s="662"/>
      <c r="Q559" s="677">
        <v>0</v>
      </c>
      <c r="R559" s="661"/>
      <c r="S559" s="677">
        <v>0</v>
      </c>
      <c r="T559" s="744"/>
      <c r="U559" s="700">
        <v>0</v>
      </c>
    </row>
    <row r="560" spans="1:21" ht="14.4" customHeight="1" x14ac:dyDescent="0.3">
      <c r="A560" s="660">
        <v>50</v>
      </c>
      <c r="B560" s="661" t="s">
        <v>561</v>
      </c>
      <c r="C560" s="661" t="s">
        <v>2378</v>
      </c>
      <c r="D560" s="742" t="s">
        <v>3367</v>
      </c>
      <c r="E560" s="743" t="s">
        <v>2389</v>
      </c>
      <c r="F560" s="661" t="s">
        <v>2373</v>
      </c>
      <c r="G560" s="661" t="s">
        <v>3082</v>
      </c>
      <c r="H560" s="661" t="s">
        <v>562</v>
      </c>
      <c r="I560" s="661" t="s">
        <v>3083</v>
      </c>
      <c r="J560" s="661" t="s">
        <v>3084</v>
      </c>
      <c r="K560" s="661" t="s">
        <v>2270</v>
      </c>
      <c r="L560" s="662">
        <v>0</v>
      </c>
      <c r="M560" s="662">
        <v>0</v>
      </c>
      <c r="N560" s="661">
        <v>2</v>
      </c>
      <c r="O560" s="744">
        <v>0.5</v>
      </c>
      <c r="P560" s="662"/>
      <c r="Q560" s="677"/>
      <c r="R560" s="661"/>
      <c r="S560" s="677">
        <v>0</v>
      </c>
      <c r="T560" s="744"/>
      <c r="U560" s="700">
        <v>0</v>
      </c>
    </row>
    <row r="561" spans="1:21" ht="14.4" customHeight="1" x14ac:dyDescent="0.3">
      <c r="A561" s="660">
        <v>50</v>
      </c>
      <c r="B561" s="661" t="s">
        <v>561</v>
      </c>
      <c r="C561" s="661" t="s">
        <v>2378</v>
      </c>
      <c r="D561" s="742" t="s">
        <v>3367</v>
      </c>
      <c r="E561" s="743" t="s">
        <v>2389</v>
      </c>
      <c r="F561" s="661" t="s">
        <v>2373</v>
      </c>
      <c r="G561" s="661" t="s">
        <v>2898</v>
      </c>
      <c r="H561" s="661" t="s">
        <v>562</v>
      </c>
      <c r="I561" s="661" t="s">
        <v>3085</v>
      </c>
      <c r="J561" s="661" t="s">
        <v>3086</v>
      </c>
      <c r="K561" s="661" t="s">
        <v>1517</v>
      </c>
      <c r="L561" s="662">
        <v>0</v>
      </c>
      <c r="M561" s="662">
        <v>0</v>
      </c>
      <c r="N561" s="661">
        <v>2</v>
      </c>
      <c r="O561" s="744">
        <v>1</v>
      </c>
      <c r="P561" s="662">
        <v>0</v>
      </c>
      <c r="Q561" s="677"/>
      <c r="R561" s="661">
        <v>2</v>
      </c>
      <c r="S561" s="677">
        <v>1</v>
      </c>
      <c r="T561" s="744">
        <v>1</v>
      </c>
      <c r="U561" s="700">
        <v>1</v>
      </c>
    </row>
    <row r="562" spans="1:21" ht="14.4" customHeight="1" x14ac:dyDescent="0.3">
      <c r="A562" s="660">
        <v>50</v>
      </c>
      <c r="B562" s="661" t="s">
        <v>561</v>
      </c>
      <c r="C562" s="661" t="s">
        <v>2378</v>
      </c>
      <c r="D562" s="742" t="s">
        <v>3367</v>
      </c>
      <c r="E562" s="743" t="s">
        <v>2389</v>
      </c>
      <c r="F562" s="661" t="s">
        <v>2373</v>
      </c>
      <c r="G562" s="661" t="s">
        <v>2898</v>
      </c>
      <c r="H562" s="661" t="s">
        <v>562</v>
      </c>
      <c r="I562" s="661" t="s">
        <v>2021</v>
      </c>
      <c r="J562" s="661" t="s">
        <v>2022</v>
      </c>
      <c r="K562" s="661" t="s">
        <v>1517</v>
      </c>
      <c r="L562" s="662">
        <v>111.72</v>
      </c>
      <c r="M562" s="662">
        <v>335.15999999999997</v>
      </c>
      <c r="N562" s="661">
        <v>3</v>
      </c>
      <c r="O562" s="744">
        <v>2</v>
      </c>
      <c r="P562" s="662">
        <v>223.44</v>
      </c>
      <c r="Q562" s="677">
        <v>0.66666666666666674</v>
      </c>
      <c r="R562" s="661">
        <v>2</v>
      </c>
      <c r="S562" s="677">
        <v>0.66666666666666663</v>
      </c>
      <c r="T562" s="744">
        <v>1</v>
      </c>
      <c r="U562" s="700">
        <v>0.5</v>
      </c>
    </row>
    <row r="563" spans="1:21" ht="14.4" customHeight="1" x14ac:dyDescent="0.3">
      <c r="A563" s="660">
        <v>50</v>
      </c>
      <c r="B563" s="661" t="s">
        <v>561</v>
      </c>
      <c r="C563" s="661" t="s">
        <v>2378</v>
      </c>
      <c r="D563" s="742" t="s">
        <v>3367</v>
      </c>
      <c r="E563" s="743" t="s">
        <v>2389</v>
      </c>
      <c r="F563" s="661" t="s">
        <v>2373</v>
      </c>
      <c r="G563" s="661" t="s">
        <v>2898</v>
      </c>
      <c r="H563" s="661" t="s">
        <v>562</v>
      </c>
      <c r="I563" s="661" t="s">
        <v>3087</v>
      </c>
      <c r="J563" s="661" t="s">
        <v>2022</v>
      </c>
      <c r="K563" s="661" t="s">
        <v>3088</v>
      </c>
      <c r="L563" s="662">
        <v>0</v>
      </c>
      <c r="M563" s="662">
        <v>0</v>
      </c>
      <c r="N563" s="661">
        <v>2</v>
      </c>
      <c r="O563" s="744">
        <v>1</v>
      </c>
      <c r="P563" s="662"/>
      <c r="Q563" s="677"/>
      <c r="R563" s="661"/>
      <c r="S563" s="677">
        <v>0</v>
      </c>
      <c r="T563" s="744"/>
      <c r="U563" s="700">
        <v>0</v>
      </c>
    </row>
    <row r="564" spans="1:21" ht="14.4" customHeight="1" x14ac:dyDescent="0.3">
      <c r="A564" s="660">
        <v>50</v>
      </c>
      <c r="B564" s="661" t="s">
        <v>561</v>
      </c>
      <c r="C564" s="661" t="s">
        <v>2378</v>
      </c>
      <c r="D564" s="742" t="s">
        <v>3367</v>
      </c>
      <c r="E564" s="743" t="s">
        <v>2389</v>
      </c>
      <c r="F564" s="661" t="s">
        <v>2373</v>
      </c>
      <c r="G564" s="661" t="s">
        <v>2898</v>
      </c>
      <c r="H564" s="661" t="s">
        <v>562</v>
      </c>
      <c r="I564" s="661" t="s">
        <v>3089</v>
      </c>
      <c r="J564" s="661" t="s">
        <v>2022</v>
      </c>
      <c r="K564" s="661" t="s">
        <v>1517</v>
      </c>
      <c r="L564" s="662">
        <v>111.72</v>
      </c>
      <c r="M564" s="662">
        <v>111.72</v>
      </c>
      <c r="N564" s="661">
        <v>1</v>
      </c>
      <c r="O564" s="744">
        <v>0.5</v>
      </c>
      <c r="P564" s="662">
        <v>111.72</v>
      </c>
      <c r="Q564" s="677">
        <v>1</v>
      </c>
      <c r="R564" s="661">
        <v>1</v>
      </c>
      <c r="S564" s="677">
        <v>1</v>
      </c>
      <c r="T564" s="744">
        <v>0.5</v>
      </c>
      <c r="U564" s="700">
        <v>1</v>
      </c>
    </row>
    <row r="565" spans="1:21" ht="14.4" customHeight="1" x14ac:dyDescent="0.3">
      <c r="A565" s="660">
        <v>50</v>
      </c>
      <c r="B565" s="661" t="s">
        <v>561</v>
      </c>
      <c r="C565" s="661" t="s">
        <v>2378</v>
      </c>
      <c r="D565" s="742" t="s">
        <v>3367</v>
      </c>
      <c r="E565" s="743" t="s">
        <v>2389</v>
      </c>
      <c r="F565" s="661" t="s">
        <v>2373</v>
      </c>
      <c r="G565" s="661" t="s">
        <v>2406</v>
      </c>
      <c r="H565" s="661" t="s">
        <v>1222</v>
      </c>
      <c r="I565" s="661" t="s">
        <v>1464</v>
      </c>
      <c r="J565" s="661" t="s">
        <v>1452</v>
      </c>
      <c r="K565" s="661" t="s">
        <v>1465</v>
      </c>
      <c r="L565" s="662">
        <v>186.87</v>
      </c>
      <c r="M565" s="662">
        <v>747.48</v>
      </c>
      <c r="N565" s="661">
        <v>4</v>
      </c>
      <c r="O565" s="744">
        <v>2</v>
      </c>
      <c r="P565" s="662"/>
      <c r="Q565" s="677">
        <v>0</v>
      </c>
      <c r="R565" s="661"/>
      <c r="S565" s="677">
        <v>0</v>
      </c>
      <c r="T565" s="744"/>
      <c r="U565" s="700">
        <v>0</v>
      </c>
    </row>
    <row r="566" spans="1:21" ht="14.4" customHeight="1" x14ac:dyDescent="0.3">
      <c r="A566" s="660">
        <v>50</v>
      </c>
      <c r="B566" s="661" t="s">
        <v>561</v>
      </c>
      <c r="C566" s="661" t="s">
        <v>2378</v>
      </c>
      <c r="D566" s="742" t="s">
        <v>3367</v>
      </c>
      <c r="E566" s="743" t="s">
        <v>2389</v>
      </c>
      <c r="F566" s="661" t="s">
        <v>2373</v>
      </c>
      <c r="G566" s="661" t="s">
        <v>3090</v>
      </c>
      <c r="H566" s="661" t="s">
        <v>562</v>
      </c>
      <c r="I566" s="661" t="s">
        <v>3091</v>
      </c>
      <c r="J566" s="661" t="s">
        <v>3092</v>
      </c>
      <c r="K566" s="661" t="s">
        <v>3093</v>
      </c>
      <c r="L566" s="662">
        <v>0</v>
      </c>
      <c r="M566" s="662">
        <v>0</v>
      </c>
      <c r="N566" s="661">
        <v>6</v>
      </c>
      <c r="O566" s="744">
        <v>2.5</v>
      </c>
      <c r="P566" s="662">
        <v>0</v>
      </c>
      <c r="Q566" s="677"/>
      <c r="R566" s="661">
        <v>2</v>
      </c>
      <c r="S566" s="677">
        <v>0.33333333333333331</v>
      </c>
      <c r="T566" s="744">
        <v>0.5</v>
      </c>
      <c r="U566" s="700">
        <v>0.2</v>
      </c>
    </row>
    <row r="567" spans="1:21" ht="14.4" customHeight="1" x14ac:dyDescent="0.3">
      <c r="A567" s="660">
        <v>50</v>
      </c>
      <c r="B567" s="661" t="s">
        <v>561</v>
      </c>
      <c r="C567" s="661" t="s">
        <v>2378</v>
      </c>
      <c r="D567" s="742" t="s">
        <v>3367</v>
      </c>
      <c r="E567" s="743" t="s">
        <v>2389</v>
      </c>
      <c r="F567" s="661" t="s">
        <v>2373</v>
      </c>
      <c r="G567" s="661" t="s">
        <v>2450</v>
      </c>
      <c r="H567" s="661" t="s">
        <v>562</v>
      </c>
      <c r="I567" s="661" t="s">
        <v>938</v>
      </c>
      <c r="J567" s="661" t="s">
        <v>927</v>
      </c>
      <c r="K567" s="661" t="s">
        <v>939</v>
      </c>
      <c r="L567" s="662">
        <v>26.37</v>
      </c>
      <c r="M567" s="662">
        <v>52.74</v>
      </c>
      <c r="N567" s="661">
        <v>2</v>
      </c>
      <c r="O567" s="744">
        <v>0.5</v>
      </c>
      <c r="P567" s="662"/>
      <c r="Q567" s="677">
        <v>0</v>
      </c>
      <c r="R567" s="661"/>
      <c r="S567" s="677">
        <v>0</v>
      </c>
      <c r="T567" s="744"/>
      <c r="U567" s="700">
        <v>0</v>
      </c>
    </row>
    <row r="568" spans="1:21" ht="14.4" customHeight="1" x14ac:dyDescent="0.3">
      <c r="A568" s="660">
        <v>50</v>
      </c>
      <c r="B568" s="661" t="s">
        <v>561</v>
      </c>
      <c r="C568" s="661" t="s">
        <v>2378</v>
      </c>
      <c r="D568" s="742" t="s">
        <v>3367</v>
      </c>
      <c r="E568" s="743" t="s">
        <v>2389</v>
      </c>
      <c r="F568" s="661" t="s">
        <v>2373</v>
      </c>
      <c r="G568" s="661" t="s">
        <v>2450</v>
      </c>
      <c r="H568" s="661" t="s">
        <v>562</v>
      </c>
      <c r="I568" s="661" t="s">
        <v>926</v>
      </c>
      <c r="J568" s="661" t="s">
        <v>927</v>
      </c>
      <c r="K568" s="661" t="s">
        <v>928</v>
      </c>
      <c r="L568" s="662">
        <v>52.75</v>
      </c>
      <c r="M568" s="662">
        <v>949.5</v>
      </c>
      <c r="N568" s="661">
        <v>18</v>
      </c>
      <c r="O568" s="744">
        <v>9</v>
      </c>
      <c r="P568" s="662">
        <v>316.5</v>
      </c>
      <c r="Q568" s="677">
        <v>0.33333333333333331</v>
      </c>
      <c r="R568" s="661">
        <v>6</v>
      </c>
      <c r="S568" s="677">
        <v>0.33333333333333331</v>
      </c>
      <c r="T568" s="744">
        <v>3.5</v>
      </c>
      <c r="U568" s="700">
        <v>0.3888888888888889</v>
      </c>
    </row>
    <row r="569" spans="1:21" ht="14.4" customHeight="1" x14ac:dyDescent="0.3">
      <c r="A569" s="660">
        <v>50</v>
      </c>
      <c r="B569" s="661" t="s">
        <v>561</v>
      </c>
      <c r="C569" s="661" t="s">
        <v>2378</v>
      </c>
      <c r="D569" s="742" t="s">
        <v>3367</v>
      </c>
      <c r="E569" s="743" t="s">
        <v>2389</v>
      </c>
      <c r="F569" s="661" t="s">
        <v>2373</v>
      </c>
      <c r="G569" s="661" t="s">
        <v>2450</v>
      </c>
      <c r="H569" s="661" t="s">
        <v>562</v>
      </c>
      <c r="I569" s="661" t="s">
        <v>2495</v>
      </c>
      <c r="J569" s="661" t="s">
        <v>2452</v>
      </c>
      <c r="K569" s="661" t="s">
        <v>2496</v>
      </c>
      <c r="L569" s="662">
        <v>0</v>
      </c>
      <c r="M569" s="662">
        <v>0</v>
      </c>
      <c r="N569" s="661">
        <v>2</v>
      </c>
      <c r="O569" s="744">
        <v>0.5</v>
      </c>
      <c r="P569" s="662"/>
      <c r="Q569" s="677"/>
      <c r="R569" s="661"/>
      <c r="S569" s="677">
        <v>0</v>
      </c>
      <c r="T569" s="744"/>
      <c r="U569" s="700">
        <v>0</v>
      </c>
    </row>
    <row r="570" spans="1:21" ht="14.4" customHeight="1" x14ac:dyDescent="0.3">
      <c r="A570" s="660">
        <v>50</v>
      </c>
      <c r="B570" s="661" t="s">
        <v>561</v>
      </c>
      <c r="C570" s="661" t="s">
        <v>2378</v>
      </c>
      <c r="D570" s="742" t="s">
        <v>3367</v>
      </c>
      <c r="E570" s="743" t="s">
        <v>2389</v>
      </c>
      <c r="F570" s="661" t="s">
        <v>2373</v>
      </c>
      <c r="G570" s="661" t="s">
        <v>2450</v>
      </c>
      <c r="H570" s="661" t="s">
        <v>562</v>
      </c>
      <c r="I570" s="661" t="s">
        <v>3094</v>
      </c>
      <c r="J570" s="661" t="s">
        <v>2747</v>
      </c>
      <c r="K570" s="661" t="s">
        <v>3095</v>
      </c>
      <c r="L570" s="662">
        <v>0</v>
      </c>
      <c r="M570" s="662">
        <v>0</v>
      </c>
      <c r="N570" s="661">
        <v>1</v>
      </c>
      <c r="O570" s="744">
        <v>1</v>
      </c>
      <c r="P570" s="662">
        <v>0</v>
      </c>
      <c r="Q570" s="677"/>
      <c r="R570" s="661">
        <v>1</v>
      </c>
      <c r="S570" s="677">
        <v>1</v>
      </c>
      <c r="T570" s="744">
        <v>1</v>
      </c>
      <c r="U570" s="700">
        <v>1</v>
      </c>
    </row>
    <row r="571" spans="1:21" ht="14.4" customHeight="1" x14ac:dyDescent="0.3">
      <c r="A571" s="660">
        <v>50</v>
      </c>
      <c r="B571" s="661" t="s">
        <v>561</v>
      </c>
      <c r="C571" s="661" t="s">
        <v>2378</v>
      </c>
      <c r="D571" s="742" t="s">
        <v>3367</v>
      </c>
      <c r="E571" s="743" t="s">
        <v>2389</v>
      </c>
      <c r="F571" s="661" t="s">
        <v>2373</v>
      </c>
      <c r="G571" s="661" t="s">
        <v>3096</v>
      </c>
      <c r="H571" s="661" t="s">
        <v>562</v>
      </c>
      <c r="I571" s="661" t="s">
        <v>3097</v>
      </c>
      <c r="J571" s="661" t="s">
        <v>3098</v>
      </c>
      <c r="K571" s="661" t="s">
        <v>3099</v>
      </c>
      <c r="L571" s="662">
        <v>49.45</v>
      </c>
      <c r="M571" s="662">
        <v>247.25</v>
      </c>
      <c r="N571" s="661">
        <v>5</v>
      </c>
      <c r="O571" s="744">
        <v>0.5</v>
      </c>
      <c r="P571" s="662"/>
      <c r="Q571" s="677">
        <v>0</v>
      </c>
      <c r="R571" s="661"/>
      <c r="S571" s="677">
        <v>0</v>
      </c>
      <c r="T571" s="744"/>
      <c r="U571" s="700">
        <v>0</v>
      </c>
    </row>
    <row r="572" spans="1:21" ht="14.4" customHeight="1" x14ac:dyDescent="0.3">
      <c r="A572" s="660">
        <v>50</v>
      </c>
      <c r="B572" s="661" t="s">
        <v>561</v>
      </c>
      <c r="C572" s="661" t="s">
        <v>2378</v>
      </c>
      <c r="D572" s="742" t="s">
        <v>3367</v>
      </c>
      <c r="E572" s="743" t="s">
        <v>2389</v>
      </c>
      <c r="F572" s="661" t="s">
        <v>2373</v>
      </c>
      <c r="G572" s="661" t="s">
        <v>3100</v>
      </c>
      <c r="H572" s="661" t="s">
        <v>562</v>
      </c>
      <c r="I572" s="661" t="s">
        <v>3101</v>
      </c>
      <c r="J572" s="661" t="s">
        <v>3102</v>
      </c>
      <c r="K572" s="661" t="s">
        <v>3103</v>
      </c>
      <c r="L572" s="662">
        <v>0</v>
      </c>
      <c r="M572" s="662">
        <v>0</v>
      </c>
      <c r="N572" s="661">
        <v>2</v>
      </c>
      <c r="O572" s="744">
        <v>0.5</v>
      </c>
      <c r="P572" s="662"/>
      <c r="Q572" s="677"/>
      <c r="R572" s="661"/>
      <c r="S572" s="677">
        <v>0</v>
      </c>
      <c r="T572" s="744"/>
      <c r="U572" s="700">
        <v>0</v>
      </c>
    </row>
    <row r="573" spans="1:21" ht="14.4" customHeight="1" x14ac:dyDescent="0.3">
      <c r="A573" s="660">
        <v>50</v>
      </c>
      <c r="B573" s="661" t="s">
        <v>561</v>
      </c>
      <c r="C573" s="661" t="s">
        <v>2378</v>
      </c>
      <c r="D573" s="742" t="s">
        <v>3367</v>
      </c>
      <c r="E573" s="743" t="s">
        <v>2389</v>
      </c>
      <c r="F573" s="661" t="s">
        <v>2373</v>
      </c>
      <c r="G573" s="661" t="s">
        <v>3104</v>
      </c>
      <c r="H573" s="661" t="s">
        <v>562</v>
      </c>
      <c r="I573" s="661" t="s">
        <v>3105</v>
      </c>
      <c r="J573" s="661" t="s">
        <v>3106</v>
      </c>
      <c r="K573" s="661" t="s">
        <v>1343</v>
      </c>
      <c r="L573" s="662">
        <v>340.97</v>
      </c>
      <c r="M573" s="662">
        <v>340.97</v>
      </c>
      <c r="N573" s="661">
        <v>1</v>
      </c>
      <c r="O573" s="744">
        <v>0.5</v>
      </c>
      <c r="P573" s="662"/>
      <c r="Q573" s="677">
        <v>0</v>
      </c>
      <c r="R573" s="661"/>
      <c r="S573" s="677">
        <v>0</v>
      </c>
      <c r="T573" s="744"/>
      <c r="U573" s="700">
        <v>0</v>
      </c>
    </row>
    <row r="574" spans="1:21" ht="14.4" customHeight="1" x14ac:dyDescent="0.3">
      <c r="A574" s="660">
        <v>50</v>
      </c>
      <c r="B574" s="661" t="s">
        <v>561</v>
      </c>
      <c r="C574" s="661" t="s">
        <v>2378</v>
      </c>
      <c r="D574" s="742" t="s">
        <v>3367</v>
      </c>
      <c r="E574" s="743" t="s">
        <v>2389</v>
      </c>
      <c r="F574" s="661" t="s">
        <v>2373</v>
      </c>
      <c r="G574" s="661" t="s">
        <v>2602</v>
      </c>
      <c r="H574" s="661" t="s">
        <v>1222</v>
      </c>
      <c r="I574" s="661" t="s">
        <v>2603</v>
      </c>
      <c r="J574" s="661" t="s">
        <v>1958</v>
      </c>
      <c r="K574" s="661" t="s">
        <v>2604</v>
      </c>
      <c r="L574" s="662">
        <v>62.24</v>
      </c>
      <c r="M574" s="662">
        <v>62.24</v>
      </c>
      <c r="N574" s="661">
        <v>1</v>
      </c>
      <c r="O574" s="744">
        <v>0.5</v>
      </c>
      <c r="P574" s="662"/>
      <c r="Q574" s="677">
        <v>0</v>
      </c>
      <c r="R574" s="661"/>
      <c r="S574" s="677">
        <v>0</v>
      </c>
      <c r="T574" s="744"/>
      <c r="U574" s="700">
        <v>0</v>
      </c>
    </row>
    <row r="575" spans="1:21" ht="14.4" customHeight="1" x14ac:dyDescent="0.3">
      <c r="A575" s="660">
        <v>50</v>
      </c>
      <c r="B575" s="661" t="s">
        <v>561</v>
      </c>
      <c r="C575" s="661" t="s">
        <v>2378</v>
      </c>
      <c r="D575" s="742" t="s">
        <v>3367</v>
      </c>
      <c r="E575" s="743" t="s">
        <v>2389</v>
      </c>
      <c r="F575" s="661" t="s">
        <v>2373</v>
      </c>
      <c r="G575" s="661" t="s">
        <v>2602</v>
      </c>
      <c r="H575" s="661" t="s">
        <v>1222</v>
      </c>
      <c r="I575" s="661" t="s">
        <v>1427</v>
      </c>
      <c r="J575" s="661" t="s">
        <v>2279</v>
      </c>
      <c r="K575" s="661" t="s">
        <v>2280</v>
      </c>
      <c r="L575" s="662">
        <v>62.24</v>
      </c>
      <c r="M575" s="662">
        <v>62.24</v>
      </c>
      <c r="N575" s="661">
        <v>1</v>
      </c>
      <c r="O575" s="744">
        <v>1</v>
      </c>
      <c r="P575" s="662"/>
      <c r="Q575" s="677">
        <v>0</v>
      </c>
      <c r="R575" s="661"/>
      <c r="S575" s="677">
        <v>0</v>
      </c>
      <c r="T575" s="744"/>
      <c r="U575" s="700">
        <v>0</v>
      </c>
    </row>
    <row r="576" spans="1:21" ht="14.4" customHeight="1" x14ac:dyDescent="0.3">
      <c r="A576" s="660">
        <v>50</v>
      </c>
      <c r="B576" s="661" t="s">
        <v>561</v>
      </c>
      <c r="C576" s="661" t="s">
        <v>2378</v>
      </c>
      <c r="D576" s="742" t="s">
        <v>3367</v>
      </c>
      <c r="E576" s="743" t="s">
        <v>2389</v>
      </c>
      <c r="F576" s="661" t="s">
        <v>2373</v>
      </c>
      <c r="G576" s="661" t="s">
        <v>2602</v>
      </c>
      <c r="H576" s="661" t="s">
        <v>1222</v>
      </c>
      <c r="I576" s="661" t="s">
        <v>1927</v>
      </c>
      <c r="J576" s="661" t="s">
        <v>1928</v>
      </c>
      <c r="K576" s="661" t="s">
        <v>2338</v>
      </c>
      <c r="L576" s="662">
        <v>82.99</v>
      </c>
      <c r="M576" s="662">
        <v>82.99</v>
      </c>
      <c r="N576" s="661">
        <v>1</v>
      </c>
      <c r="O576" s="744">
        <v>1</v>
      </c>
      <c r="P576" s="662">
        <v>82.99</v>
      </c>
      <c r="Q576" s="677">
        <v>1</v>
      </c>
      <c r="R576" s="661">
        <v>1</v>
      </c>
      <c r="S576" s="677">
        <v>1</v>
      </c>
      <c r="T576" s="744">
        <v>1</v>
      </c>
      <c r="U576" s="700">
        <v>1</v>
      </c>
    </row>
    <row r="577" spans="1:21" ht="14.4" customHeight="1" x14ac:dyDescent="0.3">
      <c r="A577" s="660">
        <v>50</v>
      </c>
      <c r="B577" s="661" t="s">
        <v>561</v>
      </c>
      <c r="C577" s="661" t="s">
        <v>2378</v>
      </c>
      <c r="D577" s="742" t="s">
        <v>3367</v>
      </c>
      <c r="E577" s="743" t="s">
        <v>2389</v>
      </c>
      <c r="F577" s="661" t="s">
        <v>2373</v>
      </c>
      <c r="G577" s="661" t="s">
        <v>2602</v>
      </c>
      <c r="H577" s="661" t="s">
        <v>1222</v>
      </c>
      <c r="I577" s="661" t="s">
        <v>3107</v>
      </c>
      <c r="J577" s="661" t="s">
        <v>2606</v>
      </c>
      <c r="K577" s="661" t="s">
        <v>3108</v>
      </c>
      <c r="L577" s="662">
        <v>48.37</v>
      </c>
      <c r="M577" s="662">
        <v>48.37</v>
      </c>
      <c r="N577" s="661">
        <v>1</v>
      </c>
      <c r="O577" s="744">
        <v>1</v>
      </c>
      <c r="P577" s="662"/>
      <c r="Q577" s="677">
        <v>0</v>
      </c>
      <c r="R577" s="661"/>
      <c r="S577" s="677">
        <v>0</v>
      </c>
      <c r="T577" s="744"/>
      <c r="U577" s="700">
        <v>0</v>
      </c>
    </row>
    <row r="578" spans="1:21" ht="14.4" customHeight="1" x14ac:dyDescent="0.3">
      <c r="A578" s="660">
        <v>50</v>
      </c>
      <c r="B578" s="661" t="s">
        <v>561</v>
      </c>
      <c r="C578" s="661" t="s">
        <v>2378</v>
      </c>
      <c r="D578" s="742" t="s">
        <v>3367</v>
      </c>
      <c r="E578" s="743" t="s">
        <v>2389</v>
      </c>
      <c r="F578" s="661" t="s">
        <v>2373</v>
      </c>
      <c r="G578" s="661" t="s">
        <v>2899</v>
      </c>
      <c r="H578" s="661" t="s">
        <v>562</v>
      </c>
      <c r="I578" s="661" t="s">
        <v>3109</v>
      </c>
      <c r="J578" s="661" t="s">
        <v>3110</v>
      </c>
      <c r="K578" s="661" t="s">
        <v>3111</v>
      </c>
      <c r="L578" s="662">
        <v>0</v>
      </c>
      <c r="M578" s="662">
        <v>0</v>
      </c>
      <c r="N578" s="661">
        <v>1</v>
      </c>
      <c r="O578" s="744">
        <v>1</v>
      </c>
      <c r="P578" s="662"/>
      <c r="Q578" s="677"/>
      <c r="R578" s="661"/>
      <c r="S578" s="677">
        <v>0</v>
      </c>
      <c r="T578" s="744"/>
      <c r="U578" s="700">
        <v>0</v>
      </c>
    </row>
    <row r="579" spans="1:21" ht="14.4" customHeight="1" x14ac:dyDescent="0.3">
      <c r="A579" s="660">
        <v>50</v>
      </c>
      <c r="B579" s="661" t="s">
        <v>561</v>
      </c>
      <c r="C579" s="661" t="s">
        <v>2378</v>
      </c>
      <c r="D579" s="742" t="s">
        <v>3367</v>
      </c>
      <c r="E579" s="743" t="s">
        <v>2389</v>
      </c>
      <c r="F579" s="661" t="s">
        <v>2373</v>
      </c>
      <c r="G579" s="661" t="s">
        <v>3112</v>
      </c>
      <c r="H579" s="661" t="s">
        <v>562</v>
      </c>
      <c r="I579" s="661" t="s">
        <v>3113</v>
      </c>
      <c r="J579" s="661" t="s">
        <v>3114</v>
      </c>
      <c r="K579" s="661" t="s">
        <v>3115</v>
      </c>
      <c r="L579" s="662">
        <v>90.95</v>
      </c>
      <c r="M579" s="662">
        <v>181.9</v>
      </c>
      <c r="N579" s="661">
        <v>2</v>
      </c>
      <c r="O579" s="744">
        <v>1</v>
      </c>
      <c r="P579" s="662">
        <v>181.9</v>
      </c>
      <c r="Q579" s="677">
        <v>1</v>
      </c>
      <c r="R579" s="661">
        <v>2</v>
      </c>
      <c r="S579" s="677">
        <v>1</v>
      </c>
      <c r="T579" s="744">
        <v>1</v>
      </c>
      <c r="U579" s="700">
        <v>1</v>
      </c>
    </row>
    <row r="580" spans="1:21" ht="14.4" customHeight="1" x14ac:dyDescent="0.3">
      <c r="A580" s="660">
        <v>50</v>
      </c>
      <c r="B580" s="661" t="s">
        <v>561</v>
      </c>
      <c r="C580" s="661" t="s">
        <v>2378</v>
      </c>
      <c r="D580" s="742" t="s">
        <v>3367</v>
      </c>
      <c r="E580" s="743" t="s">
        <v>2389</v>
      </c>
      <c r="F580" s="661" t="s">
        <v>2373</v>
      </c>
      <c r="G580" s="661" t="s">
        <v>2499</v>
      </c>
      <c r="H580" s="661" t="s">
        <v>1222</v>
      </c>
      <c r="I580" s="661" t="s">
        <v>3116</v>
      </c>
      <c r="J580" s="661" t="s">
        <v>1306</v>
      </c>
      <c r="K580" s="661" t="s">
        <v>3117</v>
      </c>
      <c r="L580" s="662">
        <v>172.85</v>
      </c>
      <c r="M580" s="662">
        <v>172.85</v>
      </c>
      <c r="N580" s="661">
        <v>1</v>
      </c>
      <c r="O580" s="744">
        <v>0.5</v>
      </c>
      <c r="P580" s="662"/>
      <c r="Q580" s="677">
        <v>0</v>
      </c>
      <c r="R580" s="661"/>
      <c r="S580" s="677">
        <v>0</v>
      </c>
      <c r="T580" s="744"/>
      <c r="U580" s="700">
        <v>0</v>
      </c>
    </row>
    <row r="581" spans="1:21" ht="14.4" customHeight="1" x14ac:dyDescent="0.3">
      <c r="A581" s="660">
        <v>50</v>
      </c>
      <c r="B581" s="661" t="s">
        <v>561</v>
      </c>
      <c r="C581" s="661" t="s">
        <v>2378</v>
      </c>
      <c r="D581" s="742" t="s">
        <v>3367</v>
      </c>
      <c r="E581" s="743" t="s">
        <v>2389</v>
      </c>
      <c r="F581" s="661" t="s">
        <v>2373</v>
      </c>
      <c r="G581" s="661" t="s">
        <v>2499</v>
      </c>
      <c r="H581" s="661" t="s">
        <v>562</v>
      </c>
      <c r="I581" s="661" t="s">
        <v>3118</v>
      </c>
      <c r="J581" s="661" t="s">
        <v>3119</v>
      </c>
      <c r="K581" s="661" t="s">
        <v>3120</v>
      </c>
      <c r="L581" s="662">
        <v>0</v>
      </c>
      <c r="M581" s="662">
        <v>0</v>
      </c>
      <c r="N581" s="661">
        <v>2</v>
      </c>
      <c r="O581" s="744">
        <v>0.5</v>
      </c>
      <c r="P581" s="662"/>
      <c r="Q581" s="677"/>
      <c r="R581" s="661"/>
      <c r="S581" s="677">
        <v>0</v>
      </c>
      <c r="T581" s="744"/>
      <c r="U581" s="700">
        <v>0</v>
      </c>
    </row>
    <row r="582" spans="1:21" ht="14.4" customHeight="1" x14ac:dyDescent="0.3">
      <c r="A582" s="660">
        <v>50</v>
      </c>
      <c r="B582" s="661" t="s">
        <v>561</v>
      </c>
      <c r="C582" s="661" t="s">
        <v>2378</v>
      </c>
      <c r="D582" s="742" t="s">
        <v>3367</v>
      </c>
      <c r="E582" s="743" t="s">
        <v>2389</v>
      </c>
      <c r="F582" s="661" t="s">
        <v>2373</v>
      </c>
      <c r="G582" s="661" t="s">
        <v>3121</v>
      </c>
      <c r="H582" s="661" t="s">
        <v>562</v>
      </c>
      <c r="I582" s="661" t="s">
        <v>3122</v>
      </c>
      <c r="J582" s="661" t="s">
        <v>3123</v>
      </c>
      <c r="K582" s="661" t="s">
        <v>3124</v>
      </c>
      <c r="L582" s="662">
        <v>152.24</v>
      </c>
      <c r="M582" s="662">
        <v>913.44</v>
      </c>
      <c r="N582" s="661">
        <v>6</v>
      </c>
      <c r="O582" s="744">
        <v>1.5</v>
      </c>
      <c r="P582" s="662">
        <v>913.44</v>
      </c>
      <c r="Q582" s="677">
        <v>1</v>
      </c>
      <c r="R582" s="661">
        <v>6</v>
      </c>
      <c r="S582" s="677">
        <v>1</v>
      </c>
      <c r="T582" s="744">
        <v>1.5</v>
      </c>
      <c r="U582" s="700">
        <v>1</v>
      </c>
    </row>
    <row r="583" spans="1:21" ht="14.4" customHeight="1" x14ac:dyDescent="0.3">
      <c r="A583" s="660">
        <v>50</v>
      </c>
      <c r="B583" s="661" t="s">
        <v>561</v>
      </c>
      <c r="C583" s="661" t="s">
        <v>2378</v>
      </c>
      <c r="D583" s="742" t="s">
        <v>3367</v>
      </c>
      <c r="E583" s="743" t="s">
        <v>2389</v>
      </c>
      <c r="F583" s="661" t="s">
        <v>2373</v>
      </c>
      <c r="G583" s="661" t="s">
        <v>2409</v>
      </c>
      <c r="H583" s="661" t="s">
        <v>562</v>
      </c>
      <c r="I583" s="661" t="s">
        <v>3125</v>
      </c>
      <c r="J583" s="661" t="s">
        <v>3126</v>
      </c>
      <c r="K583" s="661" t="s">
        <v>3127</v>
      </c>
      <c r="L583" s="662">
        <v>117.03</v>
      </c>
      <c r="M583" s="662">
        <v>117.03</v>
      </c>
      <c r="N583" s="661">
        <v>1</v>
      </c>
      <c r="O583" s="744">
        <v>0.5</v>
      </c>
      <c r="P583" s="662"/>
      <c r="Q583" s="677">
        <v>0</v>
      </c>
      <c r="R583" s="661"/>
      <c r="S583" s="677">
        <v>0</v>
      </c>
      <c r="T583" s="744"/>
      <c r="U583" s="700">
        <v>0</v>
      </c>
    </row>
    <row r="584" spans="1:21" ht="14.4" customHeight="1" x14ac:dyDescent="0.3">
      <c r="A584" s="660">
        <v>50</v>
      </c>
      <c r="B584" s="661" t="s">
        <v>561</v>
      </c>
      <c r="C584" s="661" t="s">
        <v>2378</v>
      </c>
      <c r="D584" s="742" t="s">
        <v>3367</v>
      </c>
      <c r="E584" s="743" t="s">
        <v>2389</v>
      </c>
      <c r="F584" s="661" t="s">
        <v>2373</v>
      </c>
      <c r="G584" s="661" t="s">
        <v>2409</v>
      </c>
      <c r="H584" s="661" t="s">
        <v>562</v>
      </c>
      <c r="I584" s="661" t="s">
        <v>1065</v>
      </c>
      <c r="J584" s="661" t="s">
        <v>2456</v>
      </c>
      <c r="K584" s="661" t="s">
        <v>3128</v>
      </c>
      <c r="L584" s="662">
        <v>234.07</v>
      </c>
      <c r="M584" s="662">
        <v>702.21</v>
      </c>
      <c r="N584" s="661">
        <v>3</v>
      </c>
      <c r="O584" s="744">
        <v>1.5</v>
      </c>
      <c r="P584" s="662">
        <v>468.14</v>
      </c>
      <c r="Q584" s="677">
        <v>0.66666666666666663</v>
      </c>
      <c r="R584" s="661">
        <v>2</v>
      </c>
      <c r="S584" s="677">
        <v>0.66666666666666663</v>
      </c>
      <c r="T584" s="744">
        <v>1</v>
      </c>
      <c r="U584" s="700">
        <v>0.66666666666666663</v>
      </c>
    </row>
    <row r="585" spans="1:21" ht="14.4" customHeight="1" x14ac:dyDescent="0.3">
      <c r="A585" s="660">
        <v>50</v>
      </c>
      <c r="B585" s="661" t="s">
        <v>561</v>
      </c>
      <c r="C585" s="661" t="s">
        <v>2378</v>
      </c>
      <c r="D585" s="742" t="s">
        <v>3367</v>
      </c>
      <c r="E585" s="743" t="s">
        <v>2389</v>
      </c>
      <c r="F585" s="661" t="s">
        <v>2373</v>
      </c>
      <c r="G585" s="661" t="s">
        <v>2409</v>
      </c>
      <c r="H585" s="661" t="s">
        <v>562</v>
      </c>
      <c r="I585" s="661" t="s">
        <v>2455</v>
      </c>
      <c r="J585" s="661" t="s">
        <v>2456</v>
      </c>
      <c r="K585" s="661" t="s">
        <v>2457</v>
      </c>
      <c r="L585" s="662">
        <v>70.23</v>
      </c>
      <c r="M585" s="662">
        <v>421.38</v>
      </c>
      <c r="N585" s="661">
        <v>6</v>
      </c>
      <c r="O585" s="744">
        <v>1.5</v>
      </c>
      <c r="P585" s="662">
        <v>140.46</v>
      </c>
      <c r="Q585" s="677">
        <v>0.33333333333333337</v>
      </c>
      <c r="R585" s="661">
        <v>2</v>
      </c>
      <c r="S585" s="677">
        <v>0.33333333333333331</v>
      </c>
      <c r="T585" s="744">
        <v>0.5</v>
      </c>
      <c r="U585" s="700">
        <v>0.33333333333333331</v>
      </c>
    </row>
    <row r="586" spans="1:21" ht="14.4" customHeight="1" x14ac:dyDescent="0.3">
      <c r="A586" s="660">
        <v>50</v>
      </c>
      <c r="B586" s="661" t="s">
        <v>561</v>
      </c>
      <c r="C586" s="661" t="s">
        <v>2378</v>
      </c>
      <c r="D586" s="742" t="s">
        <v>3367</v>
      </c>
      <c r="E586" s="743" t="s">
        <v>2389</v>
      </c>
      <c r="F586" s="661" t="s">
        <v>2373</v>
      </c>
      <c r="G586" s="661" t="s">
        <v>2409</v>
      </c>
      <c r="H586" s="661" t="s">
        <v>562</v>
      </c>
      <c r="I586" s="661" t="s">
        <v>2504</v>
      </c>
      <c r="J586" s="661" t="s">
        <v>2502</v>
      </c>
      <c r="K586" s="661" t="s">
        <v>2505</v>
      </c>
      <c r="L586" s="662">
        <v>117.03</v>
      </c>
      <c r="M586" s="662">
        <v>234.06</v>
      </c>
      <c r="N586" s="661">
        <v>2</v>
      </c>
      <c r="O586" s="744">
        <v>2</v>
      </c>
      <c r="P586" s="662">
        <v>117.03</v>
      </c>
      <c r="Q586" s="677">
        <v>0.5</v>
      </c>
      <c r="R586" s="661">
        <v>1</v>
      </c>
      <c r="S586" s="677">
        <v>0.5</v>
      </c>
      <c r="T586" s="744">
        <v>1</v>
      </c>
      <c r="U586" s="700">
        <v>0.5</v>
      </c>
    </row>
    <row r="587" spans="1:21" ht="14.4" customHeight="1" x14ac:dyDescent="0.3">
      <c r="A587" s="660">
        <v>50</v>
      </c>
      <c r="B587" s="661" t="s">
        <v>561</v>
      </c>
      <c r="C587" s="661" t="s">
        <v>2378</v>
      </c>
      <c r="D587" s="742" t="s">
        <v>3367</v>
      </c>
      <c r="E587" s="743" t="s">
        <v>2389</v>
      </c>
      <c r="F587" s="661" t="s">
        <v>2373</v>
      </c>
      <c r="G587" s="661" t="s">
        <v>2409</v>
      </c>
      <c r="H587" s="661" t="s">
        <v>562</v>
      </c>
      <c r="I587" s="661" t="s">
        <v>799</v>
      </c>
      <c r="J587" s="661" t="s">
        <v>1059</v>
      </c>
      <c r="K587" s="661" t="s">
        <v>2758</v>
      </c>
      <c r="L587" s="662">
        <v>17.559999999999999</v>
      </c>
      <c r="M587" s="662">
        <v>70.239999999999995</v>
      </c>
      <c r="N587" s="661">
        <v>4</v>
      </c>
      <c r="O587" s="744">
        <v>1</v>
      </c>
      <c r="P587" s="662"/>
      <c r="Q587" s="677">
        <v>0</v>
      </c>
      <c r="R587" s="661"/>
      <c r="S587" s="677">
        <v>0</v>
      </c>
      <c r="T587" s="744"/>
      <c r="U587" s="700">
        <v>0</v>
      </c>
    </row>
    <row r="588" spans="1:21" ht="14.4" customHeight="1" x14ac:dyDescent="0.3">
      <c r="A588" s="660">
        <v>50</v>
      </c>
      <c r="B588" s="661" t="s">
        <v>561</v>
      </c>
      <c r="C588" s="661" t="s">
        <v>2378</v>
      </c>
      <c r="D588" s="742" t="s">
        <v>3367</v>
      </c>
      <c r="E588" s="743" t="s">
        <v>2389</v>
      </c>
      <c r="F588" s="661" t="s">
        <v>2373</v>
      </c>
      <c r="G588" s="661" t="s">
        <v>2409</v>
      </c>
      <c r="H588" s="661" t="s">
        <v>562</v>
      </c>
      <c r="I588" s="661" t="s">
        <v>1058</v>
      </c>
      <c r="J588" s="661" t="s">
        <v>1059</v>
      </c>
      <c r="K588" s="661" t="s">
        <v>1060</v>
      </c>
      <c r="L588" s="662">
        <v>58.52</v>
      </c>
      <c r="M588" s="662">
        <v>58.52</v>
      </c>
      <c r="N588" s="661">
        <v>1</v>
      </c>
      <c r="O588" s="744">
        <v>0.5</v>
      </c>
      <c r="P588" s="662"/>
      <c r="Q588" s="677">
        <v>0</v>
      </c>
      <c r="R588" s="661"/>
      <c r="S588" s="677">
        <v>0</v>
      </c>
      <c r="T588" s="744"/>
      <c r="U588" s="700">
        <v>0</v>
      </c>
    </row>
    <row r="589" spans="1:21" ht="14.4" customHeight="1" x14ac:dyDescent="0.3">
      <c r="A589" s="660">
        <v>50</v>
      </c>
      <c r="B589" s="661" t="s">
        <v>561</v>
      </c>
      <c r="C589" s="661" t="s">
        <v>2378</v>
      </c>
      <c r="D589" s="742" t="s">
        <v>3367</v>
      </c>
      <c r="E589" s="743" t="s">
        <v>2389</v>
      </c>
      <c r="F589" s="661" t="s">
        <v>2373</v>
      </c>
      <c r="G589" s="661" t="s">
        <v>3129</v>
      </c>
      <c r="H589" s="661" t="s">
        <v>562</v>
      </c>
      <c r="I589" s="661" t="s">
        <v>3130</v>
      </c>
      <c r="J589" s="661" t="s">
        <v>3131</v>
      </c>
      <c r="K589" s="661" t="s">
        <v>3132</v>
      </c>
      <c r="L589" s="662">
        <v>459.3</v>
      </c>
      <c r="M589" s="662">
        <v>459.3</v>
      </c>
      <c r="N589" s="661">
        <v>1</v>
      </c>
      <c r="O589" s="744">
        <v>0.5</v>
      </c>
      <c r="P589" s="662"/>
      <c r="Q589" s="677">
        <v>0</v>
      </c>
      <c r="R589" s="661"/>
      <c r="S589" s="677">
        <v>0</v>
      </c>
      <c r="T589" s="744"/>
      <c r="U589" s="700">
        <v>0</v>
      </c>
    </row>
    <row r="590" spans="1:21" ht="14.4" customHeight="1" x14ac:dyDescent="0.3">
      <c r="A590" s="660">
        <v>50</v>
      </c>
      <c r="B590" s="661" t="s">
        <v>561</v>
      </c>
      <c r="C590" s="661" t="s">
        <v>2378</v>
      </c>
      <c r="D590" s="742" t="s">
        <v>3367</v>
      </c>
      <c r="E590" s="743" t="s">
        <v>2389</v>
      </c>
      <c r="F590" s="661" t="s">
        <v>2373</v>
      </c>
      <c r="G590" s="661" t="s">
        <v>2412</v>
      </c>
      <c r="H590" s="661" t="s">
        <v>1222</v>
      </c>
      <c r="I590" s="661" t="s">
        <v>1317</v>
      </c>
      <c r="J590" s="661" t="s">
        <v>1318</v>
      </c>
      <c r="K590" s="661" t="s">
        <v>1274</v>
      </c>
      <c r="L590" s="662">
        <v>1385.62</v>
      </c>
      <c r="M590" s="662">
        <v>1385.62</v>
      </c>
      <c r="N590" s="661">
        <v>1</v>
      </c>
      <c r="O590" s="744">
        <v>1</v>
      </c>
      <c r="P590" s="662">
        <v>1385.62</v>
      </c>
      <c r="Q590" s="677">
        <v>1</v>
      </c>
      <c r="R590" s="661">
        <v>1</v>
      </c>
      <c r="S590" s="677">
        <v>1</v>
      </c>
      <c r="T590" s="744">
        <v>1</v>
      </c>
      <c r="U590" s="700">
        <v>1</v>
      </c>
    </row>
    <row r="591" spans="1:21" ht="14.4" customHeight="1" x14ac:dyDescent="0.3">
      <c r="A591" s="660">
        <v>50</v>
      </c>
      <c r="B591" s="661" t="s">
        <v>561</v>
      </c>
      <c r="C591" s="661" t="s">
        <v>2378</v>
      </c>
      <c r="D591" s="742" t="s">
        <v>3367</v>
      </c>
      <c r="E591" s="743" t="s">
        <v>2389</v>
      </c>
      <c r="F591" s="661" t="s">
        <v>2373</v>
      </c>
      <c r="G591" s="661" t="s">
        <v>2907</v>
      </c>
      <c r="H591" s="661" t="s">
        <v>562</v>
      </c>
      <c r="I591" s="661" t="s">
        <v>1874</v>
      </c>
      <c r="J591" s="661" t="s">
        <v>1238</v>
      </c>
      <c r="K591" s="661" t="s">
        <v>3133</v>
      </c>
      <c r="L591" s="662">
        <v>48.42</v>
      </c>
      <c r="M591" s="662">
        <v>193.68</v>
      </c>
      <c r="N591" s="661">
        <v>4</v>
      </c>
      <c r="O591" s="744">
        <v>1.5</v>
      </c>
      <c r="P591" s="662">
        <v>96.84</v>
      </c>
      <c r="Q591" s="677">
        <v>0.5</v>
      </c>
      <c r="R591" s="661">
        <v>2</v>
      </c>
      <c r="S591" s="677">
        <v>0.5</v>
      </c>
      <c r="T591" s="744">
        <v>1</v>
      </c>
      <c r="U591" s="700">
        <v>0.66666666666666663</v>
      </c>
    </row>
    <row r="592" spans="1:21" ht="14.4" customHeight="1" x14ac:dyDescent="0.3">
      <c r="A592" s="660">
        <v>50</v>
      </c>
      <c r="B592" s="661" t="s">
        <v>561</v>
      </c>
      <c r="C592" s="661" t="s">
        <v>2378</v>
      </c>
      <c r="D592" s="742" t="s">
        <v>3367</v>
      </c>
      <c r="E592" s="743" t="s">
        <v>2389</v>
      </c>
      <c r="F592" s="661" t="s">
        <v>2373</v>
      </c>
      <c r="G592" s="661" t="s">
        <v>2907</v>
      </c>
      <c r="H592" s="661" t="s">
        <v>562</v>
      </c>
      <c r="I592" s="661" t="s">
        <v>2908</v>
      </c>
      <c r="J592" s="661" t="s">
        <v>2909</v>
      </c>
      <c r="K592" s="661" t="s">
        <v>2910</v>
      </c>
      <c r="L592" s="662">
        <v>48.42</v>
      </c>
      <c r="M592" s="662">
        <v>193.68</v>
      </c>
      <c r="N592" s="661">
        <v>4</v>
      </c>
      <c r="O592" s="744">
        <v>1.5</v>
      </c>
      <c r="P592" s="662">
        <v>193.68</v>
      </c>
      <c r="Q592" s="677">
        <v>1</v>
      </c>
      <c r="R592" s="661">
        <v>4</v>
      </c>
      <c r="S592" s="677">
        <v>1</v>
      </c>
      <c r="T592" s="744">
        <v>1.5</v>
      </c>
      <c r="U592" s="700">
        <v>1</v>
      </c>
    </row>
    <row r="593" spans="1:21" ht="14.4" customHeight="1" x14ac:dyDescent="0.3">
      <c r="A593" s="660">
        <v>50</v>
      </c>
      <c r="B593" s="661" t="s">
        <v>561</v>
      </c>
      <c r="C593" s="661" t="s">
        <v>2378</v>
      </c>
      <c r="D593" s="742" t="s">
        <v>3367</v>
      </c>
      <c r="E593" s="743" t="s">
        <v>2389</v>
      </c>
      <c r="F593" s="661" t="s">
        <v>2373</v>
      </c>
      <c r="G593" s="661" t="s">
        <v>3134</v>
      </c>
      <c r="H593" s="661" t="s">
        <v>562</v>
      </c>
      <c r="I593" s="661" t="s">
        <v>3135</v>
      </c>
      <c r="J593" s="661" t="s">
        <v>3136</v>
      </c>
      <c r="K593" s="661" t="s">
        <v>3137</v>
      </c>
      <c r="L593" s="662">
        <v>146.84</v>
      </c>
      <c r="M593" s="662">
        <v>587.36</v>
      </c>
      <c r="N593" s="661">
        <v>4</v>
      </c>
      <c r="O593" s="744">
        <v>1</v>
      </c>
      <c r="P593" s="662">
        <v>587.36</v>
      </c>
      <c r="Q593" s="677">
        <v>1</v>
      </c>
      <c r="R593" s="661">
        <v>4</v>
      </c>
      <c r="S593" s="677">
        <v>1</v>
      </c>
      <c r="T593" s="744">
        <v>1</v>
      </c>
      <c r="U593" s="700">
        <v>1</v>
      </c>
    </row>
    <row r="594" spans="1:21" ht="14.4" customHeight="1" x14ac:dyDescent="0.3">
      <c r="A594" s="660">
        <v>50</v>
      </c>
      <c r="B594" s="661" t="s">
        <v>561</v>
      </c>
      <c r="C594" s="661" t="s">
        <v>2378</v>
      </c>
      <c r="D594" s="742" t="s">
        <v>3367</v>
      </c>
      <c r="E594" s="743" t="s">
        <v>2389</v>
      </c>
      <c r="F594" s="661" t="s">
        <v>2373</v>
      </c>
      <c r="G594" s="661" t="s">
        <v>3138</v>
      </c>
      <c r="H594" s="661" t="s">
        <v>562</v>
      </c>
      <c r="I594" s="661" t="s">
        <v>3139</v>
      </c>
      <c r="J594" s="661" t="s">
        <v>3140</v>
      </c>
      <c r="K594" s="661" t="s">
        <v>3141</v>
      </c>
      <c r="L594" s="662">
        <v>66.819999999999993</v>
      </c>
      <c r="M594" s="662">
        <v>66.819999999999993</v>
      </c>
      <c r="N594" s="661">
        <v>1</v>
      </c>
      <c r="O594" s="744">
        <v>1</v>
      </c>
      <c r="P594" s="662"/>
      <c r="Q594" s="677">
        <v>0</v>
      </c>
      <c r="R594" s="661"/>
      <c r="S594" s="677">
        <v>0</v>
      </c>
      <c r="T594" s="744"/>
      <c r="U594" s="700">
        <v>0</v>
      </c>
    </row>
    <row r="595" spans="1:21" ht="14.4" customHeight="1" x14ac:dyDescent="0.3">
      <c r="A595" s="660">
        <v>50</v>
      </c>
      <c r="B595" s="661" t="s">
        <v>561</v>
      </c>
      <c r="C595" s="661" t="s">
        <v>2378</v>
      </c>
      <c r="D595" s="742" t="s">
        <v>3367</v>
      </c>
      <c r="E595" s="743" t="s">
        <v>2389</v>
      </c>
      <c r="F595" s="661" t="s">
        <v>2373</v>
      </c>
      <c r="G595" s="661" t="s">
        <v>2637</v>
      </c>
      <c r="H595" s="661" t="s">
        <v>562</v>
      </c>
      <c r="I595" s="661" t="s">
        <v>3142</v>
      </c>
      <c r="J595" s="661" t="s">
        <v>3143</v>
      </c>
      <c r="K595" s="661" t="s">
        <v>3144</v>
      </c>
      <c r="L595" s="662">
        <v>334.66</v>
      </c>
      <c r="M595" s="662">
        <v>334.66</v>
      </c>
      <c r="N595" s="661">
        <v>1</v>
      </c>
      <c r="O595" s="744">
        <v>0.5</v>
      </c>
      <c r="P595" s="662"/>
      <c r="Q595" s="677">
        <v>0</v>
      </c>
      <c r="R595" s="661"/>
      <c r="S595" s="677">
        <v>0</v>
      </c>
      <c r="T595" s="744"/>
      <c r="U595" s="700">
        <v>0</v>
      </c>
    </row>
    <row r="596" spans="1:21" ht="14.4" customHeight="1" x14ac:dyDescent="0.3">
      <c r="A596" s="660">
        <v>50</v>
      </c>
      <c r="B596" s="661" t="s">
        <v>561</v>
      </c>
      <c r="C596" s="661" t="s">
        <v>2378</v>
      </c>
      <c r="D596" s="742" t="s">
        <v>3367</v>
      </c>
      <c r="E596" s="743" t="s">
        <v>2389</v>
      </c>
      <c r="F596" s="661" t="s">
        <v>2373</v>
      </c>
      <c r="G596" s="661" t="s">
        <v>2637</v>
      </c>
      <c r="H596" s="661" t="s">
        <v>562</v>
      </c>
      <c r="I596" s="661" t="s">
        <v>3145</v>
      </c>
      <c r="J596" s="661" t="s">
        <v>2639</v>
      </c>
      <c r="K596" s="661" t="s">
        <v>725</v>
      </c>
      <c r="L596" s="662">
        <v>301.2</v>
      </c>
      <c r="M596" s="662">
        <v>903.59999999999991</v>
      </c>
      <c r="N596" s="661">
        <v>3</v>
      </c>
      <c r="O596" s="744">
        <v>1.5</v>
      </c>
      <c r="P596" s="662"/>
      <c r="Q596" s="677">
        <v>0</v>
      </c>
      <c r="R596" s="661"/>
      <c r="S596" s="677">
        <v>0</v>
      </c>
      <c r="T596" s="744"/>
      <c r="U596" s="700">
        <v>0</v>
      </c>
    </row>
    <row r="597" spans="1:21" ht="14.4" customHeight="1" x14ac:dyDescent="0.3">
      <c r="A597" s="660">
        <v>50</v>
      </c>
      <c r="B597" s="661" t="s">
        <v>561</v>
      </c>
      <c r="C597" s="661" t="s">
        <v>2378</v>
      </c>
      <c r="D597" s="742" t="s">
        <v>3367</v>
      </c>
      <c r="E597" s="743" t="s">
        <v>2389</v>
      </c>
      <c r="F597" s="661" t="s">
        <v>2373</v>
      </c>
      <c r="G597" s="661" t="s">
        <v>2637</v>
      </c>
      <c r="H597" s="661" t="s">
        <v>562</v>
      </c>
      <c r="I597" s="661" t="s">
        <v>3145</v>
      </c>
      <c r="J597" s="661" t="s">
        <v>2639</v>
      </c>
      <c r="K597" s="661" t="s">
        <v>725</v>
      </c>
      <c r="L597" s="662">
        <v>185.26</v>
      </c>
      <c r="M597" s="662">
        <v>185.26</v>
      </c>
      <c r="N597" s="661">
        <v>1</v>
      </c>
      <c r="O597" s="744">
        <v>0.5</v>
      </c>
      <c r="P597" s="662"/>
      <c r="Q597" s="677">
        <v>0</v>
      </c>
      <c r="R597" s="661"/>
      <c r="S597" s="677">
        <v>0</v>
      </c>
      <c r="T597" s="744"/>
      <c r="U597" s="700">
        <v>0</v>
      </c>
    </row>
    <row r="598" spans="1:21" ht="14.4" customHeight="1" x14ac:dyDescent="0.3">
      <c r="A598" s="660">
        <v>50</v>
      </c>
      <c r="B598" s="661" t="s">
        <v>561</v>
      </c>
      <c r="C598" s="661" t="s">
        <v>2378</v>
      </c>
      <c r="D598" s="742" t="s">
        <v>3367</v>
      </c>
      <c r="E598" s="743" t="s">
        <v>2389</v>
      </c>
      <c r="F598" s="661" t="s">
        <v>2373</v>
      </c>
      <c r="G598" s="661" t="s">
        <v>2459</v>
      </c>
      <c r="H598" s="661" t="s">
        <v>1222</v>
      </c>
      <c r="I598" s="661" t="s">
        <v>1435</v>
      </c>
      <c r="J598" s="661" t="s">
        <v>1299</v>
      </c>
      <c r="K598" s="661" t="s">
        <v>2229</v>
      </c>
      <c r="L598" s="662">
        <v>334.66</v>
      </c>
      <c r="M598" s="662">
        <v>1673.3000000000002</v>
      </c>
      <c r="N598" s="661">
        <v>5</v>
      </c>
      <c r="O598" s="744">
        <v>2.5</v>
      </c>
      <c r="P598" s="662">
        <v>334.66</v>
      </c>
      <c r="Q598" s="677">
        <v>0.19999999999999998</v>
      </c>
      <c r="R598" s="661">
        <v>1</v>
      </c>
      <c r="S598" s="677">
        <v>0.2</v>
      </c>
      <c r="T598" s="744">
        <v>0.5</v>
      </c>
      <c r="U598" s="700">
        <v>0.2</v>
      </c>
    </row>
    <row r="599" spans="1:21" ht="14.4" customHeight="1" x14ac:dyDescent="0.3">
      <c r="A599" s="660">
        <v>50</v>
      </c>
      <c r="B599" s="661" t="s">
        <v>561</v>
      </c>
      <c r="C599" s="661" t="s">
        <v>2378</v>
      </c>
      <c r="D599" s="742" t="s">
        <v>3367</v>
      </c>
      <c r="E599" s="743" t="s">
        <v>2389</v>
      </c>
      <c r="F599" s="661" t="s">
        <v>2373</v>
      </c>
      <c r="G599" s="661" t="s">
        <v>2459</v>
      </c>
      <c r="H599" s="661" t="s">
        <v>1222</v>
      </c>
      <c r="I599" s="661" t="s">
        <v>1435</v>
      </c>
      <c r="J599" s="661" t="s">
        <v>1299</v>
      </c>
      <c r="K599" s="661" t="s">
        <v>2229</v>
      </c>
      <c r="L599" s="662">
        <v>205.84</v>
      </c>
      <c r="M599" s="662">
        <v>617.52</v>
      </c>
      <c r="N599" s="661">
        <v>3</v>
      </c>
      <c r="O599" s="744">
        <v>2</v>
      </c>
      <c r="P599" s="662">
        <v>205.84</v>
      </c>
      <c r="Q599" s="677">
        <v>0.33333333333333337</v>
      </c>
      <c r="R599" s="661">
        <v>1</v>
      </c>
      <c r="S599" s="677">
        <v>0.33333333333333331</v>
      </c>
      <c r="T599" s="744">
        <v>0.5</v>
      </c>
      <c r="U599" s="700">
        <v>0.25</v>
      </c>
    </row>
    <row r="600" spans="1:21" ht="14.4" customHeight="1" x14ac:dyDescent="0.3">
      <c r="A600" s="660">
        <v>50</v>
      </c>
      <c r="B600" s="661" t="s">
        <v>561</v>
      </c>
      <c r="C600" s="661" t="s">
        <v>2378</v>
      </c>
      <c r="D600" s="742" t="s">
        <v>3367</v>
      </c>
      <c r="E600" s="743" t="s">
        <v>2389</v>
      </c>
      <c r="F600" s="661" t="s">
        <v>2373</v>
      </c>
      <c r="G600" s="661" t="s">
        <v>2459</v>
      </c>
      <c r="H600" s="661" t="s">
        <v>1222</v>
      </c>
      <c r="I600" s="661" t="s">
        <v>3146</v>
      </c>
      <c r="J600" s="661" t="s">
        <v>1299</v>
      </c>
      <c r="K600" s="661" t="s">
        <v>3147</v>
      </c>
      <c r="L600" s="662">
        <v>0</v>
      </c>
      <c r="M600" s="662">
        <v>0</v>
      </c>
      <c r="N600" s="661">
        <v>2</v>
      </c>
      <c r="O600" s="744">
        <v>1.5</v>
      </c>
      <c r="P600" s="662">
        <v>0</v>
      </c>
      <c r="Q600" s="677"/>
      <c r="R600" s="661">
        <v>1</v>
      </c>
      <c r="S600" s="677">
        <v>0.5</v>
      </c>
      <c r="T600" s="744">
        <v>0.5</v>
      </c>
      <c r="U600" s="700">
        <v>0.33333333333333331</v>
      </c>
    </row>
    <row r="601" spans="1:21" ht="14.4" customHeight="1" x14ac:dyDescent="0.3">
      <c r="A601" s="660">
        <v>50</v>
      </c>
      <c r="B601" s="661" t="s">
        <v>561</v>
      </c>
      <c r="C601" s="661" t="s">
        <v>2378</v>
      </c>
      <c r="D601" s="742" t="s">
        <v>3367</v>
      </c>
      <c r="E601" s="743" t="s">
        <v>2389</v>
      </c>
      <c r="F601" s="661" t="s">
        <v>2373</v>
      </c>
      <c r="G601" s="661" t="s">
        <v>2413</v>
      </c>
      <c r="H601" s="661" t="s">
        <v>1222</v>
      </c>
      <c r="I601" s="661" t="s">
        <v>2414</v>
      </c>
      <c r="J601" s="661" t="s">
        <v>1342</v>
      </c>
      <c r="K601" s="661" t="s">
        <v>1292</v>
      </c>
      <c r="L601" s="662">
        <v>48.27</v>
      </c>
      <c r="M601" s="662">
        <v>193.08</v>
      </c>
      <c r="N601" s="661">
        <v>4</v>
      </c>
      <c r="O601" s="744">
        <v>0.5</v>
      </c>
      <c r="P601" s="662"/>
      <c r="Q601" s="677">
        <v>0</v>
      </c>
      <c r="R601" s="661"/>
      <c r="S601" s="677">
        <v>0</v>
      </c>
      <c r="T601" s="744"/>
      <c r="U601" s="700">
        <v>0</v>
      </c>
    </row>
    <row r="602" spans="1:21" ht="14.4" customHeight="1" x14ac:dyDescent="0.3">
      <c r="A602" s="660">
        <v>50</v>
      </c>
      <c r="B602" s="661" t="s">
        <v>561</v>
      </c>
      <c r="C602" s="661" t="s">
        <v>2378</v>
      </c>
      <c r="D602" s="742" t="s">
        <v>3367</v>
      </c>
      <c r="E602" s="743" t="s">
        <v>2389</v>
      </c>
      <c r="F602" s="661" t="s">
        <v>2373</v>
      </c>
      <c r="G602" s="661" t="s">
        <v>2413</v>
      </c>
      <c r="H602" s="661" t="s">
        <v>1222</v>
      </c>
      <c r="I602" s="661" t="s">
        <v>1341</v>
      </c>
      <c r="J602" s="661" t="s">
        <v>1342</v>
      </c>
      <c r="K602" s="661" t="s">
        <v>1343</v>
      </c>
      <c r="L602" s="662">
        <v>144.81</v>
      </c>
      <c r="M602" s="662">
        <v>868.8599999999999</v>
      </c>
      <c r="N602" s="661">
        <v>6</v>
      </c>
      <c r="O602" s="744">
        <v>3</v>
      </c>
      <c r="P602" s="662"/>
      <c r="Q602" s="677">
        <v>0</v>
      </c>
      <c r="R602" s="661"/>
      <c r="S602" s="677">
        <v>0</v>
      </c>
      <c r="T602" s="744"/>
      <c r="U602" s="700">
        <v>0</v>
      </c>
    </row>
    <row r="603" spans="1:21" ht="14.4" customHeight="1" x14ac:dyDescent="0.3">
      <c r="A603" s="660">
        <v>50</v>
      </c>
      <c r="B603" s="661" t="s">
        <v>561</v>
      </c>
      <c r="C603" s="661" t="s">
        <v>2378</v>
      </c>
      <c r="D603" s="742" t="s">
        <v>3367</v>
      </c>
      <c r="E603" s="743" t="s">
        <v>2389</v>
      </c>
      <c r="F603" s="661" t="s">
        <v>2373</v>
      </c>
      <c r="G603" s="661" t="s">
        <v>2413</v>
      </c>
      <c r="H603" s="661" t="s">
        <v>1222</v>
      </c>
      <c r="I603" s="661" t="s">
        <v>1431</v>
      </c>
      <c r="J603" s="661" t="s">
        <v>1432</v>
      </c>
      <c r="K603" s="661" t="s">
        <v>2260</v>
      </c>
      <c r="L603" s="662">
        <v>289.62</v>
      </c>
      <c r="M603" s="662">
        <v>289.62</v>
      </c>
      <c r="N603" s="661">
        <v>1</v>
      </c>
      <c r="O603" s="744">
        <v>0.5</v>
      </c>
      <c r="P603" s="662">
        <v>289.62</v>
      </c>
      <c r="Q603" s="677">
        <v>1</v>
      </c>
      <c r="R603" s="661">
        <v>1</v>
      </c>
      <c r="S603" s="677">
        <v>1</v>
      </c>
      <c r="T603" s="744">
        <v>0.5</v>
      </c>
      <c r="U603" s="700">
        <v>1</v>
      </c>
    </row>
    <row r="604" spans="1:21" ht="14.4" customHeight="1" x14ac:dyDescent="0.3">
      <c r="A604" s="660">
        <v>50</v>
      </c>
      <c r="B604" s="661" t="s">
        <v>561</v>
      </c>
      <c r="C604" s="661" t="s">
        <v>2378</v>
      </c>
      <c r="D604" s="742" t="s">
        <v>3367</v>
      </c>
      <c r="E604" s="743" t="s">
        <v>2389</v>
      </c>
      <c r="F604" s="661" t="s">
        <v>2373</v>
      </c>
      <c r="G604" s="661" t="s">
        <v>2413</v>
      </c>
      <c r="H604" s="661" t="s">
        <v>1222</v>
      </c>
      <c r="I604" s="661" t="s">
        <v>3148</v>
      </c>
      <c r="J604" s="661" t="s">
        <v>3149</v>
      </c>
      <c r="K604" s="661" t="s">
        <v>3150</v>
      </c>
      <c r="L604" s="662">
        <v>321.79000000000002</v>
      </c>
      <c r="M604" s="662">
        <v>643.58000000000004</v>
      </c>
      <c r="N604" s="661">
        <v>2</v>
      </c>
      <c r="O604" s="744">
        <v>1</v>
      </c>
      <c r="P604" s="662"/>
      <c r="Q604" s="677">
        <v>0</v>
      </c>
      <c r="R604" s="661"/>
      <c r="S604" s="677">
        <v>0</v>
      </c>
      <c r="T604" s="744"/>
      <c r="U604" s="700">
        <v>0</v>
      </c>
    </row>
    <row r="605" spans="1:21" ht="14.4" customHeight="1" x14ac:dyDescent="0.3">
      <c r="A605" s="660">
        <v>50</v>
      </c>
      <c r="B605" s="661" t="s">
        <v>561</v>
      </c>
      <c r="C605" s="661" t="s">
        <v>2378</v>
      </c>
      <c r="D605" s="742" t="s">
        <v>3367</v>
      </c>
      <c r="E605" s="743" t="s">
        <v>2389</v>
      </c>
      <c r="F605" s="661" t="s">
        <v>2373</v>
      </c>
      <c r="G605" s="661" t="s">
        <v>2506</v>
      </c>
      <c r="H605" s="661" t="s">
        <v>1222</v>
      </c>
      <c r="I605" s="661" t="s">
        <v>3151</v>
      </c>
      <c r="J605" s="661" t="s">
        <v>2508</v>
      </c>
      <c r="K605" s="661" t="s">
        <v>1350</v>
      </c>
      <c r="L605" s="662">
        <v>614.29999999999995</v>
      </c>
      <c r="M605" s="662">
        <v>1228.5999999999999</v>
      </c>
      <c r="N605" s="661">
        <v>2</v>
      </c>
      <c r="O605" s="744">
        <v>1</v>
      </c>
      <c r="P605" s="662">
        <v>614.29999999999995</v>
      </c>
      <c r="Q605" s="677">
        <v>0.5</v>
      </c>
      <c r="R605" s="661">
        <v>1</v>
      </c>
      <c r="S605" s="677">
        <v>0.5</v>
      </c>
      <c r="T605" s="744">
        <v>0.5</v>
      </c>
      <c r="U605" s="700">
        <v>0.5</v>
      </c>
    </row>
    <row r="606" spans="1:21" ht="14.4" customHeight="1" x14ac:dyDescent="0.3">
      <c r="A606" s="660">
        <v>50</v>
      </c>
      <c r="B606" s="661" t="s">
        <v>561</v>
      </c>
      <c r="C606" s="661" t="s">
        <v>2378</v>
      </c>
      <c r="D606" s="742" t="s">
        <v>3367</v>
      </c>
      <c r="E606" s="743" t="s">
        <v>2389</v>
      </c>
      <c r="F606" s="661" t="s">
        <v>2373</v>
      </c>
      <c r="G606" s="661" t="s">
        <v>2464</v>
      </c>
      <c r="H606" s="661" t="s">
        <v>1222</v>
      </c>
      <c r="I606" s="661" t="s">
        <v>1399</v>
      </c>
      <c r="J606" s="661" t="s">
        <v>2265</v>
      </c>
      <c r="K606" s="661" t="s">
        <v>1215</v>
      </c>
      <c r="L606" s="662">
        <v>291.82</v>
      </c>
      <c r="M606" s="662">
        <v>291.82</v>
      </c>
      <c r="N606" s="661">
        <v>1</v>
      </c>
      <c r="O606" s="744">
        <v>0.5</v>
      </c>
      <c r="P606" s="662"/>
      <c r="Q606" s="677">
        <v>0</v>
      </c>
      <c r="R606" s="661"/>
      <c r="S606" s="677">
        <v>0</v>
      </c>
      <c r="T606" s="744"/>
      <c r="U606" s="700">
        <v>0</v>
      </c>
    </row>
    <row r="607" spans="1:21" ht="14.4" customHeight="1" x14ac:dyDescent="0.3">
      <c r="A607" s="660">
        <v>50</v>
      </c>
      <c r="B607" s="661" t="s">
        <v>561</v>
      </c>
      <c r="C607" s="661" t="s">
        <v>2378</v>
      </c>
      <c r="D607" s="742" t="s">
        <v>3367</v>
      </c>
      <c r="E607" s="743" t="s">
        <v>2389</v>
      </c>
      <c r="F607" s="661" t="s">
        <v>2373</v>
      </c>
      <c r="G607" s="661" t="s">
        <v>2464</v>
      </c>
      <c r="H607" s="661" t="s">
        <v>1222</v>
      </c>
      <c r="I607" s="661" t="s">
        <v>1438</v>
      </c>
      <c r="J607" s="661" t="s">
        <v>1439</v>
      </c>
      <c r="K607" s="661" t="s">
        <v>1215</v>
      </c>
      <c r="L607" s="662">
        <v>583.62</v>
      </c>
      <c r="M607" s="662">
        <v>583.62</v>
      </c>
      <c r="N607" s="661">
        <v>1</v>
      </c>
      <c r="O607" s="744">
        <v>0.5</v>
      </c>
      <c r="P607" s="662">
        <v>583.62</v>
      </c>
      <c r="Q607" s="677">
        <v>1</v>
      </c>
      <c r="R607" s="661">
        <v>1</v>
      </c>
      <c r="S607" s="677">
        <v>1</v>
      </c>
      <c r="T607" s="744">
        <v>0.5</v>
      </c>
      <c r="U607" s="700">
        <v>1</v>
      </c>
    </row>
    <row r="608" spans="1:21" ht="14.4" customHeight="1" x14ac:dyDescent="0.3">
      <c r="A608" s="660">
        <v>50</v>
      </c>
      <c r="B608" s="661" t="s">
        <v>561</v>
      </c>
      <c r="C608" s="661" t="s">
        <v>2378</v>
      </c>
      <c r="D608" s="742" t="s">
        <v>3367</v>
      </c>
      <c r="E608" s="743" t="s">
        <v>2389</v>
      </c>
      <c r="F608" s="661" t="s">
        <v>2373</v>
      </c>
      <c r="G608" s="661" t="s">
        <v>3152</v>
      </c>
      <c r="H608" s="661" t="s">
        <v>562</v>
      </c>
      <c r="I608" s="661" t="s">
        <v>3153</v>
      </c>
      <c r="J608" s="661" t="s">
        <v>3154</v>
      </c>
      <c r="K608" s="661" t="s">
        <v>3155</v>
      </c>
      <c r="L608" s="662">
        <v>0</v>
      </c>
      <c r="M608" s="662">
        <v>0</v>
      </c>
      <c r="N608" s="661">
        <v>1</v>
      </c>
      <c r="O608" s="744">
        <v>1</v>
      </c>
      <c r="P608" s="662"/>
      <c r="Q608" s="677"/>
      <c r="R608" s="661"/>
      <c r="S608" s="677">
        <v>0</v>
      </c>
      <c r="T608" s="744"/>
      <c r="U608" s="700">
        <v>0</v>
      </c>
    </row>
    <row r="609" spans="1:21" ht="14.4" customHeight="1" x14ac:dyDescent="0.3">
      <c r="A609" s="660">
        <v>50</v>
      </c>
      <c r="B609" s="661" t="s">
        <v>561</v>
      </c>
      <c r="C609" s="661" t="s">
        <v>2378</v>
      </c>
      <c r="D609" s="742" t="s">
        <v>3367</v>
      </c>
      <c r="E609" s="743" t="s">
        <v>2389</v>
      </c>
      <c r="F609" s="661" t="s">
        <v>2373</v>
      </c>
      <c r="G609" s="661" t="s">
        <v>3156</v>
      </c>
      <c r="H609" s="661" t="s">
        <v>562</v>
      </c>
      <c r="I609" s="661" t="s">
        <v>3157</v>
      </c>
      <c r="J609" s="661" t="s">
        <v>3158</v>
      </c>
      <c r="K609" s="661" t="s">
        <v>3159</v>
      </c>
      <c r="L609" s="662">
        <v>187.41</v>
      </c>
      <c r="M609" s="662">
        <v>374.82</v>
      </c>
      <c r="N609" s="661">
        <v>2</v>
      </c>
      <c r="O609" s="744">
        <v>1</v>
      </c>
      <c r="P609" s="662">
        <v>374.82</v>
      </c>
      <c r="Q609" s="677">
        <v>1</v>
      </c>
      <c r="R609" s="661">
        <v>2</v>
      </c>
      <c r="S609" s="677">
        <v>1</v>
      </c>
      <c r="T609" s="744">
        <v>1</v>
      </c>
      <c r="U609" s="700">
        <v>1</v>
      </c>
    </row>
    <row r="610" spans="1:21" ht="14.4" customHeight="1" x14ac:dyDescent="0.3">
      <c r="A610" s="660">
        <v>50</v>
      </c>
      <c r="B610" s="661" t="s">
        <v>561</v>
      </c>
      <c r="C610" s="661" t="s">
        <v>2378</v>
      </c>
      <c r="D610" s="742" t="s">
        <v>3367</v>
      </c>
      <c r="E610" s="743" t="s">
        <v>2389</v>
      </c>
      <c r="F610" s="661" t="s">
        <v>2373</v>
      </c>
      <c r="G610" s="661" t="s">
        <v>3156</v>
      </c>
      <c r="H610" s="661" t="s">
        <v>562</v>
      </c>
      <c r="I610" s="661" t="s">
        <v>3157</v>
      </c>
      <c r="J610" s="661" t="s">
        <v>3158</v>
      </c>
      <c r="K610" s="661" t="s">
        <v>3159</v>
      </c>
      <c r="L610" s="662">
        <v>115.27</v>
      </c>
      <c r="M610" s="662">
        <v>1267.97</v>
      </c>
      <c r="N610" s="661">
        <v>11</v>
      </c>
      <c r="O610" s="744">
        <v>2.5</v>
      </c>
      <c r="P610" s="662">
        <v>576.35</v>
      </c>
      <c r="Q610" s="677">
        <v>0.45454545454545453</v>
      </c>
      <c r="R610" s="661">
        <v>5</v>
      </c>
      <c r="S610" s="677">
        <v>0.45454545454545453</v>
      </c>
      <c r="T610" s="744">
        <v>1</v>
      </c>
      <c r="U610" s="700">
        <v>0.4</v>
      </c>
    </row>
    <row r="611" spans="1:21" ht="14.4" customHeight="1" x14ac:dyDescent="0.3">
      <c r="A611" s="660">
        <v>50</v>
      </c>
      <c r="B611" s="661" t="s">
        <v>561</v>
      </c>
      <c r="C611" s="661" t="s">
        <v>2378</v>
      </c>
      <c r="D611" s="742" t="s">
        <v>3367</v>
      </c>
      <c r="E611" s="743" t="s">
        <v>2389</v>
      </c>
      <c r="F611" s="661" t="s">
        <v>2373</v>
      </c>
      <c r="G611" s="661" t="s">
        <v>2415</v>
      </c>
      <c r="H611" s="661" t="s">
        <v>1222</v>
      </c>
      <c r="I611" s="661" t="s">
        <v>1252</v>
      </c>
      <c r="J611" s="661" t="s">
        <v>2262</v>
      </c>
      <c r="K611" s="661" t="s">
        <v>1254</v>
      </c>
      <c r="L611" s="662">
        <v>96.53</v>
      </c>
      <c r="M611" s="662">
        <v>965.30000000000007</v>
      </c>
      <c r="N611" s="661">
        <v>10</v>
      </c>
      <c r="O611" s="744">
        <v>1.5</v>
      </c>
      <c r="P611" s="662">
        <v>965.30000000000007</v>
      </c>
      <c r="Q611" s="677">
        <v>1</v>
      </c>
      <c r="R611" s="661">
        <v>10</v>
      </c>
      <c r="S611" s="677">
        <v>1</v>
      </c>
      <c r="T611" s="744">
        <v>1.5</v>
      </c>
      <c r="U611" s="700">
        <v>1</v>
      </c>
    </row>
    <row r="612" spans="1:21" ht="14.4" customHeight="1" x14ac:dyDescent="0.3">
      <c r="A612" s="660">
        <v>50</v>
      </c>
      <c r="B612" s="661" t="s">
        <v>561</v>
      </c>
      <c r="C612" s="661" t="s">
        <v>2378</v>
      </c>
      <c r="D612" s="742" t="s">
        <v>3367</v>
      </c>
      <c r="E612" s="743" t="s">
        <v>2389</v>
      </c>
      <c r="F612" s="661" t="s">
        <v>2373</v>
      </c>
      <c r="G612" s="661" t="s">
        <v>2415</v>
      </c>
      <c r="H612" s="661" t="s">
        <v>1222</v>
      </c>
      <c r="I612" s="661" t="s">
        <v>1226</v>
      </c>
      <c r="J612" s="661" t="s">
        <v>1227</v>
      </c>
      <c r="K612" s="661" t="s">
        <v>1228</v>
      </c>
      <c r="L612" s="662">
        <v>10.41</v>
      </c>
      <c r="M612" s="662">
        <v>104.1</v>
      </c>
      <c r="N612" s="661">
        <v>10</v>
      </c>
      <c r="O612" s="744">
        <v>1</v>
      </c>
      <c r="P612" s="662"/>
      <c r="Q612" s="677">
        <v>0</v>
      </c>
      <c r="R612" s="661"/>
      <c r="S612" s="677">
        <v>0</v>
      </c>
      <c r="T612" s="744"/>
      <c r="U612" s="700">
        <v>0</v>
      </c>
    </row>
    <row r="613" spans="1:21" ht="14.4" customHeight="1" x14ac:dyDescent="0.3">
      <c r="A613" s="660">
        <v>50</v>
      </c>
      <c r="B613" s="661" t="s">
        <v>561</v>
      </c>
      <c r="C613" s="661" t="s">
        <v>2378</v>
      </c>
      <c r="D613" s="742" t="s">
        <v>3367</v>
      </c>
      <c r="E613" s="743" t="s">
        <v>2389</v>
      </c>
      <c r="F613" s="661" t="s">
        <v>2373</v>
      </c>
      <c r="G613" s="661" t="s">
        <v>2415</v>
      </c>
      <c r="H613" s="661" t="s">
        <v>1222</v>
      </c>
      <c r="I613" s="661" t="s">
        <v>2513</v>
      </c>
      <c r="J613" s="661" t="s">
        <v>2263</v>
      </c>
      <c r="K613" s="661" t="s">
        <v>2514</v>
      </c>
      <c r="L613" s="662">
        <v>80.45</v>
      </c>
      <c r="M613" s="662">
        <v>482.70000000000005</v>
      </c>
      <c r="N613" s="661">
        <v>6</v>
      </c>
      <c r="O613" s="744">
        <v>1.5</v>
      </c>
      <c r="P613" s="662"/>
      <c r="Q613" s="677">
        <v>0</v>
      </c>
      <c r="R613" s="661"/>
      <c r="S613" s="677">
        <v>0</v>
      </c>
      <c r="T613" s="744"/>
      <c r="U613" s="700">
        <v>0</v>
      </c>
    </row>
    <row r="614" spans="1:21" ht="14.4" customHeight="1" x14ac:dyDescent="0.3">
      <c r="A614" s="660">
        <v>50</v>
      </c>
      <c r="B614" s="661" t="s">
        <v>561</v>
      </c>
      <c r="C614" s="661" t="s">
        <v>2378</v>
      </c>
      <c r="D614" s="742" t="s">
        <v>3367</v>
      </c>
      <c r="E614" s="743" t="s">
        <v>2389</v>
      </c>
      <c r="F614" s="661" t="s">
        <v>2373</v>
      </c>
      <c r="G614" s="661" t="s">
        <v>3160</v>
      </c>
      <c r="H614" s="661" t="s">
        <v>1222</v>
      </c>
      <c r="I614" s="661" t="s">
        <v>3161</v>
      </c>
      <c r="J614" s="661" t="s">
        <v>3162</v>
      </c>
      <c r="K614" s="661" t="s">
        <v>928</v>
      </c>
      <c r="L614" s="662">
        <v>432.31</v>
      </c>
      <c r="M614" s="662">
        <v>432.31</v>
      </c>
      <c r="N614" s="661">
        <v>1</v>
      </c>
      <c r="O614" s="744">
        <v>0.5</v>
      </c>
      <c r="P614" s="662"/>
      <c r="Q614" s="677">
        <v>0</v>
      </c>
      <c r="R614" s="661"/>
      <c r="S614" s="677">
        <v>0</v>
      </c>
      <c r="T614" s="744"/>
      <c r="U614" s="700">
        <v>0</v>
      </c>
    </row>
    <row r="615" spans="1:21" ht="14.4" customHeight="1" x14ac:dyDescent="0.3">
      <c r="A615" s="660">
        <v>50</v>
      </c>
      <c r="B615" s="661" t="s">
        <v>561</v>
      </c>
      <c r="C615" s="661" t="s">
        <v>2378</v>
      </c>
      <c r="D615" s="742" t="s">
        <v>3367</v>
      </c>
      <c r="E615" s="743" t="s">
        <v>2389</v>
      </c>
      <c r="F615" s="661" t="s">
        <v>2373</v>
      </c>
      <c r="G615" s="661" t="s">
        <v>2653</v>
      </c>
      <c r="H615" s="661" t="s">
        <v>562</v>
      </c>
      <c r="I615" s="661" t="s">
        <v>3163</v>
      </c>
      <c r="J615" s="661" t="s">
        <v>1181</v>
      </c>
      <c r="K615" s="661" t="s">
        <v>3031</v>
      </c>
      <c r="L615" s="662">
        <v>6378.88</v>
      </c>
      <c r="M615" s="662">
        <v>6378.88</v>
      </c>
      <c r="N615" s="661">
        <v>1</v>
      </c>
      <c r="O615" s="744">
        <v>1</v>
      </c>
      <c r="P615" s="662">
        <v>6378.88</v>
      </c>
      <c r="Q615" s="677">
        <v>1</v>
      </c>
      <c r="R615" s="661">
        <v>1</v>
      </c>
      <c r="S615" s="677">
        <v>1</v>
      </c>
      <c r="T615" s="744">
        <v>1</v>
      </c>
      <c r="U615" s="700">
        <v>1</v>
      </c>
    </row>
    <row r="616" spans="1:21" ht="14.4" customHeight="1" x14ac:dyDescent="0.3">
      <c r="A616" s="660">
        <v>50</v>
      </c>
      <c r="B616" s="661" t="s">
        <v>561</v>
      </c>
      <c r="C616" s="661" t="s">
        <v>2378</v>
      </c>
      <c r="D616" s="742" t="s">
        <v>3367</v>
      </c>
      <c r="E616" s="743" t="s">
        <v>2389</v>
      </c>
      <c r="F616" s="661" t="s">
        <v>2373</v>
      </c>
      <c r="G616" s="661" t="s">
        <v>2468</v>
      </c>
      <c r="H616" s="661" t="s">
        <v>1222</v>
      </c>
      <c r="I616" s="661" t="s">
        <v>3164</v>
      </c>
      <c r="J616" s="661" t="s">
        <v>3165</v>
      </c>
      <c r="K616" s="661" t="s">
        <v>1433</v>
      </c>
      <c r="L616" s="662">
        <v>374.74</v>
      </c>
      <c r="M616" s="662">
        <v>749.48</v>
      </c>
      <c r="N616" s="661">
        <v>2</v>
      </c>
      <c r="O616" s="744">
        <v>1.5</v>
      </c>
      <c r="P616" s="662">
        <v>374.74</v>
      </c>
      <c r="Q616" s="677">
        <v>0.5</v>
      </c>
      <c r="R616" s="661">
        <v>1</v>
      </c>
      <c r="S616" s="677">
        <v>0.5</v>
      </c>
      <c r="T616" s="744">
        <v>0.5</v>
      </c>
      <c r="U616" s="700">
        <v>0.33333333333333331</v>
      </c>
    </row>
    <row r="617" spans="1:21" ht="14.4" customHeight="1" x14ac:dyDescent="0.3">
      <c r="A617" s="660">
        <v>50</v>
      </c>
      <c r="B617" s="661" t="s">
        <v>561</v>
      </c>
      <c r="C617" s="661" t="s">
        <v>2378</v>
      </c>
      <c r="D617" s="742" t="s">
        <v>3367</v>
      </c>
      <c r="E617" s="743" t="s">
        <v>2389</v>
      </c>
      <c r="F617" s="661" t="s">
        <v>2373</v>
      </c>
      <c r="G617" s="661" t="s">
        <v>2468</v>
      </c>
      <c r="H617" s="661" t="s">
        <v>1222</v>
      </c>
      <c r="I617" s="661" t="s">
        <v>3164</v>
      </c>
      <c r="J617" s="661" t="s">
        <v>3165</v>
      </c>
      <c r="K617" s="661" t="s">
        <v>1433</v>
      </c>
      <c r="L617" s="662">
        <v>353.18</v>
      </c>
      <c r="M617" s="662">
        <v>353.18</v>
      </c>
      <c r="N617" s="661">
        <v>1</v>
      </c>
      <c r="O617" s="744">
        <v>0.5</v>
      </c>
      <c r="P617" s="662"/>
      <c r="Q617" s="677">
        <v>0</v>
      </c>
      <c r="R617" s="661"/>
      <c r="S617" s="677">
        <v>0</v>
      </c>
      <c r="T617" s="744"/>
      <c r="U617" s="700">
        <v>0</v>
      </c>
    </row>
    <row r="618" spans="1:21" ht="14.4" customHeight="1" x14ac:dyDescent="0.3">
      <c r="A618" s="660">
        <v>50</v>
      </c>
      <c r="B618" s="661" t="s">
        <v>561</v>
      </c>
      <c r="C618" s="661" t="s">
        <v>2378</v>
      </c>
      <c r="D618" s="742" t="s">
        <v>3367</v>
      </c>
      <c r="E618" s="743" t="s">
        <v>2389</v>
      </c>
      <c r="F618" s="661" t="s">
        <v>2373</v>
      </c>
      <c r="G618" s="661" t="s">
        <v>2468</v>
      </c>
      <c r="H618" s="661" t="s">
        <v>1222</v>
      </c>
      <c r="I618" s="661" t="s">
        <v>3166</v>
      </c>
      <c r="J618" s="661" t="s">
        <v>2470</v>
      </c>
      <c r="K618" s="661" t="s">
        <v>3167</v>
      </c>
      <c r="L618" s="662">
        <v>579.30999999999995</v>
      </c>
      <c r="M618" s="662">
        <v>2317.2399999999998</v>
      </c>
      <c r="N618" s="661">
        <v>4</v>
      </c>
      <c r="O618" s="744">
        <v>2.5</v>
      </c>
      <c r="P618" s="662"/>
      <c r="Q618" s="677">
        <v>0</v>
      </c>
      <c r="R618" s="661"/>
      <c r="S618" s="677">
        <v>0</v>
      </c>
      <c r="T618" s="744"/>
      <c r="U618" s="700">
        <v>0</v>
      </c>
    </row>
    <row r="619" spans="1:21" ht="14.4" customHeight="1" x14ac:dyDescent="0.3">
      <c r="A619" s="660">
        <v>50</v>
      </c>
      <c r="B619" s="661" t="s">
        <v>561</v>
      </c>
      <c r="C619" s="661" t="s">
        <v>2378</v>
      </c>
      <c r="D619" s="742" t="s">
        <v>3367</v>
      </c>
      <c r="E619" s="743" t="s">
        <v>2389</v>
      </c>
      <c r="F619" s="661" t="s">
        <v>2373</v>
      </c>
      <c r="G619" s="661" t="s">
        <v>2468</v>
      </c>
      <c r="H619" s="661" t="s">
        <v>1222</v>
      </c>
      <c r="I619" s="661" t="s">
        <v>3166</v>
      </c>
      <c r="J619" s="661" t="s">
        <v>2470</v>
      </c>
      <c r="K619" s="661" t="s">
        <v>3167</v>
      </c>
      <c r="L619" s="662">
        <v>543.36</v>
      </c>
      <c r="M619" s="662">
        <v>543.36</v>
      </c>
      <c r="N619" s="661">
        <v>1</v>
      </c>
      <c r="O619" s="744">
        <v>0.5</v>
      </c>
      <c r="P619" s="662"/>
      <c r="Q619" s="677">
        <v>0</v>
      </c>
      <c r="R619" s="661"/>
      <c r="S619" s="677">
        <v>0</v>
      </c>
      <c r="T619" s="744"/>
      <c r="U619" s="700">
        <v>0</v>
      </c>
    </row>
    <row r="620" spans="1:21" ht="14.4" customHeight="1" x14ac:dyDescent="0.3">
      <c r="A620" s="660">
        <v>50</v>
      </c>
      <c r="B620" s="661" t="s">
        <v>561</v>
      </c>
      <c r="C620" s="661" t="s">
        <v>2378</v>
      </c>
      <c r="D620" s="742" t="s">
        <v>3367</v>
      </c>
      <c r="E620" s="743" t="s">
        <v>2389</v>
      </c>
      <c r="F620" s="661" t="s">
        <v>2373</v>
      </c>
      <c r="G620" s="661" t="s">
        <v>3168</v>
      </c>
      <c r="H620" s="661" t="s">
        <v>562</v>
      </c>
      <c r="I620" s="661" t="s">
        <v>3169</v>
      </c>
      <c r="J620" s="661" t="s">
        <v>3170</v>
      </c>
      <c r="K620" s="661" t="s">
        <v>3171</v>
      </c>
      <c r="L620" s="662">
        <v>0</v>
      </c>
      <c r="M620" s="662">
        <v>0</v>
      </c>
      <c r="N620" s="661">
        <v>12</v>
      </c>
      <c r="O620" s="744">
        <v>5.5</v>
      </c>
      <c r="P620" s="662"/>
      <c r="Q620" s="677"/>
      <c r="R620" s="661"/>
      <c r="S620" s="677">
        <v>0</v>
      </c>
      <c r="T620" s="744"/>
      <c r="U620" s="700">
        <v>0</v>
      </c>
    </row>
    <row r="621" spans="1:21" ht="14.4" customHeight="1" x14ac:dyDescent="0.3">
      <c r="A621" s="660">
        <v>50</v>
      </c>
      <c r="B621" s="661" t="s">
        <v>561</v>
      </c>
      <c r="C621" s="661" t="s">
        <v>2378</v>
      </c>
      <c r="D621" s="742" t="s">
        <v>3367</v>
      </c>
      <c r="E621" s="743" t="s">
        <v>2389</v>
      </c>
      <c r="F621" s="661" t="s">
        <v>2373</v>
      </c>
      <c r="G621" s="661" t="s">
        <v>3172</v>
      </c>
      <c r="H621" s="661" t="s">
        <v>562</v>
      </c>
      <c r="I621" s="661" t="s">
        <v>3173</v>
      </c>
      <c r="J621" s="661" t="s">
        <v>3174</v>
      </c>
      <c r="K621" s="661" t="s">
        <v>3175</v>
      </c>
      <c r="L621" s="662">
        <v>70.150000000000006</v>
      </c>
      <c r="M621" s="662">
        <v>210.45000000000002</v>
      </c>
      <c r="N621" s="661">
        <v>3</v>
      </c>
      <c r="O621" s="744">
        <v>0.5</v>
      </c>
      <c r="P621" s="662"/>
      <c r="Q621" s="677">
        <v>0</v>
      </c>
      <c r="R621" s="661"/>
      <c r="S621" s="677">
        <v>0</v>
      </c>
      <c r="T621" s="744"/>
      <c r="U621" s="700">
        <v>0</v>
      </c>
    </row>
    <row r="622" spans="1:21" ht="14.4" customHeight="1" x14ac:dyDescent="0.3">
      <c r="A622" s="660">
        <v>50</v>
      </c>
      <c r="B622" s="661" t="s">
        <v>561</v>
      </c>
      <c r="C622" s="661" t="s">
        <v>2378</v>
      </c>
      <c r="D622" s="742" t="s">
        <v>3367</v>
      </c>
      <c r="E622" s="743" t="s">
        <v>2389</v>
      </c>
      <c r="F622" s="661" t="s">
        <v>2373</v>
      </c>
      <c r="G622" s="661" t="s">
        <v>2919</v>
      </c>
      <c r="H622" s="661" t="s">
        <v>562</v>
      </c>
      <c r="I622" s="661" t="s">
        <v>3176</v>
      </c>
      <c r="J622" s="661" t="s">
        <v>3177</v>
      </c>
      <c r="K622" s="661" t="s">
        <v>1182</v>
      </c>
      <c r="L622" s="662">
        <v>54.95</v>
      </c>
      <c r="M622" s="662">
        <v>219.8</v>
      </c>
      <c r="N622" s="661">
        <v>4</v>
      </c>
      <c r="O622" s="744">
        <v>0.5</v>
      </c>
      <c r="P622" s="662">
        <v>219.8</v>
      </c>
      <c r="Q622" s="677">
        <v>1</v>
      </c>
      <c r="R622" s="661">
        <v>4</v>
      </c>
      <c r="S622" s="677">
        <v>1</v>
      </c>
      <c r="T622" s="744">
        <v>0.5</v>
      </c>
      <c r="U622" s="700">
        <v>1</v>
      </c>
    </row>
    <row r="623" spans="1:21" ht="14.4" customHeight="1" x14ac:dyDescent="0.3">
      <c r="A623" s="660">
        <v>50</v>
      </c>
      <c r="B623" s="661" t="s">
        <v>561</v>
      </c>
      <c r="C623" s="661" t="s">
        <v>2378</v>
      </c>
      <c r="D623" s="742" t="s">
        <v>3367</v>
      </c>
      <c r="E623" s="743" t="s">
        <v>2389</v>
      </c>
      <c r="F623" s="661" t="s">
        <v>2373</v>
      </c>
      <c r="G623" s="661" t="s">
        <v>3178</v>
      </c>
      <c r="H623" s="661" t="s">
        <v>562</v>
      </c>
      <c r="I623" s="661" t="s">
        <v>712</v>
      </c>
      <c r="J623" s="661" t="s">
        <v>713</v>
      </c>
      <c r="K623" s="661" t="s">
        <v>3179</v>
      </c>
      <c r="L623" s="662">
        <v>121.96</v>
      </c>
      <c r="M623" s="662">
        <v>121.96</v>
      </c>
      <c r="N623" s="661">
        <v>1</v>
      </c>
      <c r="O623" s="744">
        <v>0.5</v>
      </c>
      <c r="P623" s="662">
        <v>121.96</v>
      </c>
      <c r="Q623" s="677">
        <v>1</v>
      </c>
      <c r="R623" s="661">
        <v>1</v>
      </c>
      <c r="S623" s="677">
        <v>1</v>
      </c>
      <c r="T623" s="744">
        <v>0.5</v>
      </c>
      <c r="U623" s="700">
        <v>1</v>
      </c>
    </row>
    <row r="624" spans="1:21" ht="14.4" customHeight="1" x14ac:dyDescent="0.3">
      <c r="A624" s="660">
        <v>50</v>
      </c>
      <c r="B624" s="661" t="s">
        <v>561</v>
      </c>
      <c r="C624" s="661" t="s">
        <v>2378</v>
      </c>
      <c r="D624" s="742" t="s">
        <v>3367</v>
      </c>
      <c r="E624" s="743" t="s">
        <v>2389</v>
      </c>
      <c r="F624" s="661" t="s">
        <v>2373</v>
      </c>
      <c r="G624" s="661" t="s">
        <v>2974</v>
      </c>
      <c r="H624" s="661" t="s">
        <v>562</v>
      </c>
      <c r="I624" s="661" t="s">
        <v>781</v>
      </c>
      <c r="J624" s="661" t="s">
        <v>2975</v>
      </c>
      <c r="K624" s="661" t="s">
        <v>2976</v>
      </c>
      <c r="L624" s="662">
        <v>0</v>
      </c>
      <c r="M624" s="662">
        <v>0</v>
      </c>
      <c r="N624" s="661">
        <v>5</v>
      </c>
      <c r="O624" s="744">
        <v>2.5</v>
      </c>
      <c r="P624" s="662">
        <v>0</v>
      </c>
      <c r="Q624" s="677"/>
      <c r="R624" s="661">
        <v>1</v>
      </c>
      <c r="S624" s="677">
        <v>0.2</v>
      </c>
      <c r="T624" s="744">
        <v>1</v>
      </c>
      <c r="U624" s="700">
        <v>0.4</v>
      </c>
    </row>
    <row r="625" spans="1:21" ht="14.4" customHeight="1" x14ac:dyDescent="0.3">
      <c r="A625" s="660">
        <v>50</v>
      </c>
      <c r="B625" s="661" t="s">
        <v>561</v>
      </c>
      <c r="C625" s="661" t="s">
        <v>2378</v>
      </c>
      <c r="D625" s="742" t="s">
        <v>3367</v>
      </c>
      <c r="E625" s="743" t="s">
        <v>2389</v>
      </c>
      <c r="F625" s="661" t="s">
        <v>2373</v>
      </c>
      <c r="G625" s="661" t="s">
        <v>3180</v>
      </c>
      <c r="H625" s="661" t="s">
        <v>562</v>
      </c>
      <c r="I625" s="661" t="s">
        <v>769</v>
      </c>
      <c r="J625" s="661" t="s">
        <v>770</v>
      </c>
      <c r="K625" s="661" t="s">
        <v>771</v>
      </c>
      <c r="L625" s="662">
        <v>60.07</v>
      </c>
      <c r="M625" s="662">
        <v>120.14</v>
      </c>
      <c r="N625" s="661">
        <v>2</v>
      </c>
      <c r="O625" s="744">
        <v>1</v>
      </c>
      <c r="P625" s="662"/>
      <c r="Q625" s="677">
        <v>0</v>
      </c>
      <c r="R625" s="661"/>
      <c r="S625" s="677">
        <v>0</v>
      </c>
      <c r="T625" s="744"/>
      <c r="U625" s="700">
        <v>0</v>
      </c>
    </row>
    <row r="626" spans="1:21" ht="14.4" customHeight="1" x14ac:dyDescent="0.3">
      <c r="A626" s="660">
        <v>50</v>
      </c>
      <c r="B626" s="661" t="s">
        <v>561</v>
      </c>
      <c r="C626" s="661" t="s">
        <v>2378</v>
      </c>
      <c r="D626" s="742" t="s">
        <v>3367</v>
      </c>
      <c r="E626" s="743" t="s">
        <v>2389</v>
      </c>
      <c r="F626" s="661" t="s">
        <v>2373</v>
      </c>
      <c r="G626" s="661" t="s">
        <v>2419</v>
      </c>
      <c r="H626" s="661" t="s">
        <v>562</v>
      </c>
      <c r="I626" s="661" t="s">
        <v>731</v>
      </c>
      <c r="J626" s="661" t="s">
        <v>732</v>
      </c>
      <c r="K626" s="661" t="s">
        <v>2515</v>
      </c>
      <c r="L626" s="662">
        <v>152.33000000000001</v>
      </c>
      <c r="M626" s="662">
        <v>304.66000000000003</v>
      </c>
      <c r="N626" s="661">
        <v>2</v>
      </c>
      <c r="O626" s="744">
        <v>1.5</v>
      </c>
      <c r="P626" s="662"/>
      <c r="Q626" s="677">
        <v>0</v>
      </c>
      <c r="R626" s="661"/>
      <c r="S626" s="677">
        <v>0</v>
      </c>
      <c r="T626" s="744"/>
      <c r="U626" s="700">
        <v>0</v>
      </c>
    </row>
    <row r="627" spans="1:21" ht="14.4" customHeight="1" x14ac:dyDescent="0.3">
      <c r="A627" s="660">
        <v>50</v>
      </c>
      <c r="B627" s="661" t="s">
        <v>561</v>
      </c>
      <c r="C627" s="661" t="s">
        <v>2378</v>
      </c>
      <c r="D627" s="742" t="s">
        <v>3367</v>
      </c>
      <c r="E627" s="743" t="s">
        <v>2389</v>
      </c>
      <c r="F627" s="661" t="s">
        <v>2373</v>
      </c>
      <c r="G627" s="661" t="s">
        <v>2662</v>
      </c>
      <c r="H627" s="661" t="s">
        <v>562</v>
      </c>
      <c r="I627" s="661" t="s">
        <v>3181</v>
      </c>
      <c r="J627" s="661" t="s">
        <v>2664</v>
      </c>
      <c r="K627" s="661" t="s">
        <v>3182</v>
      </c>
      <c r="L627" s="662">
        <v>438.49</v>
      </c>
      <c r="M627" s="662">
        <v>438.49</v>
      </c>
      <c r="N627" s="661">
        <v>1</v>
      </c>
      <c r="O627" s="744">
        <v>0.5</v>
      </c>
      <c r="P627" s="662"/>
      <c r="Q627" s="677">
        <v>0</v>
      </c>
      <c r="R627" s="661"/>
      <c r="S627" s="677">
        <v>0</v>
      </c>
      <c r="T627" s="744"/>
      <c r="U627" s="700">
        <v>0</v>
      </c>
    </row>
    <row r="628" spans="1:21" ht="14.4" customHeight="1" x14ac:dyDescent="0.3">
      <c r="A628" s="660">
        <v>50</v>
      </c>
      <c r="B628" s="661" t="s">
        <v>561</v>
      </c>
      <c r="C628" s="661" t="s">
        <v>2378</v>
      </c>
      <c r="D628" s="742" t="s">
        <v>3367</v>
      </c>
      <c r="E628" s="743" t="s">
        <v>2389</v>
      </c>
      <c r="F628" s="661" t="s">
        <v>2373</v>
      </c>
      <c r="G628" s="661" t="s">
        <v>2662</v>
      </c>
      <c r="H628" s="661" t="s">
        <v>562</v>
      </c>
      <c r="I628" s="661" t="s">
        <v>3181</v>
      </c>
      <c r="J628" s="661" t="s">
        <v>2664</v>
      </c>
      <c r="K628" s="661" t="s">
        <v>3182</v>
      </c>
      <c r="L628" s="662">
        <v>523.38</v>
      </c>
      <c r="M628" s="662">
        <v>523.38</v>
      </c>
      <c r="N628" s="661">
        <v>1</v>
      </c>
      <c r="O628" s="744">
        <v>0.5</v>
      </c>
      <c r="P628" s="662"/>
      <c r="Q628" s="677">
        <v>0</v>
      </c>
      <c r="R628" s="661"/>
      <c r="S628" s="677">
        <v>0</v>
      </c>
      <c r="T628" s="744"/>
      <c r="U628" s="700">
        <v>0</v>
      </c>
    </row>
    <row r="629" spans="1:21" ht="14.4" customHeight="1" x14ac:dyDescent="0.3">
      <c r="A629" s="660">
        <v>50</v>
      </c>
      <c r="B629" s="661" t="s">
        <v>561</v>
      </c>
      <c r="C629" s="661" t="s">
        <v>2378</v>
      </c>
      <c r="D629" s="742" t="s">
        <v>3367</v>
      </c>
      <c r="E629" s="743" t="s">
        <v>2389</v>
      </c>
      <c r="F629" s="661" t="s">
        <v>2373</v>
      </c>
      <c r="G629" s="661" t="s">
        <v>2518</v>
      </c>
      <c r="H629" s="661" t="s">
        <v>1222</v>
      </c>
      <c r="I629" s="661" t="s">
        <v>2922</v>
      </c>
      <c r="J629" s="661" t="s">
        <v>1384</v>
      </c>
      <c r="K629" s="661" t="s">
        <v>2923</v>
      </c>
      <c r="L629" s="662">
        <v>366.53</v>
      </c>
      <c r="M629" s="662">
        <v>2199.1799999999998</v>
      </c>
      <c r="N629" s="661">
        <v>6</v>
      </c>
      <c r="O629" s="744">
        <v>3</v>
      </c>
      <c r="P629" s="662">
        <v>366.53</v>
      </c>
      <c r="Q629" s="677">
        <v>0.16666666666666666</v>
      </c>
      <c r="R629" s="661">
        <v>1</v>
      </c>
      <c r="S629" s="677">
        <v>0.16666666666666666</v>
      </c>
      <c r="T629" s="744">
        <v>0.5</v>
      </c>
      <c r="U629" s="700">
        <v>0.16666666666666666</v>
      </c>
    </row>
    <row r="630" spans="1:21" ht="14.4" customHeight="1" x14ac:dyDescent="0.3">
      <c r="A630" s="660">
        <v>50</v>
      </c>
      <c r="B630" s="661" t="s">
        <v>561</v>
      </c>
      <c r="C630" s="661" t="s">
        <v>2378</v>
      </c>
      <c r="D630" s="742" t="s">
        <v>3367</v>
      </c>
      <c r="E630" s="743" t="s">
        <v>2389</v>
      </c>
      <c r="F630" s="661" t="s">
        <v>2373</v>
      </c>
      <c r="G630" s="661" t="s">
        <v>2835</v>
      </c>
      <c r="H630" s="661" t="s">
        <v>562</v>
      </c>
      <c r="I630" s="661" t="s">
        <v>1673</v>
      </c>
      <c r="J630" s="661" t="s">
        <v>1674</v>
      </c>
      <c r="K630" s="661" t="s">
        <v>729</v>
      </c>
      <c r="L630" s="662">
        <v>246.88</v>
      </c>
      <c r="M630" s="662">
        <v>2221.92</v>
      </c>
      <c r="N630" s="661">
        <v>9</v>
      </c>
      <c r="O630" s="744">
        <v>2</v>
      </c>
      <c r="P630" s="662">
        <v>1234.4000000000001</v>
      </c>
      <c r="Q630" s="677">
        <v>0.55555555555555558</v>
      </c>
      <c r="R630" s="661">
        <v>5</v>
      </c>
      <c r="S630" s="677">
        <v>0.55555555555555558</v>
      </c>
      <c r="T630" s="744">
        <v>1</v>
      </c>
      <c r="U630" s="700">
        <v>0.5</v>
      </c>
    </row>
    <row r="631" spans="1:21" ht="14.4" customHeight="1" x14ac:dyDescent="0.3">
      <c r="A631" s="660">
        <v>50</v>
      </c>
      <c r="B631" s="661" t="s">
        <v>561</v>
      </c>
      <c r="C631" s="661" t="s">
        <v>2378</v>
      </c>
      <c r="D631" s="742" t="s">
        <v>3367</v>
      </c>
      <c r="E631" s="743" t="s">
        <v>2389</v>
      </c>
      <c r="F631" s="661" t="s">
        <v>2373</v>
      </c>
      <c r="G631" s="661" t="s">
        <v>2519</v>
      </c>
      <c r="H631" s="661" t="s">
        <v>562</v>
      </c>
      <c r="I631" s="661" t="s">
        <v>3183</v>
      </c>
      <c r="J631" s="661" t="s">
        <v>2521</v>
      </c>
      <c r="K631" s="661" t="s">
        <v>3184</v>
      </c>
      <c r="L631" s="662">
        <v>0</v>
      </c>
      <c r="M631" s="662">
        <v>0</v>
      </c>
      <c r="N631" s="661">
        <v>4</v>
      </c>
      <c r="O631" s="744">
        <v>0.5</v>
      </c>
      <c r="P631" s="662">
        <v>0</v>
      </c>
      <c r="Q631" s="677"/>
      <c r="R631" s="661">
        <v>4</v>
      </c>
      <c r="S631" s="677">
        <v>1</v>
      </c>
      <c r="T631" s="744">
        <v>0.5</v>
      </c>
      <c r="U631" s="700">
        <v>1</v>
      </c>
    </row>
    <row r="632" spans="1:21" ht="14.4" customHeight="1" x14ac:dyDescent="0.3">
      <c r="A632" s="660">
        <v>50</v>
      </c>
      <c r="B632" s="661" t="s">
        <v>561</v>
      </c>
      <c r="C632" s="661" t="s">
        <v>2378</v>
      </c>
      <c r="D632" s="742" t="s">
        <v>3367</v>
      </c>
      <c r="E632" s="743" t="s">
        <v>2389</v>
      </c>
      <c r="F632" s="661" t="s">
        <v>2373</v>
      </c>
      <c r="G632" s="661" t="s">
        <v>2519</v>
      </c>
      <c r="H632" s="661" t="s">
        <v>562</v>
      </c>
      <c r="I632" s="661" t="s">
        <v>727</v>
      </c>
      <c r="J632" s="661" t="s">
        <v>2521</v>
      </c>
      <c r="K632" s="661" t="s">
        <v>729</v>
      </c>
      <c r="L632" s="662">
        <v>124.3</v>
      </c>
      <c r="M632" s="662">
        <v>745.8</v>
      </c>
      <c r="N632" s="661">
        <v>6</v>
      </c>
      <c r="O632" s="744">
        <v>1</v>
      </c>
      <c r="P632" s="662"/>
      <c r="Q632" s="677">
        <v>0</v>
      </c>
      <c r="R632" s="661"/>
      <c r="S632" s="677">
        <v>0</v>
      </c>
      <c r="T632" s="744"/>
      <c r="U632" s="700">
        <v>0</v>
      </c>
    </row>
    <row r="633" spans="1:21" ht="14.4" customHeight="1" x14ac:dyDescent="0.3">
      <c r="A633" s="660">
        <v>50</v>
      </c>
      <c r="B633" s="661" t="s">
        <v>561</v>
      </c>
      <c r="C633" s="661" t="s">
        <v>2378</v>
      </c>
      <c r="D633" s="742" t="s">
        <v>3367</v>
      </c>
      <c r="E633" s="743" t="s">
        <v>2389</v>
      </c>
      <c r="F633" s="661" t="s">
        <v>2373</v>
      </c>
      <c r="G633" s="661" t="s">
        <v>2519</v>
      </c>
      <c r="H633" s="661" t="s">
        <v>562</v>
      </c>
      <c r="I633" s="661" t="s">
        <v>3185</v>
      </c>
      <c r="J633" s="661" t="s">
        <v>3186</v>
      </c>
      <c r="K633" s="661" t="s">
        <v>729</v>
      </c>
      <c r="L633" s="662">
        <v>124.3</v>
      </c>
      <c r="M633" s="662">
        <v>2486</v>
      </c>
      <c r="N633" s="661">
        <v>20</v>
      </c>
      <c r="O633" s="744">
        <v>3.5</v>
      </c>
      <c r="P633" s="662">
        <v>1491.6</v>
      </c>
      <c r="Q633" s="677">
        <v>0.6</v>
      </c>
      <c r="R633" s="661">
        <v>12</v>
      </c>
      <c r="S633" s="677">
        <v>0.6</v>
      </c>
      <c r="T633" s="744">
        <v>2.5</v>
      </c>
      <c r="U633" s="700">
        <v>0.7142857142857143</v>
      </c>
    </row>
    <row r="634" spans="1:21" ht="14.4" customHeight="1" x14ac:dyDescent="0.3">
      <c r="A634" s="660">
        <v>50</v>
      </c>
      <c r="B634" s="661" t="s">
        <v>561</v>
      </c>
      <c r="C634" s="661" t="s">
        <v>2378</v>
      </c>
      <c r="D634" s="742" t="s">
        <v>3367</v>
      </c>
      <c r="E634" s="743" t="s">
        <v>2389</v>
      </c>
      <c r="F634" s="661" t="s">
        <v>2373</v>
      </c>
      <c r="G634" s="661" t="s">
        <v>3187</v>
      </c>
      <c r="H634" s="661" t="s">
        <v>562</v>
      </c>
      <c r="I634" s="661" t="s">
        <v>3188</v>
      </c>
      <c r="J634" s="661" t="s">
        <v>3189</v>
      </c>
      <c r="K634" s="661" t="s">
        <v>3190</v>
      </c>
      <c r="L634" s="662">
        <v>36.97</v>
      </c>
      <c r="M634" s="662">
        <v>36.97</v>
      </c>
      <c r="N634" s="661">
        <v>1</v>
      </c>
      <c r="O634" s="744">
        <v>0.5</v>
      </c>
      <c r="P634" s="662"/>
      <c r="Q634" s="677">
        <v>0</v>
      </c>
      <c r="R634" s="661"/>
      <c r="S634" s="677">
        <v>0</v>
      </c>
      <c r="T634" s="744"/>
      <c r="U634" s="700">
        <v>0</v>
      </c>
    </row>
    <row r="635" spans="1:21" ht="14.4" customHeight="1" x14ac:dyDescent="0.3">
      <c r="A635" s="660">
        <v>50</v>
      </c>
      <c r="B635" s="661" t="s">
        <v>561</v>
      </c>
      <c r="C635" s="661" t="s">
        <v>2378</v>
      </c>
      <c r="D635" s="742" t="s">
        <v>3367</v>
      </c>
      <c r="E635" s="743" t="s">
        <v>2389</v>
      </c>
      <c r="F635" s="661" t="s">
        <v>2373</v>
      </c>
      <c r="G635" s="661" t="s">
        <v>3187</v>
      </c>
      <c r="H635" s="661" t="s">
        <v>562</v>
      </c>
      <c r="I635" s="661" t="s">
        <v>3191</v>
      </c>
      <c r="J635" s="661" t="s">
        <v>3189</v>
      </c>
      <c r="K635" s="661" t="s">
        <v>3192</v>
      </c>
      <c r="L635" s="662">
        <v>36.97</v>
      </c>
      <c r="M635" s="662">
        <v>36.97</v>
      </c>
      <c r="N635" s="661">
        <v>1</v>
      </c>
      <c r="O635" s="744">
        <v>0.5</v>
      </c>
      <c r="P635" s="662"/>
      <c r="Q635" s="677">
        <v>0</v>
      </c>
      <c r="R635" s="661"/>
      <c r="S635" s="677">
        <v>0</v>
      </c>
      <c r="T635" s="744"/>
      <c r="U635" s="700">
        <v>0</v>
      </c>
    </row>
    <row r="636" spans="1:21" ht="14.4" customHeight="1" x14ac:dyDescent="0.3">
      <c r="A636" s="660">
        <v>50</v>
      </c>
      <c r="B636" s="661" t="s">
        <v>561</v>
      </c>
      <c r="C636" s="661" t="s">
        <v>2378</v>
      </c>
      <c r="D636" s="742" t="s">
        <v>3367</v>
      </c>
      <c r="E636" s="743" t="s">
        <v>2389</v>
      </c>
      <c r="F636" s="661" t="s">
        <v>2373</v>
      </c>
      <c r="G636" s="661" t="s">
        <v>3193</v>
      </c>
      <c r="H636" s="661" t="s">
        <v>562</v>
      </c>
      <c r="I636" s="661" t="s">
        <v>3194</v>
      </c>
      <c r="J636" s="661" t="s">
        <v>3195</v>
      </c>
      <c r="K636" s="661" t="s">
        <v>3196</v>
      </c>
      <c r="L636" s="662">
        <v>81.78</v>
      </c>
      <c r="M636" s="662">
        <v>163.56</v>
      </c>
      <c r="N636" s="661">
        <v>2</v>
      </c>
      <c r="O636" s="744">
        <v>1</v>
      </c>
      <c r="P636" s="662"/>
      <c r="Q636" s="677">
        <v>0</v>
      </c>
      <c r="R636" s="661"/>
      <c r="S636" s="677">
        <v>0</v>
      </c>
      <c r="T636" s="744"/>
      <c r="U636" s="700">
        <v>0</v>
      </c>
    </row>
    <row r="637" spans="1:21" ht="14.4" customHeight="1" x14ac:dyDescent="0.3">
      <c r="A637" s="660">
        <v>50</v>
      </c>
      <c r="B637" s="661" t="s">
        <v>561</v>
      </c>
      <c r="C637" s="661" t="s">
        <v>2378</v>
      </c>
      <c r="D637" s="742" t="s">
        <v>3367</v>
      </c>
      <c r="E637" s="743" t="s">
        <v>2389</v>
      </c>
      <c r="F637" s="661" t="s">
        <v>2373</v>
      </c>
      <c r="G637" s="661" t="s">
        <v>3197</v>
      </c>
      <c r="H637" s="661" t="s">
        <v>1222</v>
      </c>
      <c r="I637" s="661" t="s">
        <v>3198</v>
      </c>
      <c r="J637" s="661" t="s">
        <v>3199</v>
      </c>
      <c r="K637" s="661" t="s">
        <v>3200</v>
      </c>
      <c r="L637" s="662">
        <v>31.32</v>
      </c>
      <c r="M637" s="662">
        <v>31.32</v>
      </c>
      <c r="N637" s="661">
        <v>1</v>
      </c>
      <c r="O637" s="744">
        <v>1</v>
      </c>
      <c r="P637" s="662"/>
      <c r="Q637" s="677">
        <v>0</v>
      </c>
      <c r="R637" s="661"/>
      <c r="S637" s="677">
        <v>0</v>
      </c>
      <c r="T637" s="744"/>
      <c r="U637" s="700">
        <v>0</v>
      </c>
    </row>
    <row r="638" spans="1:21" ht="14.4" customHeight="1" x14ac:dyDescent="0.3">
      <c r="A638" s="660">
        <v>50</v>
      </c>
      <c r="B638" s="661" t="s">
        <v>561</v>
      </c>
      <c r="C638" s="661" t="s">
        <v>2378</v>
      </c>
      <c r="D638" s="742" t="s">
        <v>3367</v>
      </c>
      <c r="E638" s="743" t="s">
        <v>2389</v>
      </c>
      <c r="F638" s="661" t="s">
        <v>2373</v>
      </c>
      <c r="G638" s="661" t="s">
        <v>3201</v>
      </c>
      <c r="H638" s="661" t="s">
        <v>562</v>
      </c>
      <c r="I638" s="661" t="s">
        <v>3202</v>
      </c>
      <c r="J638" s="661" t="s">
        <v>3203</v>
      </c>
      <c r="K638" s="661" t="s">
        <v>3204</v>
      </c>
      <c r="L638" s="662">
        <v>0</v>
      </c>
      <c r="M638" s="662">
        <v>0</v>
      </c>
      <c r="N638" s="661">
        <v>1</v>
      </c>
      <c r="O638" s="744">
        <v>1</v>
      </c>
      <c r="P638" s="662">
        <v>0</v>
      </c>
      <c r="Q638" s="677"/>
      <c r="R638" s="661">
        <v>1</v>
      </c>
      <c r="S638" s="677">
        <v>1</v>
      </c>
      <c r="T638" s="744">
        <v>1</v>
      </c>
      <c r="U638" s="700">
        <v>1</v>
      </c>
    </row>
    <row r="639" spans="1:21" ht="14.4" customHeight="1" x14ac:dyDescent="0.3">
      <c r="A639" s="660">
        <v>50</v>
      </c>
      <c r="B639" s="661" t="s">
        <v>561</v>
      </c>
      <c r="C639" s="661" t="s">
        <v>2378</v>
      </c>
      <c r="D639" s="742" t="s">
        <v>3367</v>
      </c>
      <c r="E639" s="743" t="s">
        <v>2389</v>
      </c>
      <c r="F639" s="661" t="s">
        <v>2373</v>
      </c>
      <c r="G639" s="661" t="s">
        <v>2931</v>
      </c>
      <c r="H639" s="661" t="s">
        <v>562</v>
      </c>
      <c r="I639" s="661" t="s">
        <v>3205</v>
      </c>
      <c r="J639" s="661" t="s">
        <v>3206</v>
      </c>
      <c r="K639" s="661" t="s">
        <v>2934</v>
      </c>
      <c r="L639" s="662">
        <v>503.02</v>
      </c>
      <c r="M639" s="662">
        <v>1509.06</v>
      </c>
      <c r="N639" s="661">
        <v>3</v>
      </c>
      <c r="O639" s="744">
        <v>2</v>
      </c>
      <c r="P639" s="662"/>
      <c r="Q639" s="677">
        <v>0</v>
      </c>
      <c r="R639" s="661"/>
      <c r="S639" s="677">
        <v>0</v>
      </c>
      <c r="T639" s="744"/>
      <c r="U639" s="700">
        <v>0</v>
      </c>
    </row>
    <row r="640" spans="1:21" ht="14.4" customHeight="1" x14ac:dyDescent="0.3">
      <c r="A640" s="660">
        <v>50</v>
      </c>
      <c r="B640" s="661" t="s">
        <v>561</v>
      </c>
      <c r="C640" s="661" t="s">
        <v>2378</v>
      </c>
      <c r="D640" s="742" t="s">
        <v>3367</v>
      </c>
      <c r="E640" s="743" t="s">
        <v>2389</v>
      </c>
      <c r="F640" s="661" t="s">
        <v>2373</v>
      </c>
      <c r="G640" s="661" t="s">
        <v>2422</v>
      </c>
      <c r="H640" s="661" t="s">
        <v>1222</v>
      </c>
      <c r="I640" s="661" t="s">
        <v>2483</v>
      </c>
      <c r="J640" s="661" t="s">
        <v>2484</v>
      </c>
      <c r="K640" s="661" t="s">
        <v>2485</v>
      </c>
      <c r="L640" s="662">
        <v>120.61</v>
      </c>
      <c r="M640" s="662">
        <v>482.44</v>
      </c>
      <c r="N640" s="661">
        <v>4</v>
      </c>
      <c r="O640" s="744">
        <v>2.5</v>
      </c>
      <c r="P640" s="662">
        <v>361.83</v>
      </c>
      <c r="Q640" s="677">
        <v>0.75</v>
      </c>
      <c r="R640" s="661">
        <v>3</v>
      </c>
      <c r="S640" s="677">
        <v>0.75</v>
      </c>
      <c r="T640" s="744">
        <v>1.5</v>
      </c>
      <c r="U640" s="700">
        <v>0.6</v>
      </c>
    </row>
    <row r="641" spans="1:21" ht="14.4" customHeight="1" x14ac:dyDescent="0.3">
      <c r="A641" s="660">
        <v>50</v>
      </c>
      <c r="B641" s="661" t="s">
        <v>561</v>
      </c>
      <c r="C641" s="661" t="s">
        <v>2378</v>
      </c>
      <c r="D641" s="742" t="s">
        <v>3367</v>
      </c>
      <c r="E641" s="743" t="s">
        <v>2389</v>
      </c>
      <c r="F641" s="661" t="s">
        <v>2373</v>
      </c>
      <c r="G641" s="661" t="s">
        <v>2422</v>
      </c>
      <c r="H641" s="661" t="s">
        <v>1222</v>
      </c>
      <c r="I641" s="661" t="s">
        <v>1337</v>
      </c>
      <c r="J641" s="661" t="s">
        <v>2242</v>
      </c>
      <c r="K641" s="661" t="s">
        <v>2243</v>
      </c>
      <c r="L641" s="662">
        <v>184.74</v>
      </c>
      <c r="M641" s="662">
        <v>923.7</v>
      </c>
      <c r="N641" s="661">
        <v>5</v>
      </c>
      <c r="O641" s="744">
        <v>2</v>
      </c>
      <c r="P641" s="662">
        <v>369.48</v>
      </c>
      <c r="Q641" s="677">
        <v>0.4</v>
      </c>
      <c r="R641" s="661">
        <v>2</v>
      </c>
      <c r="S641" s="677">
        <v>0.4</v>
      </c>
      <c r="T641" s="744">
        <v>1</v>
      </c>
      <c r="U641" s="700">
        <v>0.5</v>
      </c>
    </row>
    <row r="642" spans="1:21" ht="14.4" customHeight="1" x14ac:dyDescent="0.3">
      <c r="A642" s="660">
        <v>50</v>
      </c>
      <c r="B642" s="661" t="s">
        <v>561</v>
      </c>
      <c r="C642" s="661" t="s">
        <v>2378</v>
      </c>
      <c r="D642" s="742" t="s">
        <v>3367</v>
      </c>
      <c r="E642" s="743" t="s">
        <v>2389</v>
      </c>
      <c r="F642" s="661" t="s">
        <v>2373</v>
      </c>
      <c r="G642" s="661" t="s">
        <v>2486</v>
      </c>
      <c r="H642" s="661" t="s">
        <v>562</v>
      </c>
      <c r="I642" s="661" t="s">
        <v>2487</v>
      </c>
      <c r="J642" s="661" t="s">
        <v>2488</v>
      </c>
      <c r="K642" s="661" t="s">
        <v>1905</v>
      </c>
      <c r="L642" s="662">
        <v>0</v>
      </c>
      <c r="M642" s="662">
        <v>0</v>
      </c>
      <c r="N642" s="661">
        <v>10</v>
      </c>
      <c r="O642" s="744">
        <v>3</v>
      </c>
      <c r="P642" s="662"/>
      <c r="Q642" s="677"/>
      <c r="R642" s="661"/>
      <c r="S642" s="677">
        <v>0</v>
      </c>
      <c r="T642" s="744"/>
      <c r="U642" s="700">
        <v>0</v>
      </c>
    </row>
    <row r="643" spans="1:21" ht="14.4" customHeight="1" x14ac:dyDescent="0.3">
      <c r="A643" s="660">
        <v>50</v>
      </c>
      <c r="B643" s="661" t="s">
        <v>561</v>
      </c>
      <c r="C643" s="661" t="s">
        <v>2378</v>
      </c>
      <c r="D643" s="742" t="s">
        <v>3367</v>
      </c>
      <c r="E643" s="743" t="s">
        <v>2389</v>
      </c>
      <c r="F643" s="661" t="s">
        <v>2373</v>
      </c>
      <c r="G643" s="661" t="s">
        <v>3207</v>
      </c>
      <c r="H643" s="661" t="s">
        <v>562</v>
      </c>
      <c r="I643" s="661" t="s">
        <v>3208</v>
      </c>
      <c r="J643" s="661" t="s">
        <v>3209</v>
      </c>
      <c r="K643" s="661" t="s">
        <v>3210</v>
      </c>
      <c r="L643" s="662">
        <v>0</v>
      </c>
      <c r="M643" s="662">
        <v>0</v>
      </c>
      <c r="N643" s="661">
        <v>1</v>
      </c>
      <c r="O643" s="744">
        <v>0.5</v>
      </c>
      <c r="P643" s="662"/>
      <c r="Q643" s="677"/>
      <c r="R643" s="661"/>
      <c r="S643" s="677">
        <v>0</v>
      </c>
      <c r="T643" s="744"/>
      <c r="U643" s="700">
        <v>0</v>
      </c>
    </row>
    <row r="644" spans="1:21" ht="14.4" customHeight="1" x14ac:dyDescent="0.3">
      <c r="A644" s="660">
        <v>50</v>
      </c>
      <c r="B644" s="661" t="s">
        <v>561</v>
      </c>
      <c r="C644" s="661" t="s">
        <v>2378</v>
      </c>
      <c r="D644" s="742" t="s">
        <v>3367</v>
      </c>
      <c r="E644" s="743" t="s">
        <v>2389</v>
      </c>
      <c r="F644" s="661" t="s">
        <v>2373</v>
      </c>
      <c r="G644" s="661" t="s">
        <v>3211</v>
      </c>
      <c r="H644" s="661" t="s">
        <v>562</v>
      </c>
      <c r="I644" s="661" t="s">
        <v>3212</v>
      </c>
      <c r="J644" s="661" t="s">
        <v>3213</v>
      </c>
      <c r="K644" s="661" t="s">
        <v>3214</v>
      </c>
      <c r="L644" s="662">
        <v>5339.52</v>
      </c>
      <c r="M644" s="662">
        <v>32037.120000000003</v>
      </c>
      <c r="N644" s="661">
        <v>6</v>
      </c>
      <c r="O644" s="744">
        <v>4.5</v>
      </c>
      <c r="P644" s="662">
        <v>21358.080000000002</v>
      </c>
      <c r="Q644" s="677">
        <v>0.66666666666666663</v>
      </c>
      <c r="R644" s="661">
        <v>4</v>
      </c>
      <c r="S644" s="677">
        <v>0.66666666666666663</v>
      </c>
      <c r="T644" s="744">
        <v>3</v>
      </c>
      <c r="U644" s="700">
        <v>0.66666666666666663</v>
      </c>
    </row>
    <row r="645" spans="1:21" ht="14.4" customHeight="1" x14ac:dyDescent="0.3">
      <c r="A645" s="660">
        <v>50</v>
      </c>
      <c r="B645" s="661" t="s">
        <v>561</v>
      </c>
      <c r="C645" s="661" t="s">
        <v>2378</v>
      </c>
      <c r="D645" s="742" t="s">
        <v>3367</v>
      </c>
      <c r="E645" s="743" t="s">
        <v>2389</v>
      </c>
      <c r="F645" s="661" t="s">
        <v>2373</v>
      </c>
      <c r="G645" s="661" t="s">
        <v>3211</v>
      </c>
      <c r="H645" s="661" t="s">
        <v>562</v>
      </c>
      <c r="I645" s="661" t="s">
        <v>3215</v>
      </c>
      <c r="J645" s="661" t="s">
        <v>3213</v>
      </c>
      <c r="K645" s="661" t="s">
        <v>3216</v>
      </c>
      <c r="L645" s="662">
        <v>1906.97</v>
      </c>
      <c r="M645" s="662">
        <v>5720.91</v>
      </c>
      <c r="N645" s="661">
        <v>3</v>
      </c>
      <c r="O645" s="744">
        <v>0.5</v>
      </c>
      <c r="P645" s="662"/>
      <c r="Q645" s="677">
        <v>0</v>
      </c>
      <c r="R645" s="661"/>
      <c r="S645" s="677">
        <v>0</v>
      </c>
      <c r="T645" s="744"/>
      <c r="U645" s="700">
        <v>0</v>
      </c>
    </row>
    <row r="646" spans="1:21" ht="14.4" customHeight="1" x14ac:dyDescent="0.3">
      <c r="A646" s="660">
        <v>50</v>
      </c>
      <c r="B646" s="661" t="s">
        <v>561</v>
      </c>
      <c r="C646" s="661" t="s">
        <v>2378</v>
      </c>
      <c r="D646" s="742" t="s">
        <v>3367</v>
      </c>
      <c r="E646" s="743" t="s">
        <v>2389</v>
      </c>
      <c r="F646" s="661" t="s">
        <v>2373</v>
      </c>
      <c r="G646" s="661" t="s">
        <v>3217</v>
      </c>
      <c r="H646" s="661" t="s">
        <v>1222</v>
      </c>
      <c r="I646" s="661" t="s">
        <v>3218</v>
      </c>
      <c r="J646" s="661" t="s">
        <v>3219</v>
      </c>
      <c r="K646" s="661" t="s">
        <v>3220</v>
      </c>
      <c r="L646" s="662">
        <v>1252.54</v>
      </c>
      <c r="M646" s="662">
        <v>1252.54</v>
      </c>
      <c r="N646" s="661">
        <v>1</v>
      </c>
      <c r="O646" s="744">
        <v>0.5</v>
      </c>
      <c r="P646" s="662"/>
      <c r="Q646" s="677">
        <v>0</v>
      </c>
      <c r="R646" s="661"/>
      <c r="S646" s="677">
        <v>0</v>
      </c>
      <c r="T646" s="744"/>
      <c r="U646" s="700">
        <v>0</v>
      </c>
    </row>
    <row r="647" spans="1:21" ht="14.4" customHeight="1" x14ac:dyDescent="0.3">
      <c r="A647" s="660">
        <v>50</v>
      </c>
      <c r="B647" s="661" t="s">
        <v>561</v>
      </c>
      <c r="C647" s="661" t="s">
        <v>2378</v>
      </c>
      <c r="D647" s="742" t="s">
        <v>3367</v>
      </c>
      <c r="E647" s="743" t="s">
        <v>2389</v>
      </c>
      <c r="F647" s="661" t="s">
        <v>2373</v>
      </c>
      <c r="G647" s="661" t="s">
        <v>3221</v>
      </c>
      <c r="H647" s="661" t="s">
        <v>1222</v>
      </c>
      <c r="I647" s="661" t="s">
        <v>1440</v>
      </c>
      <c r="J647" s="661" t="s">
        <v>1327</v>
      </c>
      <c r="K647" s="661" t="s">
        <v>1441</v>
      </c>
      <c r="L647" s="662">
        <v>133.94</v>
      </c>
      <c r="M647" s="662">
        <v>1071.52</v>
      </c>
      <c r="N647" s="661">
        <v>8</v>
      </c>
      <c r="O647" s="744">
        <v>2</v>
      </c>
      <c r="P647" s="662"/>
      <c r="Q647" s="677">
        <v>0</v>
      </c>
      <c r="R647" s="661"/>
      <c r="S647" s="677">
        <v>0</v>
      </c>
      <c r="T647" s="744"/>
      <c r="U647" s="700">
        <v>0</v>
      </c>
    </row>
    <row r="648" spans="1:21" ht="14.4" customHeight="1" x14ac:dyDescent="0.3">
      <c r="A648" s="660">
        <v>50</v>
      </c>
      <c r="B648" s="661" t="s">
        <v>561</v>
      </c>
      <c r="C648" s="661" t="s">
        <v>2378</v>
      </c>
      <c r="D648" s="742" t="s">
        <v>3367</v>
      </c>
      <c r="E648" s="743" t="s">
        <v>2389</v>
      </c>
      <c r="F648" s="661" t="s">
        <v>2374</v>
      </c>
      <c r="G648" s="661" t="s">
        <v>3222</v>
      </c>
      <c r="H648" s="661" t="s">
        <v>562</v>
      </c>
      <c r="I648" s="661" t="s">
        <v>3223</v>
      </c>
      <c r="J648" s="661" t="s">
        <v>3224</v>
      </c>
      <c r="K648" s="661"/>
      <c r="L648" s="662">
        <v>0</v>
      </c>
      <c r="M648" s="662">
        <v>0</v>
      </c>
      <c r="N648" s="661">
        <v>2</v>
      </c>
      <c r="O648" s="744">
        <v>1</v>
      </c>
      <c r="P648" s="662">
        <v>0</v>
      </c>
      <c r="Q648" s="677"/>
      <c r="R648" s="661">
        <v>2</v>
      </c>
      <c r="S648" s="677">
        <v>1</v>
      </c>
      <c r="T648" s="744">
        <v>1</v>
      </c>
      <c r="U648" s="700">
        <v>1</v>
      </c>
    </row>
    <row r="649" spans="1:21" ht="14.4" customHeight="1" x14ac:dyDescent="0.3">
      <c r="A649" s="660">
        <v>50</v>
      </c>
      <c r="B649" s="661" t="s">
        <v>561</v>
      </c>
      <c r="C649" s="661" t="s">
        <v>2378</v>
      </c>
      <c r="D649" s="742" t="s">
        <v>3367</v>
      </c>
      <c r="E649" s="743" t="s">
        <v>2389</v>
      </c>
      <c r="F649" s="661" t="s">
        <v>2374</v>
      </c>
      <c r="G649" s="661" t="s">
        <v>3222</v>
      </c>
      <c r="H649" s="661" t="s">
        <v>562</v>
      </c>
      <c r="I649" s="661" t="s">
        <v>3225</v>
      </c>
      <c r="J649" s="661" t="s">
        <v>3224</v>
      </c>
      <c r="K649" s="661"/>
      <c r="L649" s="662">
        <v>0</v>
      </c>
      <c r="M649" s="662">
        <v>0</v>
      </c>
      <c r="N649" s="661">
        <v>1</v>
      </c>
      <c r="O649" s="744">
        <v>1</v>
      </c>
      <c r="P649" s="662"/>
      <c r="Q649" s="677"/>
      <c r="R649" s="661"/>
      <c r="S649" s="677">
        <v>0</v>
      </c>
      <c r="T649" s="744"/>
      <c r="U649" s="700">
        <v>0</v>
      </c>
    </row>
    <row r="650" spans="1:21" ht="14.4" customHeight="1" x14ac:dyDescent="0.3">
      <c r="A650" s="660">
        <v>50</v>
      </c>
      <c r="B650" s="661" t="s">
        <v>561</v>
      </c>
      <c r="C650" s="661" t="s">
        <v>2378</v>
      </c>
      <c r="D650" s="742" t="s">
        <v>3367</v>
      </c>
      <c r="E650" s="743" t="s">
        <v>2389</v>
      </c>
      <c r="F650" s="661" t="s">
        <v>2375</v>
      </c>
      <c r="G650" s="661" t="s">
        <v>2938</v>
      </c>
      <c r="H650" s="661" t="s">
        <v>562</v>
      </c>
      <c r="I650" s="661" t="s">
        <v>2939</v>
      </c>
      <c r="J650" s="661" t="s">
        <v>2940</v>
      </c>
      <c r="K650" s="661" t="s">
        <v>2941</v>
      </c>
      <c r="L650" s="662">
        <v>38.97</v>
      </c>
      <c r="M650" s="662">
        <v>7482.2400000000043</v>
      </c>
      <c r="N650" s="661">
        <v>192</v>
      </c>
      <c r="O650" s="744">
        <v>48</v>
      </c>
      <c r="P650" s="662">
        <v>7482.2400000000043</v>
      </c>
      <c r="Q650" s="677">
        <v>1</v>
      </c>
      <c r="R650" s="661">
        <v>192</v>
      </c>
      <c r="S650" s="677">
        <v>1</v>
      </c>
      <c r="T650" s="744">
        <v>48</v>
      </c>
      <c r="U650" s="700">
        <v>1</v>
      </c>
    </row>
    <row r="651" spans="1:21" ht="14.4" customHeight="1" x14ac:dyDescent="0.3">
      <c r="A651" s="660">
        <v>50</v>
      </c>
      <c r="B651" s="661" t="s">
        <v>561</v>
      </c>
      <c r="C651" s="661" t="s">
        <v>2378</v>
      </c>
      <c r="D651" s="742" t="s">
        <v>3367</v>
      </c>
      <c r="E651" s="743" t="s">
        <v>2389</v>
      </c>
      <c r="F651" s="661" t="s">
        <v>2375</v>
      </c>
      <c r="G651" s="661" t="s">
        <v>3226</v>
      </c>
      <c r="H651" s="661" t="s">
        <v>562</v>
      </c>
      <c r="I651" s="661" t="s">
        <v>3227</v>
      </c>
      <c r="J651" s="661" t="s">
        <v>3228</v>
      </c>
      <c r="K651" s="661" t="s">
        <v>3229</v>
      </c>
      <c r="L651" s="662">
        <v>566</v>
      </c>
      <c r="M651" s="662">
        <v>566</v>
      </c>
      <c r="N651" s="661">
        <v>1</v>
      </c>
      <c r="O651" s="744">
        <v>1</v>
      </c>
      <c r="P651" s="662">
        <v>566</v>
      </c>
      <c r="Q651" s="677">
        <v>1</v>
      </c>
      <c r="R651" s="661">
        <v>1</v>
      </c>
      <c r="S651" s="677">
        <v>1</v>
      </c>
      <c r="T651" s="744">
        <v>1</v>
      </c>
      <c r="U651" s="700">
        <v>1</v>
      </c>
    </row>
    <row r="652" spans="1:21" ht="14.4" customHeight="1" x14ac:dyDescent="0.3">
      <c r="A652" s="660">
        <v>50</v>
      </c>
      <c r="B652" s="661" t="s">
        <v>561</v>
      </c>
      <c r="C652" s="661" t="s">
        <v>2378</v>
      </c>
      <c r="D652" s="742" t="s">
        <v>3367</v>
      </c>
      <c r="E652" s="743" t="s">
        <v>2389</v>
      </c>
      <c r="F652" s="661" t="s">
        <v>2375</v>
      </c>
      <c r="G652" s="661" t="s">
        <v>2942</v>
      </c>
      <c r="H652" s="661" t="s">
        <v>562</v>
      </c>
      <c r="I652" s="661" t="s">
        <v>2943</v>
      </c>
      <c r="J652" s="661" t="s">
        <v>2944</v>
      </c>
      <c r="K652" s="661" t="s">
        <v>2945</v>
      </c>
      <c r="L652" s="662">
        <v>378.48</v>
      </c>
      <c r="M652" s="662">
        <v>3784.8</v>
      </c>
      <c r="N652" s="661">
        <v>10</v>
      </c>
      <c r="O652" s="744">
        <v>10</v>
      </c>
      <c r="P652" s="662">
        <v>3784.8</v>
      </c>
      <c r="Q652" s="677">
        <v>1</v>
      </c>
      <c r="R652" s="661">
        <v>10</v>
      </c>
      <c r="S652" s="677">
        <v>1</v>
      </c>
      <c r="T652" s="744">
        <v>10</v>
      </c>
      <c r="U652" s="700">
        <v>1</v>
      </c>
    </row>
    <row r="653" spans="1:21" ht="14.4" customHeight="1" x14ac:dyDescent="0.3">
      <c r="A653" s="660">
        <v>50</v>
      </c>
      <c r="B653" s="661" t="s">
        <v>561</v>
      </c>
      <c r="C653" s="661" t="s">
        <v>2378</v>
      </c>
      <c r="D653" s="742" t="s">
        <v>3367</v>
      </c>
      <c r="E653" s="743" t="s">
        <v>2389</v>
      </c>
      <c r="F653" s="661" t="s">
        <v>2375</v>
      </c>
      <c r="G653" s="661" t="s">
        <v>2942</v>
      </c>
      <c r="H653" s="661" t="s">
        <v>562</v>
      </c>
      <c r="I653" s="661" t="s">
        <v>2946</v>
      </c>
      <c r="J653" s="661" t="s">
        <v>2947</v>
      </c>
      <c r="K653" s="661" t="s">
        <v>2948</v>
      </c>
      <c r="L653" s="662">
        <v>378.48</v>
      </c>
      <c r="M653" s="662">
        <v>4163.2800000000007</v>
      </c>
      <c r="N653" s="661">
        <v>11</v>
      </c>
      <c r="O653" s="744">
        <v>11</v>
      </c>
      <c r="P653" s="662">
        <v>4163.2800000000007</v>
      </c>
      <c r="Q653" s="677">
        <v>1</v>
      </c>
      <c r="R653" s="661">
        <v>11</v>
      </c>
      <c r="S653" s="677">
        <v>1</v>
      </c>
      <c r="T653" s="744">
        <v>11</v>
      </c>
      <c r="U653" s="700">
        <v>1</v>
      </c>
    </row>
    <row r="654" spans="1:21" ht="14.4" customHeight="1" x14ac:dyDescent="0.3">
      <c r="A654" s="660">
        <v>50</v>
      </c>
      <c r="B654" s="661" t="s">
        <v>561</v>
      </c>
      <c r="C654" s="661" t="s">
        <v>2378</v>
      </c>
      <c r="D654" s="742" t="s">
        <v>3367</v>
      </c>
      <c r="E654" s="743" t="s">
        <v>2390</v>
      </c>
      <c r="F654" s="661" t="s">
        <v>2373</v>
      </c>
      <c r="G654" s="661" t="s">
        <v>2395</v>
      </c>
      <c r="H654" s="661" t="s">
        <v>1222</v>
      </c>
      <c r="I654" s="661" t="s">
        <v>1245</v>
      </c>
      <c r="J654" s="661" t="s">
        <v>1242</v>
      </c>
      <c r="K654" s="661" t="s">
        <v>2250</v>
      </c>
      <c r="L654" s="662">
        <v>144.01</v>
      </c>
      <c r="M654" s="662">
        <v>144.01</v>
      </c>
      <c r="N654" s="661">
        <v>1</v>
      </c>
      <c r="O654" s="744">
        <v>1</v>
      </c>
      <c r="P654" s="662"/>
      <c r="Q654" s="677">
        <v>0</v>
      </c>
      <c r="R654" s="661"/>
      <c r="S654" s="677">
        <v>0</v>
      </c>
      <c r="T654" s="744"/>
      <c r="U654" s="700">
        <v>0</v>
      </c>
    </row>
    <row r="655" spans="1:21" ht="14.4" customHeight="1" x14ac:dyDescent="0.3">
      <c r="A655" s="660">
        <v>50</v>
      </c>
      <c r="B655" s="661" t="s">
        <v>561</v>
      </c>
      <c r="C655" s="661" t="s">
        <v>2378</v>
      </c>
      <c r="D655" s="742" t="s">
        <v>3367</v>
      </c>
      <c r="E655" s="743" t="s">
        <v>2390</v>
      </c>
      <c r="F655" s="661" t="s">
        <v>2373</v>
      </c>
      <c r="G655" s="661" t="s">
        <v>2544</v>
      </c>
      <c r="H655" s="661" t="s">
        <v>562</v>
      </c>
      <c r="I655" s="661" t="s">
        <v>2851</v>
      </c>
      <c r="J655" s="661" t="s">
        <v>2852</v>
      </c>
      <c r="K655" s="661" t="s">
        <v>2853</v>
      </c>
      <c r="L655" s="662">
        <v>154.36000000000001</v>
      </c>
      <c r="M655" s="662">
        <v>154.36000000000001</v>
      </c>
      <c r="N655" s="661">
        <v>1</v>
      </c>
      <c r="O655" s="744">
        <v>1</v>
      </c>
      <c r="P655" s="662"/>
      <c r="Q655" s="677">
        <v>0</v>
      </c>
      <c r="R655" s="661"/>
      <c r="S655" s="677">
        <v>0</v>
      </c>
      <c r="T655" s="744"/>
      <c r="U655" s="700">
        <v>0</v>
      </c>
    </row>
    <row r="656" spans="1:21" ht="14.4" customHeight="1" x14ac:dyDescent="0.3">
      <c r="A656" s="660">
        <v>50</v>
      </c>
      <c r="B656" s="661" t="s">
        <v>561</v>
      </c>
      <c r="C656" s="661" t="s">
        <v>2378</v>
      </c>
      <c r="D656" s="742" t="s">
        <v>3367</v>
      </c>
      <c r="E656" s="743" t="s">
        <v>2390</v>
      </c>
      <c r="F656" s="661" t="s">
        <v>2373</v>
      </c>
      <c r="G656" s="661" t="s">
        <v>2397</v>
      </c>
      <c r="H656" s="661" t="s">
        <v>1222</v>
      </c>
      <c r="I656" s="661" t="s">
        <v>1290</v>
      </c>
      <c r="J656" s="661" t="s">
        <v>1291</v>
      </c>
      <c r="K656" s="661" t="s">
        <v>1292</v>
      </c>
      <c r="L656" s="662">
        <v>35.11</v>
      </c>
      <c r="M656" s="662">
        <v>35.11</v>
      </c>
      <c r="N656" s="661">
        <v>1</v>
      </c>
      <c r="O656" s="744">
        <v>1</v>
      </c>
      <c r="P656" s="662">
        <v>35.11</v>
      </c>
      <c r="Q656" s="677">
        <v>1</v>
      </c>
      <c r="R656" s="661">
        <v>1</v>
      </c>
      <c r="S656" s="677">
        <v>1</v>
      </c>
      <c r="T656" s="744">
        <v>1</v>
      </c>
      <c r="U656" s="700">
        <v>1</v>
      </c>
    </row>
    <row r="657" spans="1:21" ht="14.4" customHeight="1" x14ac:dyDescent="0.3">
      <c r="A657" s="660">
        <v>50</v>
      </c>
      <c r="B657" s="661" t="s">
        <v>561</v>
      </c>
      <c r="C657" s="661" t="s">
        <v>2378</v>
      </c>
      <c r="D657" s="742" t="s">
        <v>3367</v>
      </c>
      <c r="E657" s="743" t="s">
        <v>2390</v>
      </c>
      <c r="F657" s="661" t="s">
        <v>2373</v>
      </c>
      <c r="G657" s="661" t="s">
        <v>2402</v>
      </c>
      <c r="H657" s="661" t="s">
        <v>562</v>
      </c>
      <c r="I657" s="661" t="s">
        <v>2440</v>
      </c>
      <c r="J657" s="661" t="s">
        <v>2441</v>
      </c>
      <c r="K657" s="661" t="s">
        <v>939</v>
      </c>
      <c r="L657" s="662">
        <v>40.340000000000003</v>
      </c>
      <c r="M657" s="662">
        <v>80.680000000000007</v>
      </c>
      <c r="N657" s="661">
        <v>2</v>
      </c>
      <c r="O657" s="744">
        <v>1</v>
      </c>
      <c r="P657" s="662"/>
      <c r="Q657" s="677">
        <v>0</v>
      </c>
      <c r="R657" s="661"/>
      <c r="S657" s="677">
        <v>0</v>
      </c>
      <c r="T657" s="744"/>
      <c r="U657" s="700">
        <v>0</v>
      </c>
    </row>
    <row r="658" spans="1:21" ht="14.4" customHeight="1" x14ac:dyDescent="0.3">
      <c r="A658" s="660">
        <v>50</v>
      </c>
      <c r="B658" s="661" t="s">
        <v>561</v>
      </c>
      <c r="C658" s="661" t="s">
        <v>2378</v>
      </c>
      <c r="D658" s="742" t="s">
        <v>3367</v>
      </c>
      <c r="E658" s="743" t="s">
        <v>2390</v>
      </c>
      <c r="F658" s="661" t="s">
        <v>2373</v>
      </c>
      <c r="G658" s="661" t="s">
        <v>3076</v>
      </c>
      <c r="H658" s="661" t="s">
        <v>562</v>
      </c>
      <c r="I658" s="661" t="s">
        <v>3230</v>
      </c>
      <c r="J658" s="661" t="s">
        <v>3078</v>
      </c>
      <c r="K658" s="661" t="s">
        <v>3231</v>
      </c>
      <c r="L658" s="662">
        <v>0</v>
      </c>
      <c r="M658" s="662">
        <v>0</v>
      </c>
      <c r="N658" s="661">
        <v>1</v>
      </c>
      <c r="O658" s="744">
        <v>1</v>
      </c>
      <c r="P658" s="662">
        <v>0</v>
      </c>
      <c r="Q658" s="677"/>
      <c r="R658" s="661">
        <v>1</v>
      </c>
      <c r="S658" s="677">
        <v>1</v>
      </c>
      <c r="T658" s="744">
        <v>1</v>
      </c>
      <c r="U658" s="700">
        <v>1</v>
      </c>
    </row>
    <row r="659" spans="1:21" ht="14.4" customHeight="1" x14ac:dyDescent="0.3">
      <c r="A659" s="660">
        <v>50</v>
      </c>
      <c r="B659" s="661" t="s">
        <v>561</v>
      </c>
      <c r="C659" s="661" t="s">
        <v>2378</v>
      </c>
      <c r="D659" s="742" t="s">
        <v>3367</v>
      </c>
      <c r="E659" s="743" t="s">
        <v>2390</v>
      </c>
      <c r="F659" s="661" t="s">
        <v>2373</v>
      </c>
      <c r="G659" s="661" t="s">
        <v>2468</v>
      </c>
      <c r="H659" s="661" t="s">
        <v>1222</v>
      </c>
      <c r="I659" s="661" t="s">
        <v>3232</v>
      </c>
      <c r="J659" s="661" t="s">
        <v>1411</v>
      </c>
      <c r="K659" s="661" t="s">
        <v>3233</v>
      </c>
      <c r="L659" s="662">
        <v>835.93</v>
      </c>
      <c r="M659" s="662">
        <v>835.93</v>
      </c>
      <c r="N659" s="661">
        <v>1</v>
      </c>
      <c r="O659" s="744">
        <v>1</v>
      </c>
      <c r="P659" s="662"/>
      <c r="Q659" s="677">
        <v>0</v>
      </c>
      <c r="R659" s="661"/>
      <c r="S659" s="677">
        <v>0</v>
      </c>
      <c r="T659" s="744"/>
      <c r="U659" s="700">
        <v>0</v>
      </c>
    </row>
    <row r="660" spans="1:21" ht="14.4" customHeight="1" x14ac:dyDescent="0.3">
      <c r="A660" s="660">
        <v>50</v>
      </c>
      <c r="B660" s="661" t="s">
        <v>561</v>
      </c>
      <c r="C660" s="661" t="s">
        <v>2378</v>
      </c>
      <c r="D660" s="742" t="s">
        <v>3367</v>
      </c>
      <c r="E660" s="743" t="s">
        <v>2390</v>
      </c>
      <c r="F660" s="661" t="s">
        <v>2373</v>
      </c>
      <c r="G660" s="661" t="s">
        <v>3234</v>
      </c>
      <c r="H660" s="661" t="s">
        <v>562</v>
      </c>
      <c r="I660" s="661" t="s">
        <v>3235</v>
      </c>
      <c r="J660" s="661" t="s">
        <v>3236</v>
      </c>
      <c r="K660" s="661" t="s">
        <v>3237</v>
      </c>
      <c r="L660" s="662">
        <v>1151.1300000000001</v>
      </c>
      <c r="M660" s="662">
        <v>3453.3900000000003</v>
      </c>
      <c r="N660" s="661">
        <v>3</v>
      </c>
      <c r="O660" s="744">
        <v>1</v>
      </c>
      <c r="P660" s="662"/>
      <c r="Q660" s="677">
        <v>0</v>
      </c>
      <c r="R660" s="661"/>
      <c r="S660" s="677">
        <v>0</v>
      </c>
      <c r="T660" s="744"/>
      <c r="U660" s="700">
        <v>0</v>
      </c>
    </row>
    <row r="661" spans="1:21" ht="14.4" customHeight="1" x14ac:dyDescent="0.3">
      <c r="A661" s="660">
        <v>50</v>
      </c>
      <c r="B661" s="661" t="s">
        <v>561</v>
      </c>
      <c r="C661" s="661" t="s">
        <v>2378</v>
      </c>
      <c r="D661" s="742" t="s">
        <v>3367</v>
      </c>
      <c r="E661" s="743" t="s">
        <v>2390</v>
      </c>
      <c r="F661" s="661" t="s">
        <v>2373</v>
      </c>
      <c r="G661" s="661" t="s">
        <v>2974</v>
      </c>
      <c r="H661" s="661" t="s">
        <v>562</v>
      </c>
      <c r="I661" s="661" t="s">
        <v>781</v>
      </c>
      <c r="J661" s="661" t="s">
        <v>2975</v>
      </c>
      <c r="K661" s="661" t="s">
        <v>2976</v>
      </c>
      <c r="L661" s="662">
        <v>0</v>
      </c>
      <c r="M661" s="662">
        <v>0</v>
      </c>
      <c r="N661" s="661">
        <v>1</v>
      </c>
      <c r="O661" s="744">
        <v>1</v>
      </c>
      <c r="P661" s="662">
        <v>0</v>
      </c>
      <c r="Q661" s="677"/>
      <c r="R661" s="661">
        <v>1</v>
      </c>
      <c r="S661" s="677">
        <v>1</v>
      </c>
      <c r="T661" s="744">
        <v>1</v>
      </c>
      <c r="U661" s="700">
        <v>1</v>
      </c>
    </row>
    <row r="662" spans="1:21" ht="14.4" customHeight="1" x14ac:dyDescent="0.3">
      <c r="A662" s="660">
        <v>50</v>
      </c>
      <c r="B662" s="661" t="s">
        <v>561</v>
      </c>
      <c r="C662" s="661" t="s">
        <v>2378</v>
      </c>
      <c r="D662" s="742" t="s">
        <v>3367</v>
      </c>
      <c r="E662" s="743" t="s">
        <v>2390</v>
      </c>
      <c r="F662" s="661" t="s">
        <v>2373</v>
      </c>
      <c r="G662" s="661" t="s">
        <v>3238</v>
      </c>
      <c r="H662" s="661" t="s">
        <v>1222</v>
      </c>
      <c r="I662" s="661" t="s">
        <v>3239</v>
      </c>
      <c r="J662" s="661" t="s">
        <v>3240</v>
      </c>
      <c r="K662" s="661" t="s">
        <v>3241</v>
      </c>
      <c r="L662" s="662">
        <v>40.25</v>
      </c>
      <c r="M662" s="662">
        <v>120.75</v>
      </c>
      <c r="N662" s="661">
        <v>3</v>
      </c>
      <c r="O662" s="744">
        <v>1</v>
      </c>
      <c r="P662" s="662"/>
      <c r="Q662" s="677">
        <v>0</v>
      </c>
      <c r="R662" s="661"/>
      <c r="S662" s="677">
        <v>0</v>
      </c>
      <c r="T662" s="744"/>
      <c r="U662" s="700">
        <v>0</v>
      </c>
    </row>
    <row r="663" spans="1:21" ht="14.4" customHeight="1" x14ac:dyDescent="0.3">
      <c r="A663" s="660">
        <v>50</v>
      </c>
      <c r="B663" s="661" t="s">
        <v>561</v>
      </c>
      <c r="C663" s="661" t="s">
        <v>2378</v>
      </c>
      <c r="D663" s="742" t="s">
        <v>3367</v>
      </c>
      <c r="E663" s="743" t="s">
        <v>2390</v>
      </c>
      <c r="F663" s="661" t="s">
        <v>2373</v>
      </c>
      <c r="G663" s="661" t="s">
        <v>3211</v>
      </c>
      <c r="H663" s="661" t="s">
        <v>562</v>
      </c>
      <c r="I663" s="661" t="s">
        <v>3212</v>
      </c>
      <c r="J663" s="661" t="s">
        <v>3213</v>
      </c>
      <c r="K663" s="661" t="s">
        <v>3214</v>
      </c>
      <c r="L663" s="662">
        <v>5339.52</v>
      </c>
      <c r="M663" s="662">
        <v>5339.52</v>
      </c>
      <c r="N663" s="661">
        <v>1</v>
      </c>
      <c r="O663" s="744">
        <v>1</v>
      </c>
      <c r="P663" s="662">
        <v>5339.52</v>
      </c>
      <c r="Q663" s="677">
        <v>1</v>
      </c>
      <c r="R663" s="661">
        <v>1</v>
      </c>
      <c r="S663" s="677">
        <v>1</v>
      </c>
      <c r="T663" s="744">
        <v>1</v>
      </c>
      <c r="U663" s="700">
        <v>1</v>
      </c>
    </row>
    <row r="664" spans="1:21" ht="14.4" customHeight="1" x14ac:dyDescent="0.3">
      <c r="A664" s="660">
        <v>50</v>
      </c>
      <c r="B664" s="661" t="s">
        <v>561</v>
      </c>
      <c r="C664" s="661" t="s">
        <v>2378</v>
      </c>
      <c r="D664" s="742" t="s">
        <v>3367</v>
      </c>
      <c r="E664" s="743" t="s">
        <v>2390</v>
      </c>
      <c r="F664" s="661" t="s">
        <v>2375</v>
      </c>
      <c r="G664" s="661" t="s">
        <v>2938</v>
      </c>
      <c r="H664" s="661" t="s">
        <v>562</v>
      </c>
      <c r="I664" s="661" t="s">
        <v>2939</v>
      </c>
      <c r="J664" s="661" t="s">
        <v>2940</v>
      </c>
      <c r="K664" s="661" t="s">
        <v>2941</v>
      </c>
      <c r="L664" s="662">
        <v>38.97</v>
      </c>
      <c r="M664" s="662">
        <v>2026.4400000000005</v>
      </c>
      <c r="N664" s="661">
        <v>52</v>
      </c>
      <c r="O664" s="744">
        <v>13</v>
      </c>
      <c r="P664" s="662">
        <v>1870.5600000000004</v>
      </c>
      <c r="Q664" s="677">
        <v>0.92307692307692302</v>
      </c>
      <c r="R664" s="661">
        <v>48</v>
      </c>
      <c r="S664" s="677">
        <v>0.92307692307692313</v>
      </c>
      <c r="T664" s="744">
        <v>12</v>
      </c>
      <c r="U664" s="700">
        <v>0.92307692307692313</v>
      </c>
    </row>
    <row r="665" spans="1:21" ht="14.4" customHeight="1" x14ac:dyDescent="0.3">
      <c r="A665" s="660">
        <v>50</v>
      </c>
      <c r="B665" s="661" t="s">
        <v>561</v>
      </c>
      <c r="C665" s="661" t="s">
        <v>2378</v>
      </c>
      <c r="D665" s="742" t="s">
        <v>3367</v>
      </c>
      <c r="E665" s="743" t="s">
        <v>2390</v>
      </c>
      <c r="F665" s="661" t="s">
        <v>2375</v>
      </c>
      <c r="G665" s="661" t="s">
        <v>3226</v>
      </c>
      <c r="H665" s="661" t="s">
        <v>562</v>
      </c>
      <c r="I665" s="661" t="s">
        <v>3242</v>
      </c>
      <c r="J665" s="661" t="s">
        <v>3243</v>
      </c>
      <c r="K665" s="661" t="s">
        <v>3244</v>
      </c>
      <c r="L665" s="662">
        <v>410</v>
      </c>
      <c r="M665" s="662">
        <v>1230</v>
      </c>
      <c r="N665" s="661">
        <v>3</v>
      </c>
      <c r="O665" s="744">
        <v>3</v>
      </c>
      <c r="P665" s="662"/>
      <c r="Q665" s="677">
        <v>0</v>
      </c>
      <c r="R665" s="661"/>
      <c r="S665" s="677">
        <v>0</v>
      </c>
      <c r="T665" s="744"/>
      <c r="U665" s="700">
        <v>0</v>
      </c>
    </row>
    <row r="666" spans="1:21" ht="14.4" customHeight="1" x14ac:dyDescent="0.3">
      <c r="A666" s="660">
        <v>50</v>
      </c>
      <c r="B666" s="661" t="s">
        <v>561</v>
      </c>
      <c r="C666" s="661" t="s">
        <v>2378</v>
      </c>
      <c r="D666" s="742" t="s">
        <v>3367</v>
      </c>
      <c r="E666" s="743" t="s">
        <v>2390</v>
      </c>
      <c r="F666" s="661" t="s">
        <v>2375</v>
      </c>
      <c r="G666" s="661" t="s">
        <v>2942</v>
      </c>
      <c r="H666" s="661" t="s">
        <v>562</v>
      </c>
      <c r="I666" s="661" t="s">
        <v>2943</v>
      </c>
      <c r="J666" s="661" t="s">
        <v>2944</v>
      </c>
      <c r="K666" s="661" t="s">
        <v>2945</v>
      </c>
      <c r="L666" s="662">
        <v>378.48</v>
      </c>
      <c r="M666" s="662">
        <v>1135.44</v>
      </c>
      <c r="N666" s="661">
        <v>3</v>
      </c>
      <c r="O666" s="744">
        <v>3</v>
      </c>
      <c r="P666" s="662">
        <v>1135.44</v>
      </c>
      <c r="Q666" s="677">
        <v>1</v>
      </c>
      <c r="R666" s="661">
        <v>3</v>
      </c>
      <c r="S666" s="677">
        <v>1</v>
      </c>
      <c r="T666" s="744">
        <v>3</v>
      </c>
      <c r="U666" s="700">
        <v>1</v>
      </c>
    </row>
    <row r="667" spans="1:21" ht="14.4" customHeight="1" x14ac:dyDescent="0.3">
      <c r="A667" s="660">
        <v>50</v>
      </c>
      <c r="B667" s="661" t="s">
        <v>561</v>
      </c>
      <c r="C667" s="661" t="s">
        <v>2378</v>
      </c>
      <c r="D667" s="742" t="s">
        <v>3367</v>
      </c>
      <c r="E667" s="743" t="s">
        <v>2390</v>
      </c>
      <c r="F667" s="661" t="s">
        <v>2375</v>
      </c>
      <c r="G667" s="661" t="s">
        <v>2942</v>
      </c>
      <c r="H667" s="661" t="s">
        <v>562</v>
      </c>
      <c r="I667" s="661" t="s">
        <v>2946</v>
      </c>
      <c r="J667" s="661" t="s">
        <v>2947</v>
      </c>
      <c r="K667" s="661" t="s">
        <v>2948</v>
      </c>
      <c r="L667" s="662">
        <v>378.48</v>
      </c>
      <c r="M667" s="662">
        <v>756.96</v>
      </c>
      <c r="N667" s="661">
        <v>2</v>
      </c>
      <c r="O667" s="744">
        <v>2</v>
      </c>
      <c r="P667" s="662">
        <v>756.96</v>
      </c>
      <c r="Q667" s="677">
        <v>1</v>
      </c>
      <c r="R667" s="661">
        <v>2</v>
      </c>
      <c r="S667" s="677">
        <v>1</v>
      </c>
      <c r="T667" s="744">
        <v>2</v>
      </c>
      <c r="U667" s="700">
        <v>1</v>
      </c>
    </row>
    <row r="668" spans="1:21" ht="14.4" customHeight="1" x14ac:dyDescent="0.3">
      <c r="A668" s="660">
        <v>50</v>
      </c>
      <c r="B668" s="661" t="s">
        <v>561</v>
      </c>
      <c r="C668" s="661" t="s">
        <v>2378</v>
      </c>
      <c r="D668" s="742" t="s">
        <v>3367</v>
      </c>
      <c r="E668" s="743" t="s">
        <v>2391</v>
      </c>
      <c r="F668" s="661" t="s">
        <v>2373</v>
      </c>
      <c r="G668" s="661" t="s">
        <v>3245</v>
      </c>
      <c r="H668" s="661" t="s">
        <v>562</v>
      </c>
      <c r="I668" s="661" t="s">
        <v>3246</v>
      </c>
      <c r="J668" s="661" t="s">
        <v>3247</v>
      </c>
      <c r="K668" s="661" t="s">
        <v>3248</v>
      </c>
      <c r="L668" s="662">
        <v>0</v>
      </c>
      <c r="M668" s="662">
        <v>0</v>
      </c>
      <c r="N668" s="661">
        <v>7</v>
      </c>
      <c r="O668" s="744">
        <v>1</v>
      </c>
      <c r="P668" s="662">
        <v>0</v>
      </c>
      <c r="Q668" s="677"/>
      <c r="R668" s="661">
        <v>7</v>
      </c>
      <c r="S668" s="677">
        <v>1</v>
      </c>
      <c r="T668" s="744">
        <v>1</v>
      </c>
      <c r="U668" s="700">
        <v>1</v>
      </c>
    </row>
    <row r="669" spans="1:21" ht="14.4" customHeight="1" x14ac:dyDescent="0.3">
      <c r="A669" s="660">
        <v>50</v>
      </c>
      <c r="B669" s="661" t="s">
        <v>561</v>
      </c>
      <c r="C669" s="661" t="s">
        <v>2378</v>
      </c>
      <c r="D669" s="742" t="s">
        <v>3367</v>
      </c>
      <c r="E669" s="743" t="s">
        <v>2391</v>
      </c>
      <c r="F669" s="661" t="s">
        <v>2373</v>
      </c>
      <c r="G669" s="661" t="s">
        <v>2473</v>
      </c>
      <c r="H669" s="661" t="s">
        <v>562</v>
      </c>
      <c r="I669" s="661" t="s">
        <v>3249</v>
      </c>
      <c r="J669" s="661" t="s">
        <v>3250</v>
      </c>
      <c r="K669" s="661" t="s">
        <v>3251</v>
      </c>
      <c r="L669" s="662">
        <v>51.21</v>
      </c>
      <c r="M669" s="662">
        <v>51.21</v>
      </c>
      <c r="N669" s="661">
        <v>1</v>
      </c>
      <c r="O669" s="744">
        <v>1</v>
      </c>
      <c r="P669" s="662">
        <v>51.21</v>
      </c>
      <c r="Q669" s="677">
        <v>1</v>
      </c>
      <c r="R669" s="661">
        <v>1</v>
      </c>
      <c r="S669" s="677">
        <v>1</v>
      </c>
      <c r="T669" s="744">
        <v>1</v>
      </c>
      <c r="U669" s="700">
        <v>1</v>
      </c>
    </row>
    <row r="670" spans="1:21" ht="14.4" customHeight="1" x14ac:dyDescent="0.3">
      <c r="A670" s="660">
        <v>50</v>
      </c>
      <c r="B670" s="661" t="s">
        <v>561</v>
      </c>
      <c r="C670" s="661" t="s">
        <v>2378</v>
      </c>
      <c r="D670" s="742" t="s">
        <v>3367</v>
      </c>
      <c r="E670" s="743" t="s">
        <v>2393</v>
      </c>
      <c r="F670" s="661" t="s">
        <v>2373</v>
      </c>
      <c r="G670" s="661" t="s">
        <v>3252</v>
      </c>
      <c r="H670" s="661" t="s">
        <v>1222</v>
      </c>
      <c r="I670" s="661" t="s">
        <v>3253</v>
      </c>
      <c r="J670" s="661" t="s">
        <v>3254</v>
      </c>
      <c r="K670" s="661" t="s">
        <v>3255</v>
      </c>
      <c r="L670" s="662">
        <v>318.77</v>
      </c>
      <c r="M670" s="662">
        <v>318.77</v>
      </c>
      <c r="N670" s="661">
        <v>1</v>
      </c>
      <c r="O670" s="744">
        <v>1</v>
      </c>
      <c r="P670" s="662"/>
      <c r="Q670" s="677">
        <v>0</v>
      </c>
      <c r="R670" s="661"/>
      <c r="S670" s="677">
        <v>0</v>
      </c>
      <c r="T670" s="744"/>
      <c r="U670" s="700">
        <v>0</v>
      </c>
    </row>
    <row r="671" spans="1:21" ht="14.4" customHeight="1" x14ac:dyDescent="0.3">
      <c r="A671" s="660">
        <v>50</v>
      </c>
      <c r="B671" s="661" t="s">
        <v>561</v>
      </c>
      <c r="C671" s="661" t="s">
        <v>2378</v>
      </c>
      <c r="D671" s="742" t="s">
        <v>3367</v>
      </c>
      <c r="E671" s="743" t="s">
        <v>2393</v>
      </c>
      <c r="F671" s="661" t="s">
        <v>2373</v>
      </c>
      <c r="G671" s="661" t="s">
        <v>2409</v>
      </c>
      <c r="H671" s="661" t="s">
        <v>562</v>
      </c>
      <c r="I671" s="661" t="s">
        <v>1065</v>
      </c>
      <c r="J671" s="661" t="s">
        <v>2456</v>
      </c>
      <c r="K671" s="661" t="s">
        <v>3128</v>
      </c>
      <c r="L671" s="662">
        <v>234.07</v>
      </c>
      <c r="M671" s="662">
        <v>234.07</v>
      </c>
      <c r="N671" s="661">
        <v>1</v>
      </c>
      <c r="O671" s="744">
        <v>1</v>
      </c>
      <c r="P671" s="662"/>
      <c r="Q671" s="677">
        <v>0</v>
      </c>
      <c r="R671" s="661"/>
      <c r="S671" s="677">
        <v>0</v>
      </c>
      <c r="T671" s="744"/>
      <c r="U671" s="700">
        <v>0</v>
      </c>
    </row>
    <row r="672" spans="1:21" ht="14.4" customHeight="1" x14ac:dyDescent="0.3">
      <c r="A672" s="660">
        <v>50</v>
      </c>
      <c r="B672" s="661" t="s">
        <v>561</v>
      </c>
      <c r="C672" s="661" t="s">
        <v>2378</v>
      </c>
      <c r="D672" s="742" t="s">
        <v>3367</v>
      </c>
      <c r="E672" s="743" t="s">
        <v>2394</v>
      </c>
      <c r="F672" s="661" t="s">
        <v>2373</v>
      </c>
      <c r="G672" s="661" t="s">
        <v>2395</v>
      </c>
      <c r="H672" s="661" t="s">
        <v>1222</v>
      </c>
      <c r="I672" s="661" t="s">
        <v>1241</v>
      </c>
      <c r="J672" s="661" t="s">
        <v>1242</v>
      </c>
      <c r="K672" s="661" t="s">
        <v>2249</v>
      </c>
      <c r="L672" s="662">
        <v>72</v>
      </c>
      <c r="M672" s="662">
        <v>72</v>
      </c>
      <c r="N672" s="661">
        <v>1</v>
      </c>
      <c r="O672" s="744">
        <v>1</v>
      </c>
      <c r="P672" s="662">
        <v>72</v>
      </c>
      <c r="Q672" s="677">
        <v>1</v>
      </c>
      <c r="R672" s="661">
        <v>1</v>
      </c>
      <c r="S672" s="677">
        <v>1</v>
      </c>
      <c r="T672" s="744">
        <v>1</v>
      </c>
      <c r="U672" s="700">
        <v>1</v>
      </c>
    </row>
    <row r="673" spans="1:21" ht="14.4" customHeight="1" x14ac:dyDescent="0.3">
      <c r="A673" s="660">
        <v>50</v>
      </c>
      <c r="B673" s="661" t="s">
        <v>561</v>
      </c>
      <c r="C673" s="661" t="s">
        <v>2378</v>
      </c>
      <c r="D673" s="742" t="s">
        <v>3367</v>
      </c>
      <c r="E673" s="743" t="s">
        <v>2394</v>
      </c>
      <c r="F673" s="661" t="s">
        <v>2373</v>
      </c>
      <c r="G673" s="661" t="s">
        <v>2395</v>
      </c>
      <c r="H673" s="661" t="s">
        <v>1222</v>
      </c>
      <c r="I673" s="661" t="s">
        <v>1245</v>
      </c>
      <c r="J673" s="661" t="s">
        <v>1242</v>
      </c>
      <c r="K673" s="661" t="s">
        <v>2250</v>
      </c>
      <c r="L673" s="662">
        <v>144.01</v>
      </c>
      <c r="M673" s="662">
        <v>288.02</v>
      </c>
      <c r="N673" s="661">
        <v>2</v>
      </c>
      <c r="O673" s="744">
        <v>1.5</v>
      </c>
      <c r="P673" s="662"/>
      <c r="Q673" s="677">
        <v>0</v>
      </c>
      <c r="R673" s="661"/>
      <c r="S673" s="677">
        <v>0</v>
      </c>
      <c r="T673" s="744"/>
      <c r="U673" s="700">
        <v>0</v>
      </c>
    </row>
    <row r="674" spans="1:21" ht="14.4" customHeight="1" x14ac:dyDescent="0.3">
      <c r="A674" s="660">
        <v>50</v>
      </c>
      <c r="B674" s="661" t="s">
        <v>561</v>
      </c>
      <c r="C674" s="661" t="s">
        <v>2378</v>
      </c>
      <c r="D674" s="742" t="s">
        <v>3367</v>
      </c>
      <c r="E674" s="743" t="s">
        <v>2394</v>
      </c>
      <c r="F674" s="661" t="s">
        <v>2373</v>
      </c>
      <c r="G674" s="661" t="s">
        <v>2539</v>
      </c>
      <c r="H674" s="661" t="s">
        <v>562</v>
      </c>
      <c r="I674" s="661" t="s">
        <v>3256</v>
      </c>
      <c r="J674" s="661" t="s">
        <v>2541</v>
      </c>
      <c r="K674" s="661" t="s">
        <v>2952</v>
      </c>
      <c r="L674" s="662">
        <v>258.92</v>
      </c>
      <c r="M674" s="662">
        <v>258.92</v>
      </c>
      <c r="N674" s="661">
        <v>1</v>
      </c>
      <c r="O674" s="744">
        <v>0.5</v>
      </c>
      <c r="P674" s="662">
        <v>258.92</v>
      </c>
      <c r="Q674" s="677">
        <v>1</v>
      </c>
      <c r="R674" s="661">
        <v>1</v>
      </c>
      <c r="S674" s="677">
        <v>1</v>
      </c>
      <c r="T674" s="744">
        <v>0.5</v>
      </c>
      <c r="U674" s="700">
        <v>1</v>
      </c>
    </row>
    <row r="675" spans="1:21" ht="14.4" customHeight="1" x14ac:dyDescent="0.3">
      <c r="A675" s="660">
        <v>50</v>
      </c>
      <c r="B675" s="661" t="s">
        <v>561</v>
      </c>
      <c r="C675" s="661" t="s">
        <v>2378</v>
      </c>
      <c r="D675" s="742" t="s">
        <v>3367</v>
      </c>
      <c r="E675" s="743" t="s">
        <v>2394</v>
      </c>
      <c r="F675" s="661" t="s">
        <v>2373</v>
      </c>
      <c r="G675" s="661" t="s">
        <v>2539</v>
      </c>
      <c r="H675" s="661" t="s">
        <v>562</v>
      </c>
      <c r="I675" s="661" t="s">
        <v>3257</v>
      </c>
      <c r="J675" s="661" t="s">
        <v>2541</v>
      </c>
      <c r="K675" s="661" t="s">
        <v>3258</v>
      </c>
      <c r="L675" s="662">
        <v>0</v>
      </c>
      <c r="M675" s="662">
        <v>0</v>
      </c>
      <c r="N675" s="661">
        <v>1</v>
      </c>
      <c r="O675" s="744">
        <v>1</v>
      </c>
      <c r="P675" s="662">
        <v>0</v>
      </c>
      <c r="Q675" s="677"/>
      <c r="R675" s="661">
        <v>1</v>
      </c>
      <c r="S675" s="677">
        <v>1</v>
      </c>
      <c r="T675" s="744">
        <v>1</v>
      </c>
      <c r="U675" s="700">
        <v>1</v>
      </c>
    </row>
    <row r="676" spans="1:21" ht="14.4" customHeight="1" x14ac:dyDescent="0.3">
      <c r="A676" s="660">
        <v>50</v>
      </c>
      <c r="B676" s="661" t="s">
        <v>561</v>
      </c>
      <c r="C676" s="661" t="s">
        <v>2378</v>
      </c>
      <c r="D676" s="742" t="s">
        <v>3367</v>
      </c>
      <c r="E676" s="743" t="s">
        <v>2394</v>
      </c>
      <c r="F676" s="661" t="s">
        <v>2373</v>
      </c>
      <c r="G676" s="661" t="s">
        <v>2396</v>
      </c>
      <c r="H676" s="661" t="s">
        <v>562</v>
      </c>
      <c r="I676" s="661" t="s">
        <v>3259</v>
      </c>
      <c r="J676" s="661" t="s">
        <v>2548</v>
      </c>
      <c r="K676" s="661" t="s">
        <v>3167</v>
      </c>
      <c r="L676" s="662">
        <v>374.74</v>
      </c>
      <c r="M676" s="662">
        <v>374.74</v>
      </c>
      <c r="N676" s="661">
        <v>1</v>
      </c>
      <c r="O676" s="744">
        <v>0.5</v>
      </c>
      <c r="P676" s="662"/>
      <c r="Q676" s="677">
        <v>0</v>
      </c>
      <c r="R676" s="661"/>
      <c r="S676" s="677">
        <v>0</v>
      </c>
      <c r="T676" s="744"/>
      <c r="U676" s="700">
        <v>0</v>
      </c>
    </row>
    <row r="677" spans="1:21" ht="14.4" customHeight="1" x14ac:dyDescent="0.3">
      <c r="A677" s="660">
        <v>50</v>
      </c>
      <c r="B677" s="661" t="s">
        <v>561</v>
      </c>
      <c r="C677" s="661" t="s">
        <v>2378</v>
      </c>
      <c r="D677" s="742" t="s">
        <v>3367</v>
      </c>
      <c r="E677" s="743" t="s">
        <v>2394</v>
      </c>
      <c r="F677" s="661" t="s">
        <v>2373</v>
      </c>
      <c r="G677" s="661" t="s">
        <v>2396</v>
      </c>
      <c r="H677" s="661" t="s">
        <v>1222</v>
      </c>
      <c r="I677" s="661" t="s">
        <v>2492</v>
      </c>
      <c r="J677" s="661" t="s">
        <v>2269</v>
      </c>
      <c r="K677" s="661" t="s">
        <v>2493</v>
      </c>
      <c r="L677" s="662">
        <v>416.37</v>
      </c>
      <c r="M677" s="662">
        <v>832.74</v>
      </c>
      <c r="N677" s="661">
        <v>2</v>
      </c>
      <c r="O677" s="744">
        <v>1</v>
      </c>
      <c r="P677" s="662"/>
      <c r="Q677" s="677">
        <v>0</v>
      </c>
      <c r="R677" s="661"/>
      <c r="S677" s="677">
        <v>0</v>
      </c>
      <c r="T677" s="744"/>
      <c r="U677" s="700">
        <v>0</v>
      </c>
    </row>
    <row r="678" spans="1:21" ht="14.4" customHeight="1" x14ac:dyDescent="0.3">
      <c r="A678" s="660">
        <v>50</v>
      </c>
      <c r="B678" s="661" t="s">
        <v>561</v>
      </c>
      <c r="C678" s="661" t="s">
        <v>2378</v>
      </c>
      <c r="D678" s="742" t="s">
        <v>3367</v>
      </c>
      <c r="E678" s="743" t="s">
        <v>2394</v>
      </c>
      <c r="F678" s="661" t="s">
        <v>2373</v>
      </c>
      <c r="G678" s="661" t="s">
        <v>2396</v>
      </c>
      <c r="H678" s="661" t="s">
        <v>1222</v>
      </c>
      <c r="I678" s="661" t="s">
        <v>1395</v>
      </c>
      <c r="J678" s="661" t="s">
        <v>1396</v>
      </c>
      <c r="K678" s="661" t="s">
        <v>2270</v>
      </c>
      <c r="L678" s="662">
        <v>603.73</v>
      </c>
      <c r="M678" s="662">
        <v>603.73</v>
      </c>
      <c r="N678" s="661">
        <v>1</v>
      </c>
      <c r="O678" s="744">
        <v>0.5</v>
      </c>
      <c r="P678" s="662"/>
      <c r="Q678" s="677">
        <v>0</v>
      </c>
      <c r="R678" s="661"/>
      <c r="S678" s="677">
        <v>0</v>
      </c>
      <c r="T678" s="744"/>
      <c r="U678" s="700">
        <v>0</v>
      </c>
    </row>
    <row r="679" spans="1:21" ht="14.4" customHeight="1" x14ac:dyDescent="0.3">
      <c r="A679" s="660">
        <v>50</v>
      </c>
      <c r="B679" s="661" t="s">
        <v>561</v>
      </c>
      <c r="C679" s="661" t="s">
        <v>2378</v>
      </c>
      <c r="D679" s="742" t="s">
        <v>3367</v>
      </c>
      <c r="E679" s="743" t="s">
        <v>2394</v>
      </c>
      <c r="F679" s="661" t="s">
        <v>2373</v>
      </c>
      <c r="G679" s="661" t="s">
        <v>3260</v>
      </c>
      <c r="H679" s="661" t="s">
        <v>562</v>
      </c>
      <c r="I679" s="661" t="s">
        <v>3261</v>
      </c>
      <c r="J679" s="661" t="s">
        <v>3262</v>
      </c>
      <c r="K679" s="661" t="s">
        <v>3263</v>
      </c>
      <c r="L679" s="662">
        <v>59.16</v>
      </c>
      <c r="M679" s="662">
        <v>59.16</v>
      </c>
      <c r="N679" s="661">
        <v>1</v>
      </c>
      <c r="O679" s="744">
        <v>0.5</v>
      </c>
      <c r="P679" s="662">
        <v>59.16</v>
      </c>
      <c r="Q679" s="677">
        <v>1</v>
      </c>
      <c r="R679" s="661">
        <v>1</v>
      </c>
      <c r="S679" s="677">
        <v>1</v>
      </c>
      <c r="T679" s="744">
        <v>0.5</v>
      </c>
      <c r="U679" s="700">
        <v>1</v>
      </c>
    </row>
    <row r="680" spans="1:21" ht="14.4" customHeight="1" x14ac:dyDescent="0.3">
      <c r="A680" s="660">
        <v>50</v>
      </c>
      <c r="B680" s="661" t="s">
        <v>561</v>
      </c>
      <c r="C680" s="661" t="s">
        <v>2378</v>
      </c>
      <c r="D680" s="742" t="s">
        <v>3367</v>
      </c>
      <c r="E680" s="743" t="s">
        <v>2394</v>
      </c>
      <c r="F680" s="661" t="s">
        <v>2373</v>
      </c>
      <c r="G680" s="661" t="s">
        <v>3264</v>
      </c>
      <c r="H680" s="661" t="s">
        <v>562</v>
      </c>
      <c r="I680" s="661" t="s">
        <v>3265</v>
      </c>
      <c r="J680" s="661" t="s">
        <v>3266</v>
      </c>
      <c r="K680" s="661" t="s">
        <v>3267</v>
      </c>
      <c r="L680" s="662">
        <v>64.12</v>
      </c>
      <c r="M680" s="662">
        <v>64.12</v>
      </c>
      <c r="N680" s="661">
        <v>1</v>
      </c>
      <c r="O680" s="744">
        <v>0.5</v>
      </c>
      <c r="P680" s="662">
        <v>64.12</v>
      </c>
      <c r="Q680" s="677">
        <v>1</v>
      </c>
      <c r="R680" s="661">
        <v>1</v>
      </c>
      <c r="S680" s="677">
        <v>1</v>
      </c>
      <c r="T680" s="744">
        <v>0.5</v>
      </c>
      <c r="U680" s="700">
        <v>1</v>
      </c>
    </row>
    <row r="681" spans="1:21" ht="14.4" customHeight="1" x14ac:dyDescent="0.3">
      <c r="A681" s="660">
        <v>50</v>
      </c>
      <c r="B681" s="661" t="s">
        <v>561</v>
      </c>
      <c r="C681" s="661" t="s">
        <v>2378</v>
      </c>
      <c r="D681" s="742" t="s">
        <v>3367</v>
      </c>
      <c r="E681" s="743" t="s">
        <v>2394</v>
      </c>
      <c r="F681" s="661" t="s">
        <v>2373</v>
      </c>
      <c r="G681" s="661" t="s">
        <v>2426</v>
      </c>
      <c r="H681" s="661" t="s">
        <v>1222</v>
      </c>
      <c r="I681" s="661" t="s">
        <v>3030</v>
      </c>
      <c r="J681" s="661" t="s">
        <v>1303</v>
      </c>
      <c r="K681" s="661" t="s">
        <v>3031</v>
      </c>
      <c r="L681" s="662">
        <v>229.38</v>
      </c>
      <c r="M681" s="662">
        <v>458.76</v>
      </c>
      <c r="N681" s="661">
        <v>2</v>
      </c>
      <c r="O681" s="744">
        <v>1</v>
      </c>
      <c r="P681" s="662">
        <v>229.38</v>
      </c>
      <c r="Q681" s="677">
        <v>0.5</v>
      </c>
      <c r="R681" s="661">
        <v>1</v>
      </c>
      <c r="S681" s="677">
        <v>0.5</v>
      </c>
      <c r="T681" s="744">
        <v>0.5</v>
      </c>
      <c r="U681" s="700">
        <v>0.5</v>
      </c>
    </row>
    <row r="682" spans="1:21" ht="14.4" customHeight="1" x14ac:dyDescent="0.3">
      <c r="A682" s="660">
        <v>50</v>
      </c>
      <c r="B682" s="661" t="s">
        <v>561</v>
      </c>
      <c r="C682" s="661" t="s">
        <v>2378</v>
      </c>
      <c r="D682" s="742" t="s">
        <v>3367</v>
      </c>
      <c r="E682" s="743" t="s">
        <v>2394</v>
      </c>
      <c r="F682" s="661" t="s">
        <v>2373</v>
      </c>
      <c r="G682" s="661" t="s">
        <v>2397</v>
      </c>
      <c r="H682" s="661" t="s">
        <v>562</v>
      </c>
      <c r="I682" s="661" t="s">
        <v>3032</v>
      </c>
      <c r="J682" s="661" t="s">
        <v>1291</v>
      </c>
      <c r="K682" s="661" t="s">
        <v>1343</v>
      </c>
      <c r="L682" s="662">
        <v>105.32</v>
      </c>
      <c r="M682" s="662">
        <v>105.32</v>
      </c>
      <c r="N682" s="661">
        <v>1</v>
      </c>
      <c r="O682" s="744">
        <v>0.5</v>
      </c>
      <c r="P682" s="662">
        <v>105.32</v>
      </c>
      <c r="Q682" s="677">
        <v>1</v>
      </c>
      <c r="R682" s="661">
        <v>1</v>
      </c>
      <c r="S682" s="677">
        <v>1</v>
      </c>
      <c r="T682" s="744">
        <v>0.5</v>
      </c>
      <c r="U682" s="700">
        <v>1</v>
      </c>
    </row>
    <row r="683" spans="1:21" ht="14.4" customHeight="1" x14ac:dyDescent="0.3">
      <c r="A683" s="660">
        <v>50</v>
      </c>
      <c r="B683" s="661" t="s">
        <v>561</v>
      </c>
      <c r="C683" s="661" t="s">
        <v>2378</v>
      </c>
      <c r="D683" s="742" t="s">
        <v>3367</v>
      </c>
      <c r="E683" s="743" t="s">
        <v>2394</v>
      </c>
      <c r="F683" s="661" t="s">
        <v>2373</v>
      </c>
      <c r="G683" s="661" t="s">
        <v>2397</v>
      </c>
      <c r="H683" s="661" t="s">
        <v>562</v>
      </c>
      <c r="I683" s="661" t="s">
        <v>3268</v>
      </c>
      <c r="J683" s="661" t="s">
        <v>1295</v>
      </c>
      <c r="K683" s="661" t="s">
        <v>1433</v>
      </c>
      <c r="L683" s="662">
        <v>210.66</v>
      </c>
      <c r="M683" s="662">
        <v>210.66</v>
      </c>
      <c r="N683" s="661">
        <v>1</v>
      </c>
      <c r="O683" s="744">
        <v>0.5</v>
      </c>
      <c r="P683" s="662"/>
      <c r="Q683" s="677">
        <v>0</v>
      </c>
      <c r="R683" s="661"/>
      <c r="S683" s="677">
        <v>0</v>
      </c>
      <c r="T683" s="744"/>
      <c r="U683" s="700">
        <v>0</v>
      </c>
    </row>
    <row r="684" spans="1:21" ht="14.4" customHeight="1" x14ac:dyDescent="0.3">
      <c r="A684" s="660">
        <v>50</v>
      </c>
      <c r="B684" s="661" t="s">
        <v>561</v>
      </c>
      <c r="C684" s="661" t="s">
        <v>2378</v>
      </c>
      <c r="D684" s="742" t="s">
        <v>3367</v>
      </c>
      <c r="E684" s="743" t="s">
        <v>2394</v>
      </c>
      <c r="F684" s="661" t="s">
        <v>2373</v>
      </c>
      <c r="G684" s="661" t="s">
        <v>2397</v>
      </c>
      <c r="H684" s="661" t="s">
        <v>562</v>
      </c>
      <c r="I684" s="661" t="s">
        <v>2707</v>
      </c>
      <c r="J684" s="661" t="s">
        <v>2708</v>
      </c>
      <c r="K684" s="661" t="s">
        <v>2709</v>
      </c>
      <c r="L684" s="662">
        <v>16.38</v>
      </c>
      <c r="M684" s="662">
        <v>65.52</v>
      </c>
      <c r="N684" s="661">
        <v>4</v>
      </c>
      <c r="O684" s="744">
        <v>1</v>
      </c>
      <c r="P684" s="662"/>
      <c r="Q684" s="677">
        <v>0</v>
      </c>
      <c r="R684" s="661"/>
      <c r="S684" s="677">
        <v>0</v>
      </c>
      <c r="T684" s="744"/>
      <c r="U684" s="700">
        <v>0</v>
      </c>
    </row>
    <row r="685" spans="1:21" ht="14.4" customHeight="1" x14ac:dyDescent="0.3">
      <c r="A685" s="660">
        <v>50</v>
      </c>
      <c r="B685" s="661" t="s">
        <v>561</v>
      </c>
      <c r="C685" s="661" t="s">
        <v>2378</v>
      </c>
      <c r="D685" s="742" t="s">
        <v>3367</v>
      </c>
      <c r="E685" s="743" t="s">
        <v>2394</v>
      </c>
      <c r="F685" s="661" t="s">
        <v>2373</v>
      </c>
      <c r="G685" s="661" t="s">
        <v>2397</v>
      </c>
      <c r="H685" s="661" t="s">
        <v>1222</v>
      </c>
      <c r="I685" s="661" t="s">
        <v>1290</v>
      </c>
      <c r="J685" s="661" t="s">
        <v>1291</v>
      </c>
      <c r="K685" s="661" t="s">
        <v>1292</v>
      </c>
      <c r="L685" s="662">
        <v>35.11</v>
      </c>
      <c r="M685" s="662">
        <v>245.76999999999998</v>
      </c>
      <c r="N685" s="661">
        <v>7</v>
      </c>
      <c r="O685" s="744">
        <v>2</v>
      </c>
      <c r="P685" s="662"/>
      <c r="Q685" s="677">
        <v>0</v>
      </c>
      <c r="R685" s="661"/>
      <c r="S685" s="677">
        <v>0</v>
      </c>
      <c r="T685" s="744"/>
      <c r="U685" s="700">
        <v>0</v>
      </c>
    </row>
    <row r="686" spans="1:21" ht="14.4" customHeight="1" x14ac:dyDescent="0.3">
      <c r="A686" s="660">
        <v>50</v>
      </c>
      <c r="B686" s="661" t="s">
        <v>561</v>
      </c>
      <c r="C686" s="661" t="s">
        <v>2378</v>
      </c>
      <c r="D686" s="742" t="s">
        <v>3367</v>
      </c>
      <c r="E686" s="743" t="s">
        <v>2394</v>
      </c>
      <c r="F686" s="661" t="s">
        <v>2373</v>
      </c>
      <c r="G686" s="661" t="s">
        <v>2397</v>
      </c>
      <c r="H686" s="661" t="s">
        <v>562</v>
      </c>
      <c r="I686" s="661" t="s">
        <v>2553</v>
      </c>
      <c r="J686" s="661" t="s">
        <v>2554</v>
      </c>
      <c r="K686" s="661" t="s">
        <v>1292</v>
      </c>
      <c r="L686" s="662">
        <v>35.11</v>
      </c>
      <c r="M686" s="662">
        <v>175.55</v>
      </c>
      <c r="N686" s="661">
        <v>5</v>
      </c>
      <c r="O686" s="744">
        <v>1.5</v>
      </c>
      <c r="P686" s="662">
        <v>70.22</v>
      </c>
      <c r="Q686" s="677">
        <v>0.39999999999999997</v>
      </c>
      <c r="R686" s="661">
        <v>2</v>
      </c>
      <c r="S686" s="677">
        <v>0.4</v>
      </c>
      <c r="T686" s="744">
        <v>1</v>
      </c>
      <c r="U686" s="700">
        <v>0.66666666666666663</v>
      </c>
    </row>
    <row r="687" spans="1:21" ht="14.4" customHeight="1" x14ac:dyDescent="0.3">
      <c r="A687" s="660">
        <v>50</v>
      </c>
      <c r="B687" s="661" t="s">
        <v>561</v>
      </c>
      <c r="C687" s="661" t="s">
        <v>2378</v>
      </c>
      <c r="D687" s="742" t="s">
        <v>3367</v>
      </c>
      <c r="E687" s="743" t="s">
        <v>2394</v>
      </c>
      <c r="F687" s="661" t="s">
        <v>2373</v>
      </c>
      <c r="G687" s="661" t="s">
        <v>2397</v>
      </c>
      <c r="H687" s="661" t="s">
        <v>562</v>
      </c>
      <c r="I687" s="661" t="s">
        <v>3269</v>
      </c>
      <c r="J687" s="661" t="s">
        <v>3270</v>
      </c>
      <c r="K687" s="661" t="s">
        <v>3271</v>
      </c>
      <c r="L687" s="662">
        <v>32.14</v>
      </c>
      <c r="M687" s="662">
        <v>96.42</v>
      </c>
      <c r="N687" s="661">
        <v>3</v>
      </c>
      <c r="O687" s="744">
        <v>1</v>
      </c>
      <c r="P687" s="662">
        <v>96.42</v>
      </c>
      <c r="Q687" s="677">
        <v>1</v>
      </c>
      <c r="R687" s="661">
        <v>3</v>
      </c>
      <c r="S687" s="677">
        <v>1</v>
      </c>
      <c r="T687" s="744">
        <v>1</v>
      </c>
      <c r="U687" s="700">
        <v>1</v>
      </c>
    </row>
    <row r="688" spans="1:21" ht="14.4" customHeight="1" x14ac:dyDescent="0.3">
      <c r="A688" s="660">
        <v>50</v>
      </c>
      <c r="B688" s="661" t="s">
        <v>561</v>
      </c>
      <c r="C688" s="661" t="s">
        <v>2378</v>
      </c>
      <c r="D688" s="742" t="s">
        <v>3367</v>
      </c>
      <c r="E688" s="743" t="s">
        <v>2394</v>
      </c>
      <c r="F688" s="661" t="s">
        <v>2373</v>
      </c>
      <c r="G688" s="661" t="s">
        <v>3272</v>
      </c>
      <c r="H688" s="661" t="s">
        <v>1222</v>
      </c>
      <c r="I688" s="661" t="s">
        <v>3273</v>
      </c>
      <c r="J688" s="661" t="s">
        <v>3274</v>
      </c>
      <c r="K688" s="661" t="s">
        <v>1036</v>
      </c>
      <c r="L688" s="662">
        <v>70.02</v>
      </c>
      <c r="M688" s="662">
        <v>210.06</v>
      </c>
      <c r="N688" s="661">
        <v>3</v>
      </c>
      <c r="O688" s="744">
        <v>1</v>
      </c>
      <c r="P688" s="662"/>
      <c r="Q688" s="677">
        <v>0</v>
      </c>
      <c r="R688" s="661"/>
      <c r="S688" s="677">
        <v>0</v>
      </c>
      <c r="T688" s="744"/>
      <c r="U688" s="700">
        <v>0</v>
      </c>
    </row>
    <row r="689" spans="1:21" ht="14.4" customHeight="1" x14ac:dyDescent="0.3">
      <c r="A689" s="660">
        <v>50</v>
      </c>
      <c r="B689" s="661" t="s">
        <v>561</v>
      </c>
      <c r="C689" s="661" t="s">
        <v>2378</v>
      </c>
      <c r="D689" s="742" t="s">
        <v>3367</v>
      </c>
      <c r="E689" s="743" t="s">
        <v>2394</v>
      </c>
      <c r="F689" s="661" t="s">
        <v>2373</v>
      </c>
      <c r="G689" s="661" t="s">
        <v>2714</v>
      </c>
      <c r="H689" s="661" t="s">
        <v>562</v>
      </c>
      <c r="I689" s="661" t="s">
        <v>831</v>
      </c>
      <c r="J689" s="661" t="s">
        <v>3275</v>
      </c>
      <c r="K689" s="661" t="s">
        <v>1354</v>
      </c>
      <c r="L689" s="662">
        <v>0</v>
      </c>
      <c r="M689" s="662">
        <v>0</v>
      </c>
      <c r="N689" s="661">
        <v>2</v>
      </c>
      <c r="O689" s="744">
        <v>0.5</v>
      </c>
      <c r="P689" s="662"/>
      <c r="Q689" s="677"/>
      <c r="R689" s="661"/>
      <c r="S689" s="677">
        <v>0</v>
      </c>
      <c r="T689" s="744"/>
      <c r="U689" s="700">
        <v>0</v>
      </c>
    </row>
    <row r="690" spans="1:21" ht="14.4" customHeight="1" x14ac:dyDescent="0.3">
      <c r="A690" s="660">
        <v>50</v>
      </c>
      <c r="B690" s="661" t="s">
        <v>561</v>
      </c>
      <c r="C690" s="661" t="s">
        <v>2378</v>
      </c>
      <c r="D690" s="742" t="s">
        <v>3367</v>
      </c>
      <c r="E690" s="743" t="s">
        <v>2394</v>
      </c>
      <c r="F690" s="661" t="s">
        <v>2373</v>
      </c>
      <c r="G690" s="661" t="s">
        <v>3035</v>
      </c>
      <c r="H690" s="661" t="s">
        <v>562</v>
      </c>
      <c r="I690" s="661" t="s">
        <v>3276</v>
      </c>
      <c r="J690" s="661" t="s">
        <v>3277</v>
      </c>
      <c r="K690" s="661" t="s">
        <v>1517</v>
      </c>
      <c r="L690" s="662">
        <v>0</v>
      </c>
      <c r="M690" s="662">
        <v>0</v>
      </c>
      <c r="N690" s="661">
        <v>1</v>
      </c>
      <c r="O690" s="744">
        <v>1</v>
      </c>
      <c r="P690" s="662">
        <v>0</v>
      </c>
      <c r="Q690" s="677"/>
      <c r="R690" s="661">
        <v>1</v>
      </c>
      <c r="S690" s="677">
        <v>1</v>
      </c>
      <c r="T690" s="744">
        <v>1</v>
      </c>
      <c r="U690" s="700">
        <v>1</v>
      </c>
    </row>
    <row r="691" spans="1:21" ht="14.4" customHeight="1" x14ac:dyDescent="0.3">
      <c r="A691" s="660">
        <v>50</v>
      </c>
      <c r="B691" s="661" t="s">
        <v>561</v>
      </c>
      <c r="C691" s="661" t="s">
        <v>2378</v>
      </c>
      <c r="D691" s="742" t="s">
        <v>3367</v>
      </c>
      <c r="E691" s="743" t="s">
        <v>2394</v>
      </c>
      <c r="F691" s="661" t="s">
        <v>2373</v>
      </c>
      <c r="G691" s="661" t="s">
        <v>2428</v>
      </c>
      <c r="H691" s="661" t="s">
        <v>562</v>
      </c>
      <c r="I691" s="661" t="s">
        <v>3278</v>
      </c>
      <c r="J691" s="661" t="s">
        <v>2430</v>
      </c>
      <c r="K691" s="661" t="s">
        <v>3279</v>
      </c>
      <c r="L691" s="662">
        <v>0</v>
      </c>
      <c r="M691" s="662">
        <v>0</v>
      </c>
      <c r="N691" s="661">
        <v>1</v>
      </c>
      <c r="O691" s="744">
        <v>1</v>
      </c>
      <c r="P691" s="662">
        <v>0</v>
      </c>
      <c r="Q691" s="677"/>
      <c r="R691" s="661">
        <v>1</v>
      </c>
      <c r="S691" s="677">
        <v>1</v>
      </c>
      <c r="T691" s="744">
        <v>1</v>
      </c>
      <c r="U691" s="700">
        <v>1</v>
      </c>
    </row>
    <row r="692" spans="1:21" ht="14.4" customHeight="1" x14ac:dyDescent="0.3">
      <c r="A692" s="660">
        <v>50</v>
      </c>
      <c r="B692" s="661" t="s">
        <v>561</v>
      </c>
      <c r="C692" s="661" t="s">
        <v>2378</v>
      </c>
      <c r="D692" s="742" t="s">
        <v>3367</v>
      </c>
      <c r="E692" s="743" t="s">
        <v>2394</v>
      </c>
      <c r="F692" s="661" t="s">
        <v>2373</v>
      </c>
      <c r="G692" s="661" t="s">
        <v>2861</v>
      </c>
      <c r="H692" s="661" t="s">
        <v>562</v>
      </c>
      <c r="I692" s="661" t="s">
        <v>3280</v>
      </c>
      <c r="J692" s="661" t="s">
        <v>3281</v>
      </c>
      <c r="K692" s="661" t="s">
        <v>3282</v>
      </c>
      <c r="L692" s="662">
        <v>56.83</v>
      </c>
      <c r="M692" s="662">
        <v>56.83</v>
      </c>
      <c r="N692" s="661">
        <v>1</v>
      </c>
      <c r="O692" s="744">
        <v>0.5</v>
      </c>
      <c r="P692" s="662">
        <v>56.83</v>
      </c>
      <c r="Q692" s="677">
        <v>1</v>
      </c>
      <c r="R692" s="661">
        <v>1</v>
      </c>
      <c r="S692" s="677">
        <v>1</v>
      </c>
      <c r="T692" s="744">
        <v>0.5</v>
      </c>
      <c r="U692" s="700">
        <v>1</v>
      </c>
    </row>
    <row r="693" spans="1:21" ht="14.4" customHeight="1" x14ac:dyDescent="0.3">
      <c r="A693" s="660">
        <v>50</v>
      </c>
      <c r="B693" s="661" t="s">
        <v>561</v>
      </c>
      <c r="C693" s="661" t="s">
        <v>2378</v>
      </c>
      <c r="D693" s="742" t="s">
        <v>3367</v>
      </c>
      <c r="E693" s="743" t="s">
        <v>2394</v>
      </c>
      <c r="F693" s="661" t="s">
        <v>2373</v>
      </c>
      <c r="G693" s="661" t="s">
        <v>3043</v>
      </c>
      <c r="H693" s="661" t="s">
        <v>562</v>
      </c>
      <c r="I693" s="661" t="s">
        <v>3283</v>
      </c>
      <c r="J693" s="661" t="s">
        <v>3284</v>
      </c>
      <c r="K693" s="661" t="s">
        <v>2902</v>
      </c>
      <c r="L693" s="662">
        <v>0</v>
      </c>
      <c r="M693" s="662">
        <v>0</v>
      </c>
      <c r="N693" s="661">
        <v>1</v>
      </c>
      <c r="O693" s="744">
        <v>0.5</v>
      </c>
      <c r="P693" s="662"/>
      <c r="Q693" s="677"/>
      <c r="R693" s="661"/>
      <c r="S693" s="677">
        <v>0</v>
      </c>
      <c r="T693" s="744"/>
      <c r="U693" s="700">
        <v>0</v>
      </c>
    </row>
    <row r="694" spans="1:21" ht="14.4" customHeight="1" x14ac:dyDescent="0.3">
      <c r="A694" s="660">
        <v>50</v>
      </c>
      <c r="B694" s="661" t="s">
        <v>561</v>
      </c>
      <c r="C694" s="661" t="s">
        <v>2378</v>
      </c>
      <c r="D694" s="742" t="s">
        <v>3367</v>
      </c>
      <c r="E694" s="743" t="s">
        <v>2394</v>
      </c>
      <c r="F694" s="661" t="s">
        <v>2373</v>
      </c>
      <c r="G694" s="661" t="s">
        <v>3043</v>
      </c>
      <c r="H694" s="661" t="s">
        <v>562</v>
      </c>
      <c r="I694" s="661" t="s">
        <v>1128</v>
      </c>
      <c r="J694" s="661" t="s">
        <v>1129</v>
      </c>
      <c r="K694" s="661" t="s">
        <v>1130</v>
      </c>
      <c r="L694" s="662">
        <v>64.56</v>
      </c>
      <c r="M694" s="662">
        <v>64.56</v>
      </c>
      <c r="N694" s="661">
        <v>1</v>
      </c>
      <c r="O694" s="744">
        <v>0.5</v>
      </c>
      <c r="P694" s="662">
        <v>64.56</v>
      </c>
      <c r="Q694" s="677">
        <v>1</v>
      </c>
      <c r="R694" s="661">
        <v>1</v>
      </c>
      <c r="S694" s="677">
        <v>1</v>
      </c>
      <c r="T694" s="744">
        <v>0.5</v>
      </c>
      <c r="U694" s="700">
        <v>1</v>
      </c>
    </row>
    <row r="695" spans="1:21" ht="14.4" customHeight="1" x14ac:dyDescent="0.3">
      <c r="A695" s="660">
        <v>50</v>
      </c>
      <c r="B695" s="661" t="s">
        <v>561</v>
      </c>
      <c r="C695" s="661" t="s">
        <v>2378</v>
      </c>
      <c r="D695" s="742" t="s">
        <v>3367</v>
      </c>
      <c r="E695" s="743" t="s">
        <v>2394</v>
      </c>
      <c r="F695" s="661" t="s">
        <v>2373</v>
      </c>
      <c r="G695" s="661" t="s">
        <v>2557</v>
      </c>
      <c r="H695" s="661" t="s">
        <v>562</v>
      </c>
      <c r="I695" s="661" t="s">
        <v>2558</v>
      </c>
      <c r="J695" s="661" t="s">
        <v>859</v>
      </c>
      <c r="K695" s="661" t="s">
        <v>2559</v>
      </c>
      <c r="L695" s="662">
        <v>110.28</v>
      </c>
      <c r="M695" s="662">
        <v>220.56</v>
      </c>
      <c r="N695" s="661">
        <v>2</v>
      </c>
      <c r="O695" s="744">
        <v>0.5</v>
      </c>
      <c r="P695" s="662"/>
      <c r="Q695" s="677">
        <v>0</v>
      </c>
      <c r="R695" s="661"/>
      <c r="S695" s="677">
        <v>0</v>
      </c>
      <c r="T695" s="744"/>
      <c r="U695" s="700">
        <v>0</v>
      </c>
    </row>
    <row r="696" spans="1:21" ht="14.4" customHeight="1" x14ac:dyDescent="0.3">
      <c r="A696" s="660">
        <v>50</v>
      </c>
      <c r="B696" s="661" t="s">
        <v>561</v>
      </c>
      <c r="C696" s="661" t="s">
        <v>2378</v>
      </c>
      <c r="D696" s="742" t="s">
        <v>3367</v>
      </c>
      <c r="E696" s="743" t="s">
        <v>2394</v>
      </c>
      <c r="F696" s="661" t="s">
        <v>2373</v>
      </c>
      <c r="G696" s="661" t="s">
        <v>3285</v>
      </c>
      <c r="H696" s="661" t="s">
        <v>562</v>
      </c>
      <c r="I696" s="661" t="s">
        <v>3286</v>
      </c>
      <c r="J696" s="661" t="s">
        <v>3287</v>
      </c>
      <c r="K696" s="661" t="s">
        <v>3288</v>
      </c>
      <c r="L696" s="662">
        <v>0</v>
      </c>
      <c r="M696" s="662">
        <v>0</v>
      </c>
      <c r="N696" s="661">
        <v>1</v>
      </c>
      <c r="O696" s="744">
        <v>1</v>
      </c>
      <c r="P696" s="662"/>
      <c r="Q696" s="677"/>
      <c r="R696" s="661"/>
      <c r="S696" s="677">
        <v>0</v>
      </c>
      <c r="T696" s="744"/>
      <c r="U696" s="700">
        <v>0</v>
      </c>
    </row>
    <row r="697" spans="1:21" ht="14.4" customHeight="1" x14ac:dyDescent="0.3">
      <c r="A697" s="660">
        <v>50</v>
      </c>
      <c r="B697" s="661" t="s">
        <v>561</v>
      </c>
      <c r="C697" s="661" t="s">
        <v>2378</v>
      </c>
      <c r="D697" s="742" t="s">
        <v>3367</v>
      </c>
      <c r="E697" s="743" t="s">
        <v>2394</v>
      </c>
      <c r="F697" s="661" t="s">
        <v>2373</v>
      </c>
      <c r="G697" s="661" t="s">
        <v>3289</v>
      </c>
      <c r="H697" s="661" t="s">
        <v>562</v>
      </c>
      <c r="I697" s="661" t="s">
        <v>3290</v>
      </c>
      <c r="J697" s="661" t="s">
        <v>3291</v>
      </c>
      <c r="K697" s="661" t="s">
        <v>2661</v>
      </c>
      <c r="L697" s="662">
        <v>0</v>
      </c>
      <c r="M697" s="662">
        <v>0</v>
      </c>
      <c r="N697" s="661">
        <v>3</v>
      </c>
      <c r="O697" s="744">
        <v>1</v>
      </c>
      <c r="P697" s="662"/>
      <c r="Q697" s="677"/>
      <c r="R697" s="661"/>
      <c r="S697" s="677">
        <v>0</v>
      </c>
      <c r="T697" s="744"/>
      <c r="U697" s="700">
        <v>0</v>
      </c>
    </row>
    <row r="698" spans="1:21" ht="14.4" customHeight="1" x14ac:dyDescent="0.3">
      <c r="A698" s="660">
        <v>50</v>
      </c>
      <c r="B698" s="661" t="s">
        <v>561</v>
      </c>
      <c r="C698" s="661" t="s">
        <v>2378</v>
      </c>
      <c r="D698" s="742" t="s">
        <v>3367</v>
      </c>
      <c r="E698" s="743" t="s">
        <v>2394</v>
      </c>
      <c r="F698" s="661" t="s">
        <v>2373</v>
      </c>
      <c r="G698" s="661" t="s">
        <v>3289</v>
      </c>
      <c r="H698" s="661" t="s">
        <v>562</v>
      </c>
      <c r="I698" s="661" t="s">
        <v>3292</v>
      </c>
      <c r="J698" s="661" t="s">
        <v>3293</v>
      </c>
      <c r="K698" s="661" t="s">
        <v>3294</v>
      </c>
      <c r="L698" s="662">
        <v>0</v>
      </c>
      <c r="M698" s="662">
        <v>0</v>
      </c>
      <c r="N698" s="661">
        <v>2</v>
      </c>
      <c r="O698" s="744">
        <v>2</v>
      </c>
      <c r="P698" s="662">
        <v>0</v>
      </c>
      <c r="Q698" s="677"/>
      <c r="R698" s="661">
        <v>1</v>
      </c>
      <c r="S698" s="677">
        <v>0.5</v>
      </c>
      <c r="T698" s="744">
        <v>1</v>
      </c>
      <c r="U698" s="700">
        <v>0.5</v>
      </c>
    </row>
    <row r="699" spans="1:21" ht="14.4" customHeight="1" x14ac:dyDescent="0.3">
      <c r="A699" s="660">
        <v>50</v>
      </c>
      <c r="B699" s="661" t="s">
        <v>561</v>
      </c>
      <c r="C699" s="661" t="s">
        <v>2378</v>
      </c>
      <c r="D699" s="742" t="s">
        <v>3367</v>
      </c>
      <c r="E699" s="743" t="s">
        <v>2394</v>
      </c>
      <c r="F699" s="661" t="s">
        <v>2373</v>
      </c>
      <c r="G699" s="661" t="s">
        <v>3295</v>
      </c>
      <c r="H699" s="661" t="s">
        <v>562</v>
      </c>
      <c r="I699" s="661" t="s">
        <v>3296</v>
      </c>
      <c r="J699" s="661" t="s">
        <v>874</v>
      </c>
      <c r="K699" s="661" t="s">
        <v>3297</v>
      </c>
      <c r="L699" s="662">
        <v>108.79</v>
      </c>
      <c r="M699" s="662">
        <v>108.79</v>
      </c>
      <c r="N699" s="661">
        <v>1</v>
      </c>
      <c r="O699" s="744">
        <v>1</v>
      </c>
      <c r="P699" s="662">
        <v>108.79</v>
      </c>
      <c r="Q699" s="677">
        <v>1</v>
      </c>
      <c r="R699" s="661">
        <v>1</v>
      </c>
      <c r="S699" s="677">
        <v>1</v>
      </c>
      <c r="T699" s="744">
        <v>1</v>
      </c>
      <c r="U699" s="700">
        <v>1</v>
      </c>
    </row>
    <row r="700" spans="1:21" ht="14.4" customHeight="1" x14ac:dyDescent="0.3">
      <c r="A700" s="660">
        <v>50</v>
      </c>
      <c r="B700" s="661" t="s">
        <v>561</v>
      </c>
      <c r="C700" s="661" t="s">
        <v>2378</v>
      </c>
      <c r="D700" s="742" t="s">
        <v>3367</v>
      </c>
      <c r="E700" s="743" t="s">
        <v>2394</v>
      </c>
      <c r="F700" s="661" t="s">
        <v>2373</v>
      </c>
      <c r="G700" s="661" t="s">
        <v>3055</v>
      </c>
      <c r="H700" s="661" t="s">
        <v>1222</v>
      </c>
      <c r="I700" s="661" t="s">
        <v>3298</v>
      </c>
      <c r="J700" s="661" t="s">
        <v>3299</v>
      </c>
      <c r="K700" s="661" t="s">
        <v>1296</v>
      </c>
      <c r="L700" s="662">
        <v>132</v>
      </c>
      <c r="M700" s="662">
        <v>396</v>
      </c>
      <c r="N700" s="661">
        <v>3</v>
      </c>
      <c r="O700" s="744">
        <v>1</v>
      </c>
      <c r="P700" s="662"/>
      <c r="Q700" s="677">
        <v>0</v>
      </c>
      <c r="R700" s="661"/>
      <c r="S700" s="677">
        <v>0</v>
      </c>
      <c r="T700" s="744"/>
      <c r="U700" s="700">
        <v>0</v>
      </c>
    </row>
    <row r="701" spans="1:21" ht="14.4" customHeight="1" x14ac:dyDescent="0.3">
      <c r="A701" s="660">
        <v>50</v>
      </c>
      <c r="B701" s="661" t="s">
        <v>561</v>
      </c>
      <c r="C701" s="661" t="s">
        <v>2378</v>
      </c>
      <c r="D701" s="742" t="s">
        <v>3367</v>
      </c>
      <c r="E701" s="743" t="s">
        <v>2394</v>
      </c>
      <c r="F701" s="661" t="s">
        <v>2373</v>
      </c>
      <c r="G701" s="661" t="s">
        <v>3058</v>
      </c>
      <c r="H701" s="661" t="s">
        <v>1222</v>
      </c>
      <c r="I701" s="661" t="s">
        <v>3059</v>
      </c>
      <c r="J701" s="661" t="s">
        <v>3060</v>
      </c>
      <c r="K701" s="661" t="s">
        <v>3061</v>
      </c>
      <c r="L701" s="662">
        <v>556.04</v>
      </c>
      <c r="M701" s="662">
        <v>556.04</v>
      </c>
      <c r="N701" s="661">
        <v>1</v>
      </c>
      <c r="O701" s="744">
        <v>0.5</v>
      </c>
      <c r="P701" s="662"/>
      <c r="Q701" s="677">
        <v>0</v>
      </c>
      <c r="R701" s="661"/>
      <c r="S701" s="677">
        <v>0</v>
      </c>
      <c r="T701" s="744"/>
      <c r="U701" s="700">
        <v>0</v>
      </c>
    </row>
    <row r="702" spans="1:21" ht="14.4" customHeight="1" x14ac:dyDescent="0.3">
      <c r="A702" s="660">
        <v>50</v>
      </c>
      <c r="B702" s="661" t="s">
        <v>561</v>
      </c>
      <c r="C702" s="661" t="s">
        <v>2378</v>
      </c>
      <c r="D702" s="742" t="s">
        <v>3367</v>
      </c>
      <c r="E702" s="743" t="s">
        <v>2394</v>
      </c>
      <c r="F702" s="661" t="s">
        <v>2373</v>
      </c>
      <c r="G702" s="661" t="s">
        <v>3252</v>
      </c>
      <c r="H702" s="661" t="s">
        <v>1222</v>
      </c>
      <c r="I702" s="661" t="s">
        <v>3300</v>
      </c>
      <c r="J702" s="661" t="s">
        <v>3301</v>
      </c>
      <c r="K702" s="661" t="s">
        <v>3302</v>
      </c>
      <c r="L702" s="662">
        <v>0</v>
      </c>
      <c r="M702" s="662">
        <v>0</v>
      </c>
      <c r="N702" s="661">
        <v>1</v>
      </c>
      <c r="O702" s="744">
        <v>1</v>
      </c>
      <c r="P702" s="662">
        <v>0</v>
      </c>
      <c r="Q702" s="677"/>
      <c r="R702" s="661">
        <v>1</v>
      </c>
      <c r="S702" s="677">
        <v>1</v>
      </c>
      <c r="T702" s="744">
        <v>1</v>
      </c>
      <c r="U702" s="700">
        <v>1</v>
      </c>
    </row>
    <row r="703" spans="1:21" ht="14.4" customHeight="1" x14ac:dyDescent="0.3">
      <c r="A703" s="660">
        <v>50</v>
      </c>
      <c r="B703" s="661" t="s">
        <v>561</v>
      </c>
      <c r="C703" s="661" t="s">
        <v>2378</v>
      </c>
      <c r="D703" s="742" t="s">
        <v>3367</v>
      </c>
      <c r="E703" s="743" t="s">
        <v>2394</v>
      </c>
      <c r="F703" s="661" t="s">
        <v>2373</v>
      </c>
      <c r="G703" s="661" t="s">
        <v>2978</v>
      </c>
      <c r="H703" s="661" t="s">
        <v>562</v>
      </c>
      <c r="I703" s="661" t="s">
        <v>3303</v>
      </c>
      <c r="J703" s="661" t="s">
        <v>2980</v>
      </c>
      <c r="K703" s="661" t="s">
        <v>3304</v>
      </c>
      <c r="L703" s="662">
        <v>0</v>
      </c>
      <c r="M703" s="662">
        <v>0</v>
      </c>
      <c r="N703" s="661">
        <v>1</v>
      </c>
      <c r="O703" s="744">
        <v>1</v>
      </c>
      <c r="P703" s="662"/>
      <c r="Q703" s="677"/>
      <c r="R703" s="661"/>
      <c r="S703" s="677">
        <v>0</v>
      </c>
      <c r="T703" s="744"/>
      <c r="U703" s="700">
        <v>0</v>
      </c>
    </row>
    <row r="704" spans="1:21" ht="14.4" customHeight="1" x14ac:dyDescent="0.3">
      <c r="A704" s="660">
        <v>50</v>
      </c>
      <c r="B704" s="661" t="s">
        <v>561</v>
      </c>
      <c r="C704" s="661" t="s">
        <v>2378</v>
      </c>
      <c r="D704" s="742" t="s">
        <v>3367</v>
      </c>
      <c r="E704" s="743" t="s">
        <v>2394</v>
      </c>
      <c r="F704" s="661" t="s">
        <v>2373</v>
      </c>
      <c r="G704" s="661" t="s">
        <v>2398</v>
      </c>
      <c r="H704" s="661" t="s">
        <v>562</v>
      </c>
      <c r="I704" s="661" t="s">
        <v>862</v>
      </c>
      <c r="J704" s="661" t="s">
        <v>2400</v>
      </c>
      <c r="K704" s="661" t="s">
        <v>2438</v>
      </c>
      <c r="L704" s="662">
        <v>63.7</v>
      </c>
      <c r="M704" s="662">
        <v>191.10000000000002</v>
      </c>
      <c r="N704" s="661">
        <v>3</v>
      </c>
      <c r="O704" s="744">
        <v>1.5</v>
      </c>
      <c r="P704" s="662">
        <v>63.7</v>
      </c>
      <c r="Q704" s="677">
        <v>0.33333333333333331</v>
      </c>
      <c r="R704" s="661">
        <v>1</v>
      </c>
      <c r="S704" s="677">
        <v>0.33333333333333331</v>
      </c>
      <c r="T704" s="744">
        <v>1</v>
      </c>
      <c r="U704" s="700">
        <v>0.66666666666666663</v>
      </c>
    </row>
    <row r="705" spans="1:21" ht="14.4" customHeight="1" x14ac:dyDescent="0.3">
      <c r="A705" s="660">
        <v>50</v>
      </c>
      <c r="B705" s="661" t="s">
        <v>561</v>
      </c>
      <c r="C705" s="661" t="s">
        <v>2378</v>
      </c>
      <c r="D705" s="742" t="s">
        <v>3367</v>
      </c>
      <c r="E705" s="743" t="s">
        <v>2394</v>
      </c>
      <c r="F705" s="661" t="s">
        <v>2373</v>
      </c>
      <c r="G705" s="661" t="s">
        <v>2573</v>
      </c>
      <c r="H705" s="661" t="s">
        <v>562</v>
      </c>
      <c r="I705" s="661" t="s">
        <v>3305</v>
      </c>
      <c r="J705" s="661" t="s">
        <v>3306</v>
      </c>
      <c r="K705" s="661" t="s">
        <v>2527</v>
      </c>
      <c r="L705" s="662">
        <v>0</v>
      </c>
      <c r="M705" s="662">
        <v>0</v>
      </c>
      <c r="N705" s="661">
        <v>1</v>
      </c>
      <c r="O705" s="744">
        <v>0.5</v>
      </c>
      <c r="P705" s="662"/>
      <c r="Q705" s="677"/>
      <c r="R705" s="661"/>
      <c r="S705" s="677">
        <v>0</v>
      </c>
      <c r="T705" s="744"/>
      <c r="U705" s="700">
        <v>0</v>
      </c>
    </row>
    <row r="706" spans="1:21" ht="14.4" customHeight="1" x14ac:dyDescent="0.3">
      <c r="A706" s="660">
        <v>50</v>
      </c>
      <c r="B706" s="661" t="s">
        <v>561</v>
      </c>
      <c r="C706" s="661" t="s">
        <v>2378</v>
      </c>
      <c r="D706" s="742" t="s">
        <v>3367</v>
      </c>
      <c r="E706" s="743" t="s">
        <v>2394</v>
      </c>
      <c r="F706" s="661" t="s">
        <v>2373</v>
      </c>
      <c r="G706" s="661" t="s">
        <v>3307</v>
      </c>
      <c r="H706" s="661" t="s">
        <v>562</v>
      </c>
      <c r="I706" s="661" t="s">
        <v>3308</v>
      </c>
      <c r="J706" s="661" t="s">
        <v>3309</v>
      </c>
      <c r="K706" s="661" t="s">
        <v>3310</v>
      </c>
      <c r="L706" s="662">
        <v>90</v>
      </c>
      <c r="M706" s="662">
        <v>90</v>
      </c>
      <c r="N706" s="661">
        <v>1</v>
      </c>
      <c r="O706" s="744">
        <v>0.5</v>
      </c>
      <c r="P706" s="662"/>
      <c r="Q706" s="677">
        <v>0</v>
      </c>
      <c r="R706" s="661"/>
      <c r="S706" s="677">
        <v>0</v>
      </c>
      <c r="T706" s="744"/>
      <c r="U706" s="700">
        <v>0</v>
      </c>
    </row>
    <row r="707" spans="1:21" ht="14.4" customHeight="1" x14ac:dyDescent="0.3">
      <c r="A707" s="660">
        <v>50</v>
      </c>
      <c r="B707" s="661" t="s">
        <v>561</v>
      </c>
      <c r="C707" s="661" t="s">
        <v>2378</v>
      </c>
      <c r="D707" s="742" t="s">
        <v>3367</v>
      </c>
      <c r="E707" s="743" t="s">
        <v>2394</v>
      </c>
      <c r="F707" s="661" t="s">
        <v>2373</v>
      </c>
      <c r="G707" s="661" t="s">
        <v>2402</v>
      </c>
      <c r="H707" s="661" t="s">
        <v>562</v>
      </c>
      <c r="I707" s="661" t="s">
        <v>3311</v>
      </c>
      <c r="J707" s="661" t="s">
        <v>3312</v>
      </c>
      <c r="K707" s="661" t="s">
        <v>1644</v>
      </c>
      <c r="L707" s="662">
        <v>32.270000000000003</v>
      </c>
      <c r="M707" s="662">
        <v>32.270000000000003</v>
      </c>
      <c r="N707" s="661">
        <v>1</v>
      </c>
      <c r="O707" s="744">
        <v>0.5</v>
      </c>
      <c r="P707" s="662">
        <v>32.270000000000003</v>
      </c>
      <c r="Q707" s="677">
        <v>1</v>
      </c>
      <c r="R707" s="661">
        <v>1</v>
      </c>
      <c r="S707" s="677">
        <v>1</v>
      </c>
      <c r="T707" s="744">
        <v>0.5</v>
      </c>
      <c r="U707" s="700">
        <v>1</v>
      </c>
    </row>
    <row r="708" spans="1:21" ht="14.4" customHeight="1" x14ac:dyDescent="0.3">
      <c r="A708" s="660">
        <v>50</v>
      </c>
      <c r="B708" s="661" t="s">
        <v>561</v>
      </c>
      <c r="C708" s="661" t="s">
        <v>2378</v>
      </c>
      <c r="D708" s="742" t="s">
        <v>3367</v>
      </c>
      <c r="E708" s="743" t="s">
        <v>2394</v>
      </c>
      <c r="F708" s="661" t="s">
        <v>2373</v>
      </c>
      <c r="G708" s="661" t="s">
        <v>3313</v>
      </c>
      <c r="H708" s="661" t="s">
        <v>562</v>
      </c>
      <c r="I708" s="661" t="s">
        <v>1606</v>
      </c>
      <c r="J708" s="661" t="s">
        <v>1607</v>
      </c>
      <c r="K708" s="661" t="s">
        <v>1608</v>
      </c>
      <c r="L708" s="662">
        <v>0</v>
      </c>
      <c r="M708" s="662">
        <v>0</v>
      </c>
      <c r="N708" s="661">
        <v>1</v>
      </c>
      <c r="O708" s="744">
        <v>1</v>
      </c>
      <c r="P708" s="662">
        <v>0</v>
      </c>
      <c r="Q708" s="677"/>
      <c r="R708" s="661">
        <v>1</v>
      </c>
      <c r="S708" s="677">
        <v>1</v>
      </c>
      <c r="T708" s="744">
        <v>1</v>
      </c>
      <c r="U708" s="700">
        <v>1</v>
      </c>
    </row>
    <row r="709" spans="1:21" ht="14.4" customHeight="1" x14ac:dyDescent="0.3">
      <c r="A709" s="660">
        <v>50</v>
      </c>
      <c r="B709" s="661" t="s">
        <v>561</v>
      </c>
      <c r="C709" s="661" t="s">
        <v>2378</v>
      </c>
      <c r="D709" s="742" t="s">
        <v>3367</v>
      </c>
      <c r="E709" s="743" t="s">
        <v>2394</v>
      </c>
      <c r="F709" s="661" t="s">
        <v>2373</v>
      </c>
      <c r="G709" s="661" t="s">
        <v>3314</v>
      </c>
      <c r="H709" s="661" t="s">
        <v>562</v>
      </c>
      <c r="I709" s="661" t="s">
        <v>3315</v>
      </c>
      <c r="J709" s="661" t="s">
        <v>3316</v>
      </c>
      <c r="K709" s="661" t="s">
        <v>3317</v>
      </c>
      <c r="L709" s="662">
        <v>0</v>
      </c>
      <c r="M709" s="662">
        <v>0</v>
      </c>
      <c r="N709" s="661">
        <v>1</v>
      </c>
      <c r="O709" s="744">
        <v>1</v>
      </c>
      <c r="P709" s="662"/>
      <c r="Q709" s="677"/>
      <c r="R709" s="661"/>
      <c r="S709" s="677">
        <v>0</v>
      </c>
      <c r="T709" s="744"/>
      <c r="U709" s="700">
        <v>0</v>
      </c>
    </row>
    <row r="710" spans="1:21" ht="14.4" customHeight="1" x14ac:dyDescent="0.3">
      <c r="A710" s="660">
        <v>50</v>
      </c>
      <c r="B710" s="661" t="s">
        <v>561</v>
      </c>
      <c r="C710" s="661" t="s">
        <v>2378</v>
      </c>
      <c r="D710" s="742" t="s">
        <v>3367</v>
      </c>
      <c r="E710" s="743" t="s">
        <v>2394</v>
      </c>
      <c r="F710" s="661" t="s">
        <v>2373</v>
      </c>
      <c r="G710" s="661" t="s">
        <v>2406</v>
      </c>
      <c r="H710" s="661" t="s">
        <v>1222</v>
      </c>
      <c r="I710" s="661" t="s">
        <v>1451</v>
      </c>
      <c r="J710" s="661" t="s">
        <v>1452</v>
      </c>
      <c r="K710" s="661" t="s">
        <v>1453</v>
      </c>
      <c r="L710" s="662">
        <v>93.43</v>
      </c>
      <c r="M710" s="662">
        <v>840.87000000000012</v>
      </c>
      <c r="N710" s="661">
        <v>9</v>
      </c>
      <c r="O710" s="744">
        <v>2.5</v>
      </c>
      <c r="P710" s="662"/>
      <c r="Q710" s="677">
        <v>0</v>
      </c>
      <c r="R710" s="661"/>
      <c r="S710" s="677">
        <v>0</v>
      </c>
      <c r="T710" s="744"/>
      <c r="U710" s="700">
        <v>0</v>
      </c>
    </row>
    <row r="711" spans="1:21" ht="14.4" customHeight="1" x14ac:dyDescent="0.3">
      <c r="A711" s="660">
        <v>50</v>
      </c>
      <c r="B711" s="661" t="s">
        <v>561</v>
      </c>
      <c r="C711" s="661" t="s">
        <v>2378</v>
      </c>
      <c r="D711" s="742" t="s">
        <v>3367</v>
      </c>
      <c r="E711" s="743" t="s">
        <v>2394</v>
      </c>
      <c r="F711" s="661" t="s">
        <v>2373</v>
      </c>
      <c r="G711" s="661" t="s">
        <v>3318</v>
      </c>
      <c r="H711" s="661" t="s">
        <v>562</v>
      </c>
      <c r="I711" s="661" t="s">
        <v>2062</v>
      </c>
      <c r="J711" s="661" t="s">
        <v>2063</v>
      </c>
      <c r="K711" s="661" t="s">
        <v>3319</v>
      </c>
      <c r="L711" s="662">
        <v>0</v>
      </c>
      <c r="M711" s="662">
        <v>0</v>
      </c>
      <c r="N711" s="661">
        <v>1</v>
      </c>
      <c r="O711" s="744">
        <v>1</v>
      </c>
      <c r="P711" s="662"/>
      <c r="Q711" s="677"/>
      <c r="R711" s="661"/>
      <c r="S711" s="677">
        <v>0</v>
      </c>
      <c r="T711" s="744"/>
      <c r="U711" s="700">
        <v>0</v>
      </c>
    </row>
    <row r="712" spans="1:21" ht="14.4" customHeight="1" x14ac:dyDescent="0.3">
      <c r="A712" s="660">
        <v>50</v>
      </c>
      <c r="B712" s="661" t="s">
        <v>561</v>
      </c>
      <c r="C712" s="661" t="s">
        <v>2378</v>
      </c>
      <c r="D712" s="742" t="s">
        <v>3367</v>
      </c>
      <c r="E712" s="743" t="s">
        <v>2394</v>
      </c>
      <c r="F712" s="661" t="s">
        <v>2373</v>
      </c>
      <c r="G712" s="661" t="s">
        <v>2450</v>
      </c>
      <c r="H712" s="661" t="s">
        <v>562</v>
      </c>
      <c r="I712" s="661" t="s">
        <v>2451</v>
      </c>
      <c r="J712" s="661" t="s">
        <v>2452</v>
      </c>
      <c r="K712" s="661" t="s">
        <v>2314</v>
      </c>
      <c r="L712" s="662">
        <v>0</v>
      </c>
      <c r="M712" s="662">
        <v>0</v>
      </c>
      <c r="N712" s="661">
        <v>3</v>
      </c>
      <c r="O712" s="744">
        <v>1</v>
      </c>
      <c r="P712" s="662"/>
      <c r="Q712" s="677"/>
      <c r="R712" s="661"/>
      <c r="S712" s="677">
        <v>0</v>
      </c>
      <c r="T712" s="744"/>
      <c r="U712" s="700">
        <v>0</v>
      </c>
    </row>
    <row r="713" spans="1:21" ht="14.4" customHeight="1" x14ac:dyDescent="0.3">
      <c r="A713" s="660">
        <v>50</v>
      </c>
      <c r="B713" s="661" t="s">
        <v>561</v>
      </c>
      <c r="C713" s="661" t="s">
        <v>2378</v>
      </c>
      <c r="D713" s="742" t="s">
        <v>3367</v>
      </c>
      <c r="E713" s="743" t="s">
        <v>2394</v>
      </c>
      <c r="F713" s="661" t="s">
        <v>2373</v>
      </c>
      <c r="G713" s="661" t="s">
        <v>2450</v>
      </c>
      <c r="H713" s="661" t="s">
        <v>562</v>
      </c>
      <c r="I713" s="661" t="s">
        <v>926</v>
      </c>
      <c r="J713" s="661" t="s">
        <v>927</v>
      </c>
      <c r="K713" s="661" t="s">
        <v>928</v>
      </c>
      <c r="L713" s="662">
        <v>52.75</v>
      </c>
      <c r="M713" s="662">
        <v>52.75</v>
      </c>
      <c r="N713" s="661">
        <v>1</v>
      </c>
      <c r="O713" s="744">
        <v>0.5</v>
      </c>
      <c r="P713" s="662"/>
      <c r="Q713" s="677">
        <v>0</v>
      </c>
      <c r="R713" s="661"/>
      <c r="S713" s="677">
        <v>0</v>
      </c>
      <c r="T713" s="744"/>
      <c r="U713" s="700">
        <v>0</v>
      </c>
    </row>
    <row r="714" spans="1:21" ht="14.4" customHeight="1" x14ac:dyDescent="0.3">
      <c r="A714" s="660">
        <v>50</v>
      </c>
      <c r="B714" s="661" t="s">
        <v>561</v>
      </c>
      <c r="C714" s="661" t="s">
        <v>2378</v>
      </c>
      <c r="D714" s="742" t="s">
        <v>3367</v>
      </c>
      <c r="E714" s="743" t="s">
        <v>2394</v>
      </c>
      <c r="F714" s="661" t="s">
        <v>2373</v>
      </c>
      <c r="G714" s="661" t="s">
        <v>3320</v>
      </c>
      <c r="H714" s="661" t="s">
        <v>562</v>
      </c>
      <c r="I714" s="661" t="s">
        <v>3321</v>
      </c>
      <c r="J714" s="661" t="s">
        <v>3322</v>
      </c>
      <c r="K714" s="661" t="s">
        <v>3323</v>
      </c>
      <c r="L714" s="662">
        <v>88.76</v>
      </c>
      <c r="M714" s="662">
        <v>177.52</v>
      </c>
      <c r="N714" s="661">
        <v>2</v>
      </c>
      <c r="O714" s="744">
        <v>1</v>
      </c>
      <c r="P714" s="662"/>
      <c r="Q714" s="677">
        <v>0</v>
      </c>
      <c r="R714" s="661"/>
      <c r="S714" s="677">
        <v>0</v>
      </c>
      <c r="T714" s="744"/>
      <c r="U714" s="700">
        <v>0</v>
      </c>
    </row>
    <row r="715" spans="1:21" ht="14.4" customHeight="1" x14ac:dyDescent="0.3">
      <c r="A715" s="660">
        <v>50</v>
      </c>
      <c r="B715" s="661" t="s">
        <v>561</v>
      </c>
      <c r="C715" s="661" t="s">
        <v>2378</v>
      </c>
      <c r="D715" s="742" t="s">
        <v>3367</v>
      </c>
      <c r="E715" s="743" t="s">
        <v>2394</v>
      </c>
      <c r="F715" s="661" t="s">
        <v>2373</v>
      </c>
      <c r="G715" s="661" t="s">
        <v>2601</v>
      </c>
      <c r="H715" s="661" t="s">
        <v>1222</v>
      </c>
      <c r="I715" s="661" t="s">
        <v>1256</v>
      </c>
      <c r="J715" s="661" t="s">
        <v>2232</v>
      </c>
      <c r="K715" s="661" t="s">
        <v>2233</v>
      </c>
      <c r="L715" s="662">
        <v>93.71</v>
      </c>
      <c r="M715" s="662">
        <v>281.13</v>
      </c>
      <c r="N715" s="661">
        <v>3</v>
      </c>
      <c r="O715" s="744">
        <v>0.5</v>
      </c>
      <c r="P715" s="662"/>
      <c r="Q715" s="677">
        <v>0</v>
      </c>
      <c r="R715" s="661"/>
      <c r="S715" s="677">
        <v>0</v>
      </c>
      <c r="T715" s="744"/>
      <c r="U715" s="700">
        <v>0</v>
      </c>
    </row>
    <row r="716" spans="1:21" ht="14.4" customHeight="1" x14ac:dyDescent="0.3">
      <c r="A716" s="660">
        <v>50</v>
      </c>
      <c r="B716" s="661" t="s">
        <v>561</v>
      </c>
      <c r="C716" s="661" t="s">
        <v>2378</v>
      </c>
      <c r="D716" s="742" t="s">
        <v>3367</v>
      </c>
      <c r="E716" s="743" t="s">
        <v>2394</v>
      </c>
      <c r="F716" s="661" t="s">
        <v>2373</v>
      </c>
      <c r="G716" s="661" t="s">
        <v>3324</v>
      </c>
      <c r="H716" s="661" t="s">
        <v>562</v>
      </c>
      <c r="I716" s="661" t="s">
        <v>3325</v>
      </c>
      <c r="J716" s="661" t="s">
        <v>3326</v>
      </c>
      <c r="K716" s="661" t="s">
        <v>3327</v>
      </c>
      <c r="L716" s="662">
        <v>1216.71</v>
      </c>
      <c r="M716" s="662">
        <v>1216.71</v>
      </c>
      <c r="N716" s="661">
        <v>1</v>
      </c>
      <c r="O716" s="744">
        <v>0.5</v>
      </c>
      <c r="P716" s="662"/>
      <c r="Q716" s="677">
        <v>0</v>
      </c>
      <c r="R716" s="661"/>
      <c r="S716" s="677">
        <v>0</v>
      </c>
      <c r="T716" s="744"/>
      <c r="U716" s="700">
        <v>0</v>
      </c>
    </row>
    <row r="717" spans="1:21" ht="14.4" customHeight="1" x14ac:dyDescent="0.3">
      <c r="A717" s="660">
        <v>50</v>
      </c>
      <c r="B717" s="661" t="s">
        <v>561</v>
      </c>
      <c r="C717" s="661" t="s">
        <v>2378</v>
      </c>
      <c r="D717" s="742" t="s">
        <v>3367</v>
      </c>
      <c r="E717" s="743" t="s">
        <v>2394</v>
      </c>
      <c r="F717" s="661" t="s">
        <v>2373</v>
      </c>
      <c r="G717" s="661" t="s">
        <v>2409</v>
      </c>
      <c r="H717" s="661" t="s">
        <v>562</v>
      </c>
      <c r="I717" s="661" t="s">
        <v>735</v>
      </c>
      <c r="J717" s="661" t="s">
        <v>736</v>
      </c>
      <c r="K717" s="661" t="s">
        <v>2906</v>
      </c>
      <c r="L717" s="662">
        <v>38.04</v>
      </c>
      <c r="M717" s="662">
        <v>38.04</v>
      </c>
      <c r="N717" s="661">
        <v>1</v>
      </c>
      <c r="O717" s="744">
        <v>0.5</v>
      </c>
      <c r="P717" s="662"/>
      <c r="Q717" s="677">
        <v>0</v>
      </c>
      <c r="R717" s="661"/>
      <c r="S717" s="677">
        <v>0</v>
      </c>
      <c r="T717" s="744"/>
      <c r="U717" s="700">
        <v>0</v>
      </c>
    </row>
    <row r="718" spans="1:21" ht="14.4" customHeight="1" x14ac:dyDescent="0.3">
      <c r="A718" s="660">
        <v>50</v>
      </c>
      <c r="B718" s="661" t="s">
        <v>561</v>
      </c>
      <c r="C718" s="661" t="s">
        <v>2378</v>
      </c>
      <c r="D718" s="742" t="s">
        <v>3367</v>
      </c>
      <c r="E718" s="743" t="s">
        <v>2394</v>
      </c>
      <c r="F718" s="661" t="s">
        <v>2373</v>
      </c>
      <c r="G718" s="661" t="s">
        <v>2409</v>
      </c>
      <c r="H718" s="661" t="s">
        <v>562</v>
      </c>
      <c r="I718" s="661" t="s">
        <v>1065</v>
      </c>
      <c r="J718" s="661" t="s">
        <v>2456</v>
      </c>
      <c r="K718" s="661" t="s">
        <v>3128</v>
      </c>
      <c r="L718" s="662">
        <v>234.07</v>
      </c>
      <c r="M718" s="662">
        <v>234.07</v>
      </c>
      <c r="N718" s="661">
        <v>1</v>
      </c>
      <c r="O718" s="744">
        <v>0.5</v>
      </c>
      <c r="P718" s="662"/>
      <c r="Q718" s="677">
        <v>0</v>
      </c>
      <c r="R718" s="661"/>
      <c r="S718" s="677">
        <v>0</v>
      </c>
      <c r="T718" s="744"/>
      <c r="U718" s="700">
        <v>0</v>
      </c>
    </row>
    <row r="719" spans="1:21" ht="14.4" customHeight="1" x14ac:dyDescent="0.3">
      <c r="A719" s="660">
        <v>50</v>
      </c>
      <c r="B719" s="661" t="s">
        <v>561</v>
      </c>
      <c r="C719" s="661" t="s">
        <v>2378</v>
      </c>
      <c r="D719" s="742" t="s">
        <v>3367</v>
      </c>
      <c r="E719" s="743" t="s">
        <v>2394</v>
      </c>
      <c r="F719" s="661" t="s">
        <v>2373</v>
      </c>
      <c r="G719" s="661" t="s">
        <v>2965</v>
      </c>
      <c r="H719" s="661" t="s">
        <v>562</v>
      </c>
      <c r="I719" s="661" t="s">
        <v>3328</v>
      </c>
      <c r="J719" s="661" t="s">
        <v>3329</v>
      </c>
      <c r="K719" s="661" t="s">
        <v>3330</v>
      </c>
      <c r="L719" s="662">
        <v>0</v>
      </c>
      <c r="M719" s="662">
        <v>0</v>
      </c>
      <c r="N719" s="661">
        <v>1</v>
      </c>
      <c r="O719" s="744">
        <v>1</v>
      </c>
      <c r="P719" s="662"/>
      <c r="Q719" s="677"/>
      <c r="R719" s="661"/>
      <c r="S719" s="677">
        <v>0</v>
      </c>
      <c r="T719" s="744"/>
      <c r="U719" s="700">
        <v>0</v>
      </c>
    </row>
    <row r="720" spans="1:21" ht="14.4" customHeight="1" x14ac:dyDescent="0.3">
      <c r="A720" s="660">
        <v>50</v>
      </c>
      <c r="B720" s="661" t="s">
        <v>561</v>
      </c>
      <c r="C720" s="661" t="s">
        <v>2378</v>
      </c>
      <c r="D720" s="742" t="s">
        <v>3367</v>
      </c>
      <c r="E720" s="743" t="s">
        <v>2394</v>
      </c>
      <c r="F720" s="661" t="s">
        <v>2373</v>
      </c>
      <c r="G720" s="661" t="s">
        <v>2412</v>
      </c>
      <c r="H720" s="661" t="s">
        <v>1222</v>
      </c>
      <c r="I720" s="661" t="s">
        <v>3331</v>
      </c>
      <c r="J720" s="661" t="s">
        <v>1318</v>
      </c>
      <c r="K720" s="661" t="s">
        <v>3332</v>
      </c>
      <c r="L720" s="662">
        <v>369.5</v>
      </c>
      <c r="M720" s="662">
        <v>369.5</v>
      </c>
      <c r="N720" s="661">
        <v>1</v>
      </c>
      <c r="O720" s="744">
        <v>1</v>
      </c>
      <c r="P720" s="662"/>
      <c r="Q720" s="677">
        <v>0</v>
      </c>
      <c r="R720" s="661"/>
      <c r="S720" s="677">
        <v>0</v>
      </c>
      <c r="T720" s="744"/>
      <c r="U720" s="700">
        <v>0</v>
      </c>
    </row>
    <row r="721" spans="1:21" ht="14.4" customHeight="1" x14ac:dyDescent="0.3">
      <c r="A721" s="660">
        <v>50</v>
      </c>
      <c r="B721" s="661" t="s">
        <v>561</v>
      </c>
      <c r="C721" s="661" t="s">
        <v>2378</v>
      </c>
      <c r="D721" s="742" t="s">
        <v>3367</v>
      </c>
      <c r="E721" s="743" t="s">
        <v>2394</v>
      </c>
      <c r="F721" s="661" t="s">
        <v>2373</v>
      </c>
      <c r="G721" s="661" t="s">
        <v>2907</v>
      </c>
      <c r="H721" s="661" t="s">
        <v>562</v>
      </c>
      <c r="I721" s="661" t="s">
        <v>1874</v>
      </c>
      <c r="J721" s="661" t="s">
        <v>1238</v>
      </c>
      <c r="K721" s="661" t="s">
        <v>3133</v>
      </c>
      <c r="L721" s="662">
        <v>48.42</v>
      </c>
      <c r="M721" s="662">
        <v>96.84</v>
      </c>
      <c r="N721" s="661">
        <v>2</v>
      </c>
      <c r="O721" s="744">
        <v>0.5</v>
      </c>
      <c r="P721" s="662"/>
      <c r="Q721" s="677">
        <v>0</v>
      </c>
      <c r="R721" s="661"/>
      <c r="S721" s="677">
        <v>0</v>
      </c>
      <c r="T721" s="744"/>
      <c r="U721" s="700">
        <v>0</v>
      </c>
    </row>
    <row r="722" spans="1:21" ht="14.4" customHeight="1" x14ac:dyDescent="0.3">
      <c r="A722" s="660">
        <v>50</v>
      </c>
      <c r="B722" s="661" t="s">
        <v>561</v>
      </c>
      <c r="C722" s="661" t="s">
        <v>2378</v>
      </c>
      <c r="D722" s="742" t="s">
        <v>3367</v>
      </c>
      <c r="E722" s="743" t="s">
        <v>2394</v>
      </c>
      <c r="F722" s="661" t="s">
        <v>2373</v>
      </c>
      <c r="G722" s="661" t="s">
        <v>2458</v>
      </c>
      <c r="H722" s="661" t="s">
        <v>1222</v>
      </c>
      <c r="I722" s="661" t="s">
        <v>2635</v>
      </c>
      <c r="J722" s="661" t="s">
        <v>1403</v>
      </c>
      <c r="K722" s="661" t="s">
        <v>2636</v>
      </c>
      <c r="L722" s="662">
        <v>176.58</v>
      </c>
      <c r="M722" s="662">
        <v>353.16</v>
      </c>
      <c r="N722" s="661">
        <v>2</v>
      </c>
      <c r="O722" s="744">
        <v>1</v>
      </c>
      <c r="P722" s="662"/>
      <c r="Q722" s="677">
        <v>0</v>
      </c>
      <c r="R722" s="661"/>
      <c r="S722" s="677">
        <v>0</v>
      </c>
      <c r="T722" s="744"/>
      <c r="U722" s="700">
        <v>0</v>
      </c>
    </row>
    <row r="723" spans="1:21" ht="14.4" customHeight="1" x14ac:dyDescent="0.3">
      <c r="A723" s="660">
        <v>50</v>
      </c>
      <c r="B723" s="661" t="s">
        <v>561</v>
      </c>
      <c r="C723" s="661" t="s">
        <v>2378</v>
      </c>
      <c r="D723" s="742" t="s">
        <v>3367</v>
      </c>
      <c r="E723" s="743" t="s">
        <v>2394</v>
      </c>
      <c r="F723" s="661" t="s">
        <v>2373</v>
      </c>
      <c r="G723" s="661" t="s">
        <v>2637</v>
      </c>
      <c r="H723" s="661" t="s">
        <v>562</v>
      </c>
      <c r="I723" s="661" t="s">
        <v>3145</v>
      </c>
      <c r="J723" s="661" t="s">
        <v>2639</v>
      </c>
      <c r="K723" s="661" t="s">
        <v>725</v>
      </c>
      <c r="L723" s="662">
        <v>185.26</v>
      </c>
      <c r="M723" s="662">
        <v>185.26</v>
      </c>
      <c r="N723" s="661">
        <v>1</v>
      </c>
      <c r="O723" s="744">
        <v>0.5</v>
      </c>
      <c r="P723" s="662"/>
      <c r="Q723" s="677">
        <v>0</v>
      </c>
      <c r="R723" s="661"/>
      <c r="S723" s="677">
        <v>0</v>
      </c>
      <c r="T723" s="744"/>
      <c r="U723" s="700">
        <v>0</v>
      </c>
    </row>
    <row r="724" spans="1:21" ht="14.4" customHeight="1" x14ac:dyDescent="0.3">
      <c r="A724" s="660">
        <v>50</v>
      </c>
      <c r="B724" s="661" t="s">
        <v>561</v>
      </c>
      <c r="C724" s="661" t="s">
        <v>2378</v>
      </c>
      <c r="D724" s="742" t="s">
        <v>3367</v>
      </c>
      <c r="E724" s="743" t="s">
        <v>2394</v>
      </c>
      <c r="F724" s="661" t="s">
        <v>2373</v>
      </c>
      <c r="G724" s="661" t="s">
        <v>3333</v>
      </c>
      <c r="H724" s="661" t="s">
        <v>562</v>
      </c>
      <c r="I724" s="661" t="s">
        <v>3334</v>
      </c>
      <c r="J724" s="661" t="s">
        <v>3335</v>
      </c>
      <c r="K724" s="661" t="s">
        <v>3336</v>
      </c>
      <c r="L724" s="662">
        <v>246.04</v>
      </c>
      <c r="M724" s="662">
        <v>246.04</v>
      </c>
      <c r="N724" s="661">
        <v>1</v>
      </c>
      <c r="O724" s="744">
        <v>0.5</v>
      </c>
      <c r="P724" s="662"/>
      <c r="Q724" s="677">
        <v>0</v>
      </c>
      <c r="R724" s="661"/>
      <c r="S724" s="677">
        <v>0</v>
      </c>
      <c r="T724" s="744"/>
      <c r="U724" s="700">
        <v>0</v>
      </c>
    </row>
    <row r="725" spans="1:21" ht="14.4" customHeight="1" x14ac:dyDescent="0.3">
      <c r="A725" s="660">
        <v>50</v>
      </c>
      <c r="B725" s="661" t="s">
        <v>561</v>
      </c>
      <c r="C725" s="661" t="s">
        <v>2378</v>
      </c>
      <c r="D725" s="742" t="s">
        <v>3367</v>
      </c>
      <c r="E725" s="743" t="s">
        <v>2394</v>
      </c>
      <c r="F725" s="661" t="s">
        <v>2373</v>
      </c>
      <c r="G725" s="661" t="s">
        <v>2413</v>
      </c>
      <c r="H725" s="661" t="s">
        <v>1222</v>
      </c>
      <c r="I725" s="661" t="s">
        <v>1341</v>
      </c>
      <c r="J725" s="661" t="s">
        <v>1342</v>
      </c>
      <c r="K725" s="661" t="s">
        <v>1343</v>
      </c>
      <c r="L725" s="662">
        <v>144.81</v>
      </c>
      <c r="M725" s="662">
        <v>144.81</v>
      </c>
      <c r="N725" s="661">
        <v>1</v>
      </c>
      <c r="O725" s="744">
        <v>0.5</v>
      </c>
      <c r="P725" s="662"/>
      <c r="Q725" s="677">
        <v>0</v>
      </c>
      <c r="R725" s="661"/>
      <c r="S725" s="677">
        <v>0</v>
      </c>
      <c r="T725" s="744"/>
      <c r="U725" s="700">
        <v>0</v>
      </c>
    </row>
    <row r="726" spans="1:21" ht="14.4" customHeight="1" x14ac:dyDescent="0.3">
      <c r="A726" s="660">
        <v>50</v>
      </c>
      <c r="B726" s="661" t="s">
        <v>561</v>
      </c>
      <c r="C726" s="661" t="s">
        <v>2378</v>
      </c>
      <c r="D726" s="742" t="s">
        <v>3367</v>
      </c>
      <c r="E726" s="743" t="s">
        <v>2394</v>
      </c>
      <c r="F726" s="661" t="s">
        <v>2373</v>
      </c>
      <c r="G726" s="661" t="s">
        <v>2506</v>
      </c>
      <c r="H726" s="661" t="s">
        <v>1222</v>
      </c>
      <c r="I726" s="661" t="s">
        <v>3151</v>
      </c>
      <c r="J726" s="661" t="s">
        <v>2508</v>
      </c>
      <c r="K726" s="661" t="s">
        <v>1350</v>
      </c>
      <c r="L726" s="662">
        <v>614.29999999999995</v>
      </c>
      <c r="M726" s="662">
        <v>614.29999999999995</v>
      </c>
      <c r="N726" s="661">
        <v>1</v>
      </c>
      <c r="O726" s="744">
        <v>0.5</v>
      </c>
      <c r="P726" s="662"/>
      <c r="Q726" s="677">
        <v>0</v>
      </c>
      <c r="R726" s="661"/>
      <c r="S726" s="677">
        <v>0</v>
      </c>
      <c r="T726" s="744"/>
      <c r="U726" s="700">
        <v>0</v>
      </c>
    </row>
    <row r="727" spans="1:21" ht="14.4" customHeight="1" x14ac:dyDescent="0.3">
      <c r="A727" s="660">
        <v>50</v>
      </c>
      <c r="B727" s="661" t="s">
        <v>561</v>
      </c>
      <c r="C727" s="661" t="s">
        <v>2378</v>
      </c>
      <c r="D727" s="742" t="s">
        <v>3367</v>
      </c>
      <c r="E727" s="743" t="s">
        <v>2394</v>
      </c>
      <c r="F727" s="661" t="s">
        <v>2373</v>
      </c>
      <c r="G727" s="661" t="s">
        <v>2464</v>
      </c>
      <c r="H727" s="661" t="s">
        <v>1222</v>
      </c>
      <c r="I727" s="661" t="s">
        <v>1399</v>
      </c>
      <c r="J727" s="661" t="s">
        <v>2265</v>
      </c>
      <c r="K727" s="661" t="s">
        <v>1215</v>
      </c>
      <c r="L727" s="662">
        <v>291.82</v>
      </c>
      <c r="M727" s="662">
        <v>291.82</v>
      </c>
      <c r="N727" s="661">
        <v>1</v>
      </c>
      <c r="O727" s="744">
        <v>0.5</v>
      </c>
      <c r="P727" s="662"/>
      <c r="Q727" s="677">
        <v>0</v>
      </c>
      <c r="R727" s="661"/>
      <c r="S727" s="677">
        <v>0</v>
      </c>
      <c r="T727" s="744"/>
      <c r="U727" s="700">
        <v>0</v>
      </c>
    </row>
    <row r="728" spans="1:21" ht="14.4" customHeight="1" x14ac:dyDescent="0.3">
      <c r="A728" s="660">
        <v>50</v>
      </c>
      <c r="B728" s="661" t="s">
        <v>561</v>
      </c>
      <c r="C728" s="661" t="s">
        <v>2378</v>
      </c>
      <c r="D728" s="742" t="s">
        <v>3367</v>
      </c>
      <c r="E728" s="743" t="s">
        <v>2394</v>
      </c>
      <c r="F728" s="661" t="s">
        <v>2373</v>
      </c>
      <c r="G728" s="661" t="s">
        <v>2464</v>
      </c>
      <c r="H728" s="661" t="s">
        <v>1222</v>
      </c>
      <c r="I728" s="661" t="s">
        <v>1438</v>
      </c>
      <c r="J728" s="661" t="s">
        <v>1439</v>
      </c>
      <c r="K728" s="661" t="s">
        <v>1215</v>
      </c>
      <c r="L728" s="662">
        <v>583.62</v>
      </c>
      <c r="M728" s="662">
        <v>583.62</v>
      </c>
      <c r="N728" s="661">
        <v>1</v>
      </c>
      <c r="O728" s="744">
        <v>0.5</v>
      </c>
      <c r="P728" s="662"/>
      <c r="Q728" s="677">
        <v>0</v>
      </c>
      <c r="R728" s="661"/>
      <c r="S728" s="677">
        <v>0</v>
      </c>
      <c r="T728" s="744"/>
      <c r="U728" s="700">
        <v>0</v>
      </c>
    </row>
    <row r="729" spans="1:21" ht="14.4" customHeight="1" x14ac:dyDescent="0.3">
      <c r="A729" s="660">
        <v>50</v>
      </c>
      <c r="B729" s="661" t="s">
        <v>561</v>
      </c>
      <c r="C729" s="661" t="s">
        <v>2378</v>
      </c>
      <c r="D729" s="742" t="s">
        <v>3367</v>
      </c>
      <c r="E729" s="743" t="s">
        <v>2394</v>
      </c>
      <c r="F729" s="661" t="s">
        <v>2373</v>
      </c>
      <c r="G729" s="661" t="s">
        <v>2649</v>
      </c>
      <c r="H729" s="661" t="s">
        <v>562</v>
      </c>
      <c r="I729" s="661" t="s">
        <v>3337</v>
      </c>
      <c r="J729" s="661" t="s">
        <v>3338</v>
      </c>
      <c r="K729" s="661" t="s">
        <v>3339</v>
      </c>
      <c r="L729" s="662">
        <v>218.41</v>
      </c>
      <c r="M729" s="662">
        <v>218.41</v>
      </c>
      <c r="N729" s="661">
        <v>1</v>
      </c>
      <c r="O729" s="744">
        <v>0.5</v>
      </c>
      <c r="P729" s="662">
        <v>218.41</v>
      </c>
      <c r="Q729" s="677">
        <v>1</v>
      </c>
      <c r="R729" s="661">
        <v>1</v>
      </c>
      <c r="S729" s="677">
        <v>1</v>
      </c>
      <c r="T729" s="744">
        <v>0.5</v>
      </c>
      <c r="U729" s="700">
        <v>1</v>
      </c>
    </row>
    <row r="730" spans="1:21" ht="14.4" customHeight="1" x14ac:dyDescent="0.3">
      <c r="A730" s="660">
        <v>50</v>
      </c>
      <c r="B730" s="661" t="s">
        <v>561</v>
      </c>
      <c r="C730" s="661" t="s">
        <v>2378</v>
      </c>
      <c r="D730" s="742" t="s">
        <v>3367</v>
      </c>
      <c r="E730" s="743" t="s">
        <v>2394</v>
      </c>
      <c r="F730" s="661" t="s">
        <v>2373</v>
      </c>
      <c r="G730" s="661" t="s">
        <v>2911</v>
      </c>
      <c r="H730" s="661" t="s">
        <v>1222</v>
      </c>
      <c r="I730" s="661" t="s">
        <v>3340</v>
      </c>
      <c r="J730" s="661" t="s">
        <v>3341</v>
      </c>
      <c r="K730" s="661" t="s">
        <v>3342</v>
      </c>
      <c r="L730" s="662">
        <v>160.1</v>
      </c>
      <c r="M730" s="662">
        <v>480.29999999999995</v>
      </c>
      <c r="N730" s="661">
        <v>3</v>
      </c>
      <c r="O730" s="744">
        <v>1</v>
      </c>
      <c r="P730" s="662">
        <v>480.29999999999995</v>
      </c>
      <c r="Q730" s="677">
        <v>1</v>
      </c>
      <c r="R730" s="661">
        <v>3</v>
      </c>
      <c r="S730" s="677">
        <v>1</v>
      </c>
      <c r="T730" s="744">
        <v>1</v>
      </c>
      <c r="U730" s="700">
        <v>1</v>
      </c>
    </row>
    <row r="731" spans="1:21" ht="14.4" customHeight="1" x14ac:dyDescent="0.3">
      <c r="A731" s="660">
        <v>50</v>
      </c>
      <c r="B731" s="661" t="s">
        <v>561</v>
      </c>
      <c r="C731" s="661" t="s">
        <v>2378</v>
      </c>
      <c r="D731" s="742" t="s">
        <v>3367</v>
      </c>
      <c r="E731" s="743" t="s">
        <v>2394</v>
      </c>
      <c r="F731" s="661" t="s">
        <v>2373</v>
      </c>
      <c r="G731" s="661" t="s">
        <v>2911</v>
      </c>
      <c r="H731" s="661" t="s">
        <v>562</v>
      </c>
      <c r="I731" s="661" t="s">
        <v>2912</v>
      </c>
      <c r="J731" s="661" t="s">
        <v>2913</v>
      </c>
      <c r="K731" s="661" t="s">
        <v>2914</v>
      </c>
      <c r="L731" s="662">
        <v>320.20999999999998</v>
      </c>
      <c r="M731" s="662">
        <v>320.20999999999998</v>
      </c>
      <c r="N731" s="661">
        <v>1</v>
      </c>
      <c r="O731" s="744">
        <v>1</v>
      </c>
      <c r="P731" s="662"/>
      <c r="Q731" s="677">
        <v>0</v>
      </c>
      <c r="R731" s="661"/>
      <c r="S731" s="677">
        <v>0</v>
      </c>
      <c r="T731" s="744"/>
      <c r="U731" s="700">
        <v>0</v>
      </c>
    </row>
    <row r="732" spans="1:21" ht="14.4" customHeight="1" x14ac:dyDescent="0.3">
      <c r="A732" s="660">
        <v>50</v>
      </c>
      <c r="B732" s="661" t="s">
        <v>561</v>
      </c>
      <c r="C732" s="661" t="s">
        <v>2378</v>
      </c>
      <c r="D732" s="742" t="s">
        <v>3367</v>
      </c>
      <c r="E732" s="743" t="s">
        <v>2394</v>
      </c>
      <c r="F732" s="661" t="s">
        <v>2373</v>
      </c>
      <c r="G732" s="661" t="s">
        <v>2415</v>
      </c>
      <c r="H732" s="661" t="s">
        <v>1222</v>
      </c>
      <c r="I732" s="661" t="s">
        <v>1226</v>
      </c>
      <c r="J732" s="661" t="s">
        <v>1227</v>
      </c>
      <c r="K732" s="661" t="s">
        <v>1228</v>
      </c>
      <c r="L732" s="662">
        <v>10.41</v>
      </c>
      <c r="M732" s="662">
        <v>52.05</v>
      </c>
      <c r="N732" s="661">
        <v>5</v>
      </c>
      <c r="O732" s="744">
        <v>0.5</v>
      </c>
      <c r="P732" s="662"/>
      <c r="Q732" s="677">
        <v>0</v>
      </c>
      <c r="R732" s="661"/>
      <c r="S732" s="677">
        <v>0</v>
      </c>
      <c r="T732" s="744"/>
      <c r="U732" s="700">
        <v>0</v>
      </c>
    </row>
    <row r="733" spans="1:21" ht="14.4" customHeight="1" x14ac:dyDescent="0.3">
      <c r="A733" s="660">
        <v>50</v>
      </c>
      <c r="B733" s="661" t="s">
        <v>561</v>
      </c>
      <c r="C733" s="661" t="s">
        <v>2378</v>
      </c>
      <c r="D733" s="742" t="s">
        <v>3367</v>
      </c>
      <c r="E733" s="743" t="s">
        <v>2394</v>
      </c>
      <c r="F733" s="661" t="s">
        <v>2373</v>
      </c>
      <c r="G733" s="661" t="s">
        <v>2653</v>
      </c>
      <c r="H733" s="661" t="s">
        <v>562</v>
      </c>
      <c r="I733" s="661" t="s">
        <v>3163</v>
      </c>
      <c r="J733" s="661" t="s">
        <v>1181</v>
      </c>
      <c r="K733" s="661" t="s">
        <v>3031</v>
      </c>
      <c r="L733" s="662">
        <v>6378.88</v>
      </c>
      <c r="M733" s="662">
        <v>6378.88</v>
      </c>
      <c r="N733" s="661">
        <v>1</v>
      </c>
      <c r="O733" s="744">
        <v>0.5</v>
      </c>
      <c r="P733" s="662"/>
      <c r="Q733" s="677">
        <v>0</v>
      </c>
      <c r="R733" s="661"/>
      <c r="S733" s="677">
        <v>0</v>
      </c>
      <c r="T733" s="744"/>
      <c r="U733" s="700">
        <v>0</v>
      </c>
    </row>
    <row r="734" spans="1:21" ht="14.4" customHeight="1" x14ac:dyDescent="0.3">
      <c r="A734" s="660">
        <v>50</v>
      </c>
      <c r="B734" s="661" t="s">
        <v>561</v>
      </c>
      <c r="C734" s="661" t="s">
        <v>2378</v>
      </c>
      <c r="D734" s="742" t="s">
        <v>3367</v>
      </c>
      <c r="E734" s="743" t="s">
        <v>2394</v>
      </c>
      <c r="F734" s="661" t="s">
        <v>2373</v>
      </c>
      <c r="G734" s="661" t="s">
        <v>2468</v>
      </c>
      <c r="H734" s="661" t="s">
        <v>1222</v>
      </c>
      <c r="I734" s="661" t="s">
        <v>3166</v>
      </c>
      <c r="J734" s="661" t="s">
        <v>2470</v>
      </c>
      <c r="K734" s="661" t="s">
        <v>3167</v>
      </c>
      <c r="L734" s="662">
        <v>579.30999999999995</v>
      </c>
      <c r="M734" s="662">
        <v>1158.6199999999999</v>
      </c>
      <c r="N734" s="661">
        <v>2</v>
      </c>
      <c r="O734" s="744">
        <v>1</v>
      </c>
      <c r="P734" s="662"/>
      <c r="Q734" s="677">
        <v>0</v>
      </c>
      <c r="R734" s="661"/>
      <c r="S734" s="677">
        <v>0</v>
      </c>
      <c r="T734" s="744"/>
      <c r="U734" s="700">
        <v>0</v>
      </c>
    </row>
    <row r="735" spans="1:21" ht="14.4" customHeight="1" x14ac:dyDescent="0.3">
      <c r="A735" s="660">
        <v>50</v>
      </c>
      <c r="B735" s="661" t="s">
        <v>561</v>
      </c>
      <c r="C735" s="661" t="s">
        <v>2378</v>
      </c>
      <c r="D735" s="742" t="s">
        <v>3367</v>
      </c>
      <c r="E735" s="743" t="s">
        <v>2394</v>
      </c>
      <c r="F735" s="661" t="s">
        <v>2373</v>
      </c>
      <c r="G735" s="661" t="s">
        <v>2416</v>
      </c>
      <c r="H735" s="661" t="s">
        <v>562</v>
      </c>
      <c r="I735" s="661" t="s">
        <v>934</v>
      </c>
      <c r="J735" s="661" t="s">
        <v>935</v>
      </c>
      <c r="K735" s="661" t="s">
        <v>936</v>
      </c>
      <c r="L735" s="662">
        <v>214.5</v>
      </c>
      <c r="M735" s="662">
        <v>429</v>
      </c>
      <c r="N735" s="661">
        <v>2</v>
      </c>
      <c r="O735" s="744">
        <v>2</v>
      </c>
      <c r="P735" s="662">
        <v>214.5</v>
      </c>
      <c r="Q735" s="677">
        <v>0.5</v>
      </c>
      <c r="R735" s="661">
        <v>1</v>
      </c>
      <c r="S735" s="677">
        <v>0.5</v>
      </c>
      <c r="T735" s="744">
        <v>1</v>
      </c>
      <c r="U735" s="700">
        <v>0.5</v>
      </c>
    </row>
    <row r="736" spans="1:21" ht="14.4" customHeight="1" x14ac:dyDescent="0.3">
      <c r="A736" s="660">
        <v>50</v>
      </c>
      <c r="B736" s="661" t="s">
        <v>561</v>
      </c>
      <c r="C736" s="661" t="s">
        <v>2378</v>
      </c>
      <c r="D736" s="742" t="s">
        <v>3367</v>
      </c>
      <c r="E736" s="743" t="s">
        <v>2394</v>
      </c>
      <c r="F736" s="661" t="s">
        <v>2373</v>
      </c>
      <c r="G736" s="661" t="s">
        <v>3343</v>
      </c>
      <c r="H736" s="661" t="s">
        <v>1222</v>
      </c>
      <c r="I736" s="661" t="s">
        <v>1372</v>
      </c>
      <c r="J736" s="661" t="s">
        <v>1373</v>
      </c>
      <c r="K736" s="661" t="s">
        <v>2327</v>
      </c>
      <c r="L736" s="662">
        <v>63.75</v>
      </c>
      <c r="M736" s="662">
        <v>63.75</v>
      </c>
      <c r="N736" s="661">
        <v>1</v>
      </c>
      <c r="O736" s="744">
        <v>0.5</v>
      </c>
      <c r="P736" s="662">
        <v>63.75</v>
      </c>
      <c r="Q736" s="677">
        <v>1</v>
      </c>
      <c r="R736" s="661">
        <v>1</v>
      </c>
      <c r="S736" s="677">
        <v>1</v>
      </c>
      <c r="T736" s="744">
        <v>0.5</v>
      </c>
      <c r="U736" s="700">
        <v>1</v>
      </c>
    </row>
    <row r="737" spans="1:21" ht="14.4" customHeight="1" x14ac:dyDescent="0.3">
      <c r="A737" s="660">
        <v>50</v>
      </c>
      <c r="B737" s="661" t="s">
        <v>561</v>
      </c>
      <c r="C737" s="661" t="s">
        <v>2378</v>
      </c>
      <c r="D737" s="742" t="s">
        <v>3367</v>
      </c>
      <c r="E737" s="743" t="s">
        <v>2394</v>
      </c>
      <c r="F737" s="661" t="s">
        <v>2373</v>
      </c>
      <c r="G737" s="661" t="s">
        <v>3168</v>
      </c>
      <c r="H737" s="661" t="s">
        <v>562</v>
      </c>
      <c r="I737" s="661" t="s">
        <v>3344</v>
      </c>
      <c r="J737" s="661" t="s">
        <v>3345</v>
      </c>
      <c r="K737" s="661" t="s">
        <v>3346</v>
      </c>
      <c r="L737" s="662">
        <v>0</v>
      </c>
      <c r="M737" s="662">
        <v>0</v>
      </c>
      <c r="N737" s="661">
        <v>1</v>
      </c>
      <c r="O737" s="744">
        <v>1</v>
      </c>
      <c r="P737" s="662"/>
      <c r="Q737" s="677"/>
      <c r="R737" s="661"/>
      <c r="S737" s="677">
        <v>0</v>
      </c>
      <c r="T737" s="744"/>
      <c r="U737" s="700">
        <v>0</v>
      </c>
    </row>
    <row r="738" spans="1:21" ht="14.4" customHeight="1" x14ac:dyDescent="0.3">
      <c r="A738" s="660">
        <v>50</v>
      </c>
      <c r="B738" s="661" t="s">
        <v>561</v>
      </c>
      <c r="C738" s="661" t="s">
        <v>2378</v>
      </c>
      <c r="D738" s="742" t="s">
        <v>3367</v>
      </c>
      <c r="E738" s="743" t="s">
        <v>2394</v>
      </c>
      <c r="F738" s="661" t="s">
        <v>2373</v>
      </c>
      <c r="G738" s="661" t="s">
        <v>2919</v>
      </c>
      <c r="H738" s="661" t="s">
        <v>1222</v>
      </c>
      <c r="I738" s="661" t="s">
        <v>3347</v>
      </c>
      <c r="J738" s="661" t="s">
        <v>3348</v>
      </c>
      <c r="K738" s="661" t="s">
        <v>2493</v>
      </c>
      <c r="L738" s="662">
        <v>208.19</v>
      </c>
      <c r="M738" s="662">
        <v>208.19</v>
      </c>
      <c r="N738" s="661">
        <v>1</v>
      </c>
      <c r="O738" s="744">
        <v>0.5</v>
      </c>
      <c r="P738" s="662"/>
      <c r="Q738" s="677">
        <v>0</v>
      </c>
      <c r="R738" s="661"/>
      <c r="S738" s="677">
        <v>0</v>
      </c>
      <c r="T738" s="744"/>
      <c r="U738" s="700">
        <v>0</v>
      </c>
    </row>
    <row r="739" spans="1:21" ht="14.4" customHeight="1" x14ac:dyDescent="0.3">
      <c r="A739" s="660">
        <v>50</v>
      </c>
      <c r="B739" s="661" t="s">
        <v>561</v>
      </c>
      <c r="C739" s="661" t="s">
        <v>2378</v>
      </c>
      <c r="D739" s="742" t="s">
        <v>3367</v>
      </c>
      <c r="E739" s="743" t="s">
        <v>2394</v>
      </c>
      <c r="F739" s="661" t="s">
        <v>2373</v>
      </c>
      <c r="G739" s="661" t="s">
        <v>3178</v>
      </c>
      <c r="H739" s="661" t="s">
        <v>562</v>
      </c>
      <c r="I739" s="661" t="s">
        <v>712</v>
      </c>
      <c r="J739" s="661" t="s">
        <v>713</v>
      </c>
      <c r="K739" s="661" t="s">
        <v>3179</v>
      </c>
      <c r="L739" s="662">
        <v>121.96</v>
      </c>
      <c r="M739" s="662">
        <v>121.96</v>
      </c>
      <c r="N739" s="661">
        <v>1</v>
      </c>
      <c r="O739" s="744">
        <v>1</v>
      </c>
      <c r="P739" s="662"/>
      <c r="Q739" s="677">
        <v>0</v>
      </c>
      <c r="R739" s="661"/>
      <c r="S739" s="677">
        <v>0</v>
      </c>
      <c r="T739" s="744"/>
      <c r="U739" s="700">
        <v>0</v>
      </c>
    </row>
    <row r="740" spans="1:21" ht="14.4" customHeight="1" x14ac:dyDescent="0.3">
      <c r="A740" s="660">
        <v>50</v>
      </c>
      <c r="B740" s="661" t="s">
        <v>561</v>
      </c>
      <c r="C740" s="661" t="s">
        <v>2378</v>
      </c>
      <c r="D740" s="742" t="s">
        <v>3367</v>
      </c>
      <c r="E740" s="743" t="s">
        <v>2394</v>
      </c>
      <c r="F740" s="661" t="s">
        <v>2373</v>
      </c>
      <c r="G740" s="661" t="s">
        <v>3180</v>
      </c>
      <c r="H740" s="661" t="s">
        <v>562</v>
      </c>
      <c r="I740" s="661" t="s">
        <v>3349</v>
      </c>
      <c r="J740" s="661" t="s">
        <v>770</v>
      </c>
      <c r="K740" s="661" t="s">
        <v>2923</v>
      </c>
      <c r="L740" s="662">
        <v>120.14</v>
      </c>
      <c r="M740" s="662">
        <v>120.14</v>
      </c>
      <c r="N740" s="661">
        <v>1</v>
      </c>
      <c r="O740" s="744">
        <v>0.5</v>
      </c>
      <c r="P740" s="662"/>
      <c r="Q740" s="677">
        <v>0</v>
      </c>
      <c r="R740" s="661"/>
      <c r="S740" s="677">
        <v>0</v>
      </c>
      <c r="T740" s="744"/>
      <c r="U740" s="700">
        <v>0</v>
      </c>
    </row>
    <row r="741" spans="1:21" ht="14.4" customHeight="1" x14ac:dyDescent="0.3">
      <c r="A741" s="660">
        <v>50</v>
      </c>
      <c r="B741" s="661" t="s">
        <v>561</v>
      </c>
      <c r="C741" s="661" t="s">
        <v>2378</v>
      </c>
      <c r="D741" s="742" t="s">
        <v>3367</v>
      </c>
      <c r="E741" s="743" t="s">
        <v>2394</v>
      </c>
      <c r="F741" s="661" t="s">
        <v>2373</v>
      </c>
      <c r="G741" s="661" t="s">
        <v>2419</v>
      </c>
      <c r="H741" s="661" t="s">
        <v>562</v>
      </c>
      <c r="I741" s="661" t="s">
        <v>731</v>
      </c>
      <c r="J741" s="661" t="s">
        <v>732</v>
      </c>
      <c r="K741" s="661" t="s">
        <v>2515</v>
      </c>
      <c r="L741" s="662">
        <v>152.33000000000001</v>
      </c>
      <c r="M741" s="662">
        <v>152.33000000000001</v>
      </c>
      <c r="N741" s="661">
        <v>1</v>
      </c>
      <c r="O741" s="744">
        <v>0.5</v>
      </c>
      <c r="P741" s="662"/>
      <c r="Q741" s="677">
        <v>0</v>
      </c>
      <c r="R741" s="661"/>
      <c r="S741" s="677">
        <v>0</v>
      </c>
      <c r="T741" s="744"/>
      <c r="U741" s="700">
        <v>0</v>
      </c>
    </row>
    <row r="742" spans="1:21" ht="14.4" customHeight="1" x14ac:dyDescent="0.3">
      <c r="A742" s="660">
        <v>50</v>
      </c>
      <c r="B742" s="661" t="s">
        <v>561</v>
      </c>
      <c r="C742" s="661" t="s">
        <v>2378</v>
      </c>
      <c r="D742" s="742" t="s">
        <v>3367</v>
      </c>
      <c r="E742" s="743" t="s">
        <v>2394</v>
      </c>
      <c r="F742" s="661" t="s">
        <v>2373</v>
      </c>
      <c r="G742" s="661" t="s">
        <v>2516</v>
      </c>
      <c r="H742" s="661" t="s">
        <v>562</v>
      </c>
      <c r="I742" s="661" t="s">
        <v>1531</v>
      </c>
      <c r="J742" s="661" t="s">
        <v>1532</v>
      </c>
      <c r="K742" s="661" t="s">
        <v>2517</v>
      </c>
      <c r="L742" s="662">
        <v>186.27</v>
      </c>
      <c r="M742" s="662">
        <v>186.27</v>
      </c>
      <c r="N742" s="661">
        <v>1</v>
      </c>
      <c r="O742" s="744">
        <v>0.5</v>
      </c>
      <c r="P742" s="662">
        <v>186.27</v>
      </c>
      <c r="Q742" s="677">
        <v>1</v>
      </c>
      <c r="R742" s="661">
        <v>1</v>
      </c>
      <c r="S742" s="677">
        <v>1</v>
      </c>
      <c r="T742" s="744">
        <v>0.5</v>
      </c>
      <c r="U742" s="700">
        <v>1</v>
      </c>
    </row>
    <row r="743" spans="1:21" ht="14.4" customHeight="1" x14ac:dyDescent="0.3">
      <c r="A743" s="660">
        <v>50</v>
      </c>
      <c r="B743" s="661" t="s">
        <v>561</v>
      </c>
      <c r="C743" s="661" t="s">
        <v>2378</v>
      </c>
      <c r="D743" s="742" t="s">
        <v>3367</v>
      </c>
      <c r="E743" s="743" t="s">
        <v>2394</v>
      </c>
      <c r="F743" s="661" t="s">
        <v>2373</v>
      </c>
      <c r="G743" s="661" t="s">
        <v>2518</v>
      </c>
      <c r="H743" s="661" t="s">
        <v>1222</v>
      </c>
      <c r="I743" s="661" t="s">
        <v>2922</v>
      </c>
      <c r="J743" s="661" t="s">
        <v>1384</v>
      </c>
      <c r="K743" s="661" t="s">
        <v>2923</v>
      </c>
      <c r="L743" s="662">
        <v>366.53</v>
      </c>
      <c r="M743" s="662">
        <v>366.53</v>
      </c>
      <c r="N743" s="661">
        <v>1</v>
      </c>
      <c r="O743" s="744">
        <v>1</v>
      </c>
      <c r="P743" s="662"/>
      <c r="Q743" s="677">
        <v>0</v>
      </c>
      <c r="R743" s="661"/>
      <c r="S743" s="677">
        <v>0</v>
      </c>
      <c r="T743" s="744"/>
      <c r="U743" s="700">
        <v>0</v>
      </c>
    </row>
    <row r="744" spans="1:21" ht="14.4" customHeight="1" x14ac:dyDescent="0.3">
      <c r="A744" s="660">
        <v>50</v>
      </c>
      <c r="B744" s="661" t="s">
        <v>561</v>
      </c>
      <c r="C744" s="661" t="s">
        <v>2378</v>
      </c>
      <c r="D744" s="742" t="s">
        <v>3367</v>
      </c>
      <c r="E744" s="743" t="s">
        <v>2394</v>
      </c>
      <c r="F744" s="661" t="s">
        <v>2373</v>
      </c>
      <c r="G744" s="661" t="s">
        <v>2518</v>
      </c>
      <c r="H744" s="661" t="s">
        <v>562</v>
      </c>
      <c r="I744" s="661" t="s">
        <v>3350</v>
      </c>
      <c r="J744" s="661" t="s">
        <v>3351</v>
      </c>
      <c r="K744" s="661" t="s">
        <v>1385</v>
      </c>
      <c r="L744" s="662">
        <v>0</v>
      </c>
      <c r="M744" s="662">
        <v>0</v>
      </c>
      <c r="N744" s="661">
        <v>1</v>
      </c>
      <c r="O744" s="744">
        <v>1</v>
      </c>
      <c r="P744" s="662">
        <v>0</v>
      </c>
      <c r="Q744" s="677"/>
      <c r="R744" s="661">
        <v>1</v>
      </c>
      <c r="S744" s="677">
        <v>1</v>
      </c>
      <c r="T744" s="744">
        <v>1</v>
      </c>
      <c r="U744" s="700">
        <v>1</v>
      </c>
    </row>
    <row r="745" spans="1:21" ht="14.4" customHeight="1" x14ac:dyDescent="0.3">
      <c r="A745" s="660">
        <v>50</v>
      </c>
      <c r="B745" s="661" t="s">
        <v>561</v>
      </c>
      <c r="C745" s="661" t="s">
        <v>2378</v>
      </c>
      <c r="D745" s="742" t="s">
        <v>3367</v>
      </c>
      <c r="E745" s="743" t="s">
        <v>2394</v>
      </c>
      <c r="F745" s="661" t="s">
        <v>2373</v>
      </c>
      <c r="G745" s="661" t="s">
        <v>2518</v>
      </c>
      <c r="H745" s="661" t="s">
        <v>562</v>
      </c>
      <c r="I745" s="661" t="s">
        <v>3352</v>
      </c>
      <c r="J745" s="661" t="s">
        <v>3351</v>
      </c>
      <c r="K745" s="661" t="s">
        <v>3353</v>
      </c>
      <c r="L745" s="662">
        <v>0</v>
      </c>
      <c r="M745" s="662">
        <v>0</v>
      </c>
      <c r="N745" s="661">
        <v>1</v>
      </c>
      <c r="O745" s="744">
        <v>0.5</v>
      </c>
      <c r="P745" s="662"/>
      <c r="Q745" s="677"/>
      <c r="R745" s="661"/>
      <c r="S745" s="677">
        <v>0</v>
      </c>
      <c r="T745" s="744"/>
      <c r="U745" s="700">
        <v>0</v>
      </c>
    </row>
    <row r="746" spans="1:21" ht="14.4" customHeight="1" x14ac:dyDescent="0.3">
      <c r="A746" s="660">
        <v>50</v>
      </c>
      <c r="B746" s="661" t="s">
        <v>561</v>
      </c>
      <c r="C746" s="661" t="s">
        <v>2378</v>
      </c>
      <c r="D746" s="742" t="s">
        <v>3367</v>
      </c>
      <c r="E746" s="743" t="s">
        <v>2394</v>
      </c>
      <c r="F746" s="661" t="s">
        <v>2373</v>
      </c>
      <c r="G746" s="661" t="s">
        <v>2835</v>
      </c>
      <c r="H746" s="661" t="s">
        <v>562</v>
      </c>
      <c r="I746" s="661" t="s">
        <v>3354</v>
      </c>
      <c r="J746" s="661" t="s">
        <v>2837</v>
      </c>
      <c r="K746" s="661" t="s">
        <v>3355</v>
      </c>
      <c r="L746" s="662">
        <v>0</v>
      </c>
      <c r="M746" s="662">
        <v>0</v>
      </c>
      <c r="N746" s="661">
        <v>1</v>
      </c>
      <c r="O746" s="744">
        <v>0.5</v>
      </c>
      <c r="P746" s="662"/>
      <c r="Q746" s="677"/>
      <c r="R746" s="661"/>
      <c r="S746" s="677">
        <v>0</v>
      </c>
      <c r="T746" s="744"/>
      <c r="U746" s="700">
        <v>0</v>
      </c>
    </row>
    <row r="747" spans="1:21" ht="14.4" customHeight="1" x14ac:dyDescent="0.3">
      <c r="A747" s="660">
        <v>50</v>
      </c>
      <c r="B747" s="661" t="s">
        <v>561</v>
      </c>
      <c r="C747" s="661" t="s">
        <v>2378</v>
      </c>
      <c r="D747" s="742" t="s">
        <v>3367</v>
      </c>
      <c r="E747" s="743" t="s">
        <v>2394</v>
      </c>
      <c r="F747" s="661" t="s">
        <v>2373</v>
      </c>
      <c r="G747" s="661" t="s">
        <v>2835</v>
      </c>
      <c r="H747" s="661" t="s">
        <v>562</v>
      </c>
      <c r="I747" s="661" t="s">
        <v>3356</v>
      </c>
      <c r="J747" s="661" t="s">
        <v>1674</v>
      </c>
      <c r="K747" s="661" t="s">
        <v>3355</v>
      </c>
      <c r="L747" s="662">
        <v>0</v>
      </c>
      <c r="M747" s="662">
        <v>0</v>
      </c>
      <c r="N747" s="661">
        <v>1</v>
      </c>
      <c r="O747" s="744">
        <v>0.5</v>
      </c>
      <c r="P747" s="662"/>
      <c r="Q747" s="677"/>
      <c r="R747" s="661"/>
      <c r="S747" s="677">
        <v>0</v>
      </c>
      <c r="T747" s="744"/>
      <c r="U747" s="700">
        <v>0</v>
      </c>
    </row>
    <row r="748" spans="1:21" ht="14.4" customHeight="1" x14ac:dyDescent="0.3">
      <c r="A748" s="660">
        <v>50</v>
      </c>
      <c r="B748" s="661" t="s">
        <v>561</v>
      </c>
      <c r="C748" s="661" t="s">
        <v>2378</v>
      </c>
      <c r="D748" s="742" t="s">
        <v>3367</v>
      </c>
      <c r="E748" s="743" t="s">
        <v>2394</v>
      </c>
      <c r="F748" s="661" t="s">
        <v>2373</v>
      </c>
      <c r="G748" s="661" t="s">
        <v>2519</v>
      </c>
      <c r="H748" s="661" t="s">
        <v>562</v>
      </c>
      <c r="I748" s="661" t="s">
        <v>3357</v>
      </c>
      <c r="J748" s="661" t="s">
        <v>3358</v>
      </c>
      <c r="K748" s="661" t="s">
        <v>3355</v>
      </c>
      <c r="L748" s="662">
        <v>0</v>
      </c>
      <c r="M748" s="662">
        <v>0</v>
      </c>
      <c r="N748" s="661">
        <v>1</v>
      </c>
      <c r="O748" s="744">
        <v>0.5</v>
      </c>
      <c r="P748" s="662"/>
      <c r="Q748" s="677"/>
      <c r="R748" s="661"/>
      <c r="S748" s="677">
        <v>0</v>
      </c>
      <c r="T748" s="744"/>
      <c r="U748" s="700">
        <v>0</v>
      </c>
    </row>
    <row r="749" spans="1:21" ht="14.4" customHeight="1" x14ac:dyDescent="0.3">
      <c r="A749" s="660">
        <v>50</v>
      </c>
      <c r="B749" s="661" t="s">
        <v>561</v>
      </c>
      <c r="C749" s="661" t="s">
        <v>2378</v>
      </c>
      <c r="D749" s="742" t="s">
        <v>3367</v>
      </c>
      <c r="E749" s="743" t="s">
        <v>2394</v>
      </c>
      <c r="F749" s="661" t="s">
        <v>2373</v>
      </c>
      <c r="G749" s="661" t="s">
        <v>2930</v>
      </c>
      <c r="H749" s="661" t="s">
        <v>562</v>
      </c>
      <c r="I749" s="661" t="s">
        <v>739</v>
      </c>
      <c r="J749" s="661" t="s">
        <v>740</v>
      </c>
      <c r="K749" s="661" t="s">
        <v>741</v>
      </c>
      <c r="L749" s="662">
        <v>150.19</v>
      </c>
      <c r="M749" s="662">
        <v>450.57</v>
      </c>
      <c r="N749" s="661">
        <v>3</v>
      </c>
      <c r="O749" s="744">
        <v>0.5</v>
      </c>
      <c r="P749" s="662"/>
      <c r="Q749" s="677">
        <v>0</v>
      </c>
      <c r="R749" s="661"/>
      <c r="S749" s="677">
        <v>0</v>
      </c>
      <c r="T749" s="744"/>
      <c r="U749" s="700">
        <v>0</v>
      </c>
    </row>
    <row r="750" spans="1:21" ht="14.4" customHeight="1" x14ac:dyDescent="0.3">
      <c r="A750" s="660">
        <v>50</v>
      </c>
      <c r="B750" s="661" t="s">
        <v>561</v>
      </c>
      <c r="C750" s="661" t="s">
        <v>2378</v>
      </c>
      <c r="D750" s="742" t="s">
        <v>3367</v>
      </c>
      <c r="E750" s="743" t="s">
        <v>2394</v>
      </c>
      <c r="F750" s="661" t="s">
        <v>2373</v>
      </c>
      <c r="G750" s="661" t="s">
        <v>2931</v>
      </c>
      <c r="H750" s="661" t="s">
        <v>1222</v>
      </c>
      <c r="I750" s="661" t="s">
        <v>3359</v>
      </c>
      <c r="J750" s="661" t="s">
        <v>1444</v>
      </c>
      <c r="K750" s="661" t="s">
        <v>3360</v>
      </c>
      <c r="L750" s="662">
        <v>503.02</v>
      </c>
      <c r="M750" s="662">
        <v>503.02</v>
      </c>
      <c r="N750" s="661">
        <v>1</v>
      </c>
      <c r="O750" s="744">
        <v>1</v>
      </c>
      <c r="P750" s="662"/>
      <c r="Q750" s="677">
        <v>0</v>
      </c>
      <c r="R750" s="661"/>
      <c r="S750" s="677">
        <v>0</v>
      </c>
      <c r="T750" s="744"/>
      <c r="U750" s="700">
        <v>0</v>
      </c>
    </row>
    <row r="751" spans="1:21" ht="14.4" customHeight="1" x14ac:dyDescent="0.3">
      <c r="A751" s="660">
        <v>50</v>
      </c>
      <c r="B751" s="661" t="s">
        <v>561</v>
      </c>
      <c r="C751" s="661" t="s">
        <v>2378</v>
      </c>
      <c r="D751" s="742" t="s">
        <v>3367</v>
      </c>
      <c r="E751" s="743" t="s">
        <v>2394</v>
      </c>
      <c r="F751" s="661" t="s">
        <v>2373</v>
      </c>
      <c r="G751" s="661" t="s">
        <v>2422</v>
      </c>
      <c r="H751" s="661" t="s">
        <v>1222</v>
      </c>
      <c r="I751" s="661" t="s">
        <v>2483</v>
      </c>
      <c r="J751" s="661" t="s">
        <v>2484</v>
      </c>
      <c r="K751" s="661" t="s">
        <v>2485</v>
      </c>
      <c r="L751" s="662">
        <v>120.61</v>
      </c>
      <c r="M751" s="662">
        <v>120.61</v>
      </c>
      <c r="N751" s="661">
        <v>1</v>
      </c>
      <c r="O751" s="744">
        <v>0.5</v>
      </c>
      <c r="P751" s="662"/>
      <c r="Q751" s="677">
        <v>0</v>
      </c>
      <c r="R751" s="661"/>
      <c r="S751" s="677">
        <v>0</v>
      </c>
      <c r="T751" s="744"/>
      <c r="U751" s="700">
        <v>0</v>
      </c>
    </row>
    <row r="752" spans="1:21" ht="14.4" customHeight="1" x14ac:dyDescent="0.3">
      <c r="A752" s="660">
        <v>50</v>
      </c>
      <c r="B752" s="661" t="s">
        <v>561</v>
      </c>
      <c r="C752" s="661" t="s">
        <v>2378</v>
      </c>
      <c r="D752" s="742" t="s">
        <v>3367</v>
      </c>
      <c r="E752" s="743" t="s">
        <v>2394</v>
      </c>
      <c r="F752" s="661" t="s">
        <v>2373</v>
      </c>
      <c r="G752" s="661" t="s">
        <v>2486</v>
      </c>
      <c r="H752" s="661" t="s">
        <v>562</v>
      </c>
      <c r="I752" s="661" t="s">
        <v>2487</v>
      </c>
      <c r="J752" s="661" t="s">
        <v>2488</v>
      </c>
      <c r="K752" s="661" t="s">
        <v>1905</v>
      </c>
      <c r="L752" s="662">
        <v>0</v>
      </c>
      <c r="M752" s="662">
        <v>0</v>
      </c>
      <c r="N752" s="661">
        <v>2</v>
      </c>
      <c r="O752" s="744">
        <v>0.5</v>
      </c>
      <c r="P752" s="662"/>
      <c r="Q752" s="677"/>
      <c r="R752" s="661"/>
      <c r="S752" s="677">
        <v>0</v>
      </c>
      <c r="T752" s="744"/>
      <c r="U752" s="700">
        <v>0</v>
      </c>
    </row>
    <row r="753" spans="1:21" ht="14.4" customHeight="1" x14ac:dyDescent="0.3">
      <c r="A753" s="660">
        <v>50</v>
      </c>
      <c r="B753" s="661" t="s">
        <v>561</v>
      </c>
      <c r="C753" s="661" t="s">
        <v>2378</v>
      </c>
      <c r="D753" s="742" t="s">
        <v>3367</v>
      </c>
      <c r="E753" s="743" t="s">
        <v>2394</v>
      </c>
      <c r="F753" s="661" t="s">
        <v>2373</v>
      </c>
      <c r="G753" s="661" t="s">
        <v>2486</v>
      </c>
      <c r="H753" s="661" t="s">
        <v>562</v>
      </c>
      <c r="I753" s="661" t="s">
        <v>3361</v>
      </c>
      <c r="J753" s="661" t="s">
        <v>3362</v>
      </c>
      <c r="K753" s="661" t="s">
        <v>1206</v>
      </c>
      <c r="L753" s="662">
        <v>0</v>
      </c>
      <c r="M753" s="662">
        <v>0</v>
      </c>
      <c r="N753" s="661">
        <v>1</v>
      </c>
      <c r="O753" s="744">
        <v>0.5</v>
      </c>
      <c r="P753" s="662">
        <v>0</v>
      </c>
      <c r="Q753" s="677"/>
      <c r="R753" s="661">
        <v>1</v>
      </c>
      <c r="S753" s="677">
        <v>1</v>
      </c>
      <c r="T753" s="744">
        <v>0.5</v>
      </c>
      <c r="U753" s="700">
        <v>1</v>
      </c>
    </row>
    <row r="754" spans="1:21" ht="14.4" customHeight="1" x14ac:dyDescent="0.3">
      <c r="A754" s="660">
        <v>50</v>
      </c>
      <c r="B754" s="661" t="s">
        <v>561</v>
      </c>
      <c r="C754" s="661" t="s">
        <v>2378</v>
      </c>
      <c r="D754" s="742" t="s">
        <v>3367</v>
      </c>
      <c r="E754" s="743" t="s">
        <v>2394</v>
      </c>
      <c r="F754" s="661" t="s">
        <v>2373</v>
      </c>
      <c r="G754" s="661" t="s">
        <v>3211</v>
      </c>
      <c r="H754" s="661" t="s">
        <v>562</v>
      </c>
      <c r="I754" s="661" t="s">
        <v>3212</v>
      </c>
      <c r="J754" s="661" t="s">
        <v>3213</v>
      </c>
      <c r="K754" s="661" t="s">
        <v>3214</v>
      </c>
      <c r="L754" s="662">
        <v>5339.52</v>
      </c>
      <c r="M754" s="662">
        <v>5339.52</v>
      </c>
      <c r="N754" s="661">
        <v>1</v>
      </c>
      <c r="O754" s="744">
        <v>1</v>
      </c>
      <c r="P754" s="662">
        <v>5339.52</v>
      </c>
      <c r="Q754" s="677">
        <v>1</v>
      </c>
      <c r="R754" s="661">
        <v>1</v>
      </c>
      <c r="S754" s="677">
        <v>1</v>
      </c>
      <c r="T754" s="744">
        <v>1</v>
      </c>
      <c r="U754" s="700">
        <v>1</v>
      </c>
    </row>
    <row r="755" spans="1:21" ht="14.4" customHeight="1" x14ac:dyDescent="0.3">
      <c r="A755" s="660">
        <v>50</v>
      </c>
      <c r="B755" s="661" t="s">
        <v>561</v>
      </c>
      <c r="C755" s="661" t="s">
        <v>2378</v>
      </c>
      <c r="D755" s="742" t="s">
        <v>3367</v>
      </c>
      <c r="E755" s="743" t="s">
        <v>2394</v>
      </c>
      <c r="F755" s="661" t="s">
        <v>2375</v>
      </c>
      <c r="G755" s="661" t="s">
        <v>2938</v>
      </c>
      <c r="H755" s="661" t="s">
        <v>562</v>
      </c>
      <c r="I755" s="661" t="s">
        <v>2939</v>
      </c>
      <c r="J755" s="661" t="s">
        <v>2940</v>
      </c>
      <c r="K755" s="661" t="s">
        <v>2941</v>
      </c>
      <c r="L755" s="662">
        <v>38.97</v>
      </c>
      <c r="M755" s="662">
        <v>8105.7600000000048</v>
      </c>
      <c r="N755" s="661">
        <v>208</v>
      </c>
      <c r="O755" s="744">
        <v>52</v>
      </c>
      <c r="P755" s="662">
        <v>8105.7600000000048</v>
      </c>
      <c r="Q755" s="677">
        <v>1</v>
      </c>
      <c r="R755" s="661">
        <v>208</v>
      </c>
      <c r="S755" s="677">
        <v>1</v>
      </c>
      <c r="T755" s="744">
        <v>52</v>
      </c>
      <c r="U755" s="700">
        <v>1</v>
      </c>
    </row>
    <row r="756" spans="1:21" ht="14.4" customHeight="1" x14ac:dyDescent="0.3">
      <c r="A756" s="660">
        <v>50</v>
      </c>
      <c r="B756" s="661" t="s">
        <v>561</v>
      </c>
      <c r="C756" s="661" t="s">
        <v>2378</v>
      </c>
      <c r="D756" s="742" t="s">
        <v>3367</v>
      </c>
      <c r="E756" s="743" t="s">
        <v>2394</v>
      </c>
      <c r="F756" s="661" t="s">
        <v>2375</v>
      </c>
      <c r="G756" s="661" t="s">
        <v>3226</v>
      </c>
      <c r="H756" s="661" t="s">
        <v>562</v>
      </c>
      <c r="I756" s="661" t="s">
        <v>3363</v>
      </c>
      <c r="J756" s="661" t="s">
        <v>3364</v>
      </c>
      <c r="K756" s="661" t="s">
        <v>3365</v>
      </c>
      <c r="L756" s="662">
        <v>525</v>
      </c>
      <c r="M756" s="662">
        <v>525</v>
      </c>
      <c r="N756" s="661">
        <v>1</v>
      </c>
      <c r="O756" s="744">
        <v>1</v>
      </c>
      <c r="P756" s="662"/>
      <c r="Q756" s="677">
        <v>0</v>
      </c>
      <c r="R756" s="661"/>
      <c r="S756" s="677">
        <v>0</v>
      </c>
      <c r="T756" s="744"/>
      <c r="U756" s="700">
        <v>0</v>
      </c>
    </row>
    <row r="757" spans="1:21" ht="14.4" customHeight="1" x14ac:dyDescent="0.3">
      <c r="A757" s="660">
        <v>50</v>
      </c>
      <c r="B757" s="661" t="s">
        <v>561</v>
      </c>
      <c r="C757" s="661" t="s">
        <v>2378</v>
      </c>
      <c r="D757" s="742" t="s">
        <v>3367</v>
      </c>
      <c r="E757" s="743" t="s">
        <v>2394</v>
      </c>
      <c r="F757" s="661" t="s">
        <v>2375</v>
      </c>
      <c r="G757" s="661" t="s">
        <v>2942</v>
      </c>
      <c r="H757" s="661" t="s">
        <v>562</v>
      </c>
      <c r="I757" s="661" t="s">
        <v>2943</v>
      </c>
      <c r="J757" s="661" t="s">
        <v>2944</v>
      </c>
      <c r="K757" s="661" t="s">
        <v>2945</v>
      </c>
      <c r="L757" s="662">
        <v>378.48</v>
      </c>
      <c r="M757" s="662">
        <v>4541.76</v>
      </c>
      <c r="N757" s="661">
        <v>12</v>
      </c>
      <c r="O757" s="744">
        <v>12</v>
      </c>
      <c r="P757" s="662">
        <v>4541.76</v>
      </c>
      <c r="Q757" s="677">
        <v>1</v>
      </c>
      <c r="R757" s="661">
        <v>12</v>
      </c>
      <c r="S757" s="677">
        <v>1</v>
      </c>
      <c r="T757" s="744">
        <v>12</v>
      </c>
      <c r="U757" s="700">
        <v>1</v>
      </c>
    </row>
    <row r="758" spans="1:21" ht="14.4" customHeight="1" thickBot="1" x14ac:dyDescent="0.35">
      <c r="A758" s="666">
        <v>50</v>
      </c>
      <c r="B758" s="667" t="s">
        <v>561</v>
      </c>
      <c r="C758" s="667" t="s">
        <v>2378</v>
      </c>
      <c r="D758" s="745" t="s">
        <v>3367</v>
      </c>
      <c r="E758" s="746" t="s">
        <v>2394</v>
      </c>
      <c r="F758" s="667" t="s">
        <v>2375</v>
      </c>
      <c r="G758" s="667" t="s">
        <v>2942</v>
      </c>
      <c r="H758" s="667" t="s">
        <v>562</v>
      </c>
      <c r="I758" s="667" t="s">
        <v>2946</v>
      </c>
      <c r="J758" s="667" t="s">
        <v>2947</v>
      </c>
      <c r="K758" s="667" t="s">
        <v>2948</v>
      </c>
      <c r="L758" s="668">
        <v>378.48</v>
      </c>
      <c r="M758" s="668">
        <v>4920.24</v>
      </c>
      <c r="N758" s="667">
        <v>13</v>
      </c>
      <c r="O758" s="747">
        <v>13</v>
      </c>
      <c r="P758" s="668">
        <v>4920.24</v>
      </c>
      <c r="Q758" s="678">
        <v>1</v>
      </c>
      <c r="R758" s="667">
        <v>13</v>
      </c>
      <c r="S758" s="678">
        <v>1</v>
      </c>
      <c r="T758" s="747">
        <v>13</v>
      </c>
      <c r="U758" s="70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3369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8" t="s">
        <v>213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50" t="s">
        <v>2389</v>
      </c>
      <c r="B5" s="229">
        <v>4370.0500000000011</v>
      </c>
      <c r="C5" s="741">
        <v>7.955643335659314E-2</v>
      </c>
      <c r="D5" s="229">
        <v>50560.140000000029</v>
      </c>
      <c r="E5" s="741">
        <v>0.92044356664340687</v>
      </c>
      <c r="F5" s="749">
        <v>54930.190000000031</v>
      </c>
    </row>
    <row r="6" spans="1:6" ht="14.4" customHeight="1" x14ac:dyDescent="0.3">
      <c r="A6" s="687" t="s">
        <v>2386</v>
      </c>
      <c r="B6" s="664">
        <v>1125.74</v>
      </c>
      <c r="C6" s="677">
        <v>5.9458391696297068E-2</v>
      </c>
      <c r="D6" s="664">
        <v>17807.500000000007</v>
      </c>
      <c r="E6" s="677">
        <v>0.94054160830370281</v>
      </c>
      <c r="F6" s="665">
        <v>18933.240000000009</v>
      </c>
    </row>
    <row r="7" spans="1:6" ht="14.4" customHeight="1" x14ac:dyDescent="0.3">
      <c r="A7" s="687" t="s">
        <v>2394</v>
      </c>
      <c r="B7" s="664">
        <v>1063.3200000000002</v>
      </c>
      <c r="C7" s="677">
        <v>8.3688884376453609E-2</v>
      </c>
      <c r="D7" s="664">
        <v>11642.31</v>
      </c>
      <c r="E7" s="677">
        <v>0.91631111562354639</v>
      </c>
      <c r="F7" s="665">
        <v>12705.63</v>
      </c>
    </row>
    <row r="8" spans="1:6" ht="14.4" customHeight="1" x14ac:dyDescent="0.3">
      <c r="A8" s="687" t="s">
        <v>2384</v>
      </c>
      <c r="B8" s="664">
        <v>648.28</v>
      </c>
      <c r="C8" s="677">
        <v>1.3105530368854331E-2</v>
      </c>
      <c r="D8" s="664">
        <v>48817.86</v>
      </c>
      <c r="E8" s="677">
        <v>0.98689446963114569</v>
      </c>
      <c r="F8" s="665">
        <v>49466.14</v>
      </c>
    </row>
    <row r="9" spans="1:6" ht="14.4" customHeight="1" x14ac:dyDescent="0.3">
      <c r="A9" s="687" t="s">
        <v>2387</v>
      </c>
      <c r="B9" s="664">
        <v>388.81</v>
      </c>
      <c r="C9" s="677">
        <v>5.0947910770069403E-2</v>
      </c>
      <c r="D9" s="664">
        <v>7242.7099999999991</v>
      </c>
      <c r="E9" s="677">
        <v>0.94905208922993056</v>
      </c>
      <c r="F9" s="665">
        <v>7631.5199999999995</v>
      </c>
    </row>
    <row r="10" spans="1:6" ht="14.4" customHeight="1" x14ac:dyDescent="0.3">
      <c r="A10" s="687" t="s">
        <v>2391</v>
      </c>
      <c r="B10" s="664"/>
      <c r="C10" s="677">
        <v>0</v>
      </c>
      <c r="D10" s="664">
        <v>1422.8399999999997</v>
      </c>
      <c r="E10" s="677">
        <v>1</v>
      </c>
      <c r="F10" s="665">
        <v>1422.8399999999997</v>
      </c>
    </row>
    <row r="11" spans="1:6" ht="14.4" customHeight="1" x14ac:dyDescent="0.3">
      <c r="A11" s="687" t="s">
        <v>2385</v>
      </c>
      <c r="B11" s="664"/>
      <c r="C11" s="677">
        <v>0</v>
      </c>
      <c r="D11" s="664">
        <v>10785.430000000004</v>
      </c>
      <c r="E11" s="677">
        <v>1</v>
      </c>
      <c r="F11" s="665">
        <v>10785.430000000004</v>
      </c>
    </row>
    <row r="12" spans="1:6" ht="14.4" customHeight="1" x14ac:dyDescent="0.3">
      <c r="A12" s="687" t="s">
        <v>2392</v>
      </c>
      <c r="B12" s="664"/>
      <c r="C12" s="677">
        <v>0</v>
      </c>
      <c r="D12" s="664">
        <v>847.56000000000017</v>
      </c>
      <c r="E12" s="677">
        <v>1</v>
      </c>
      <c r="F12" s="665">
        <v>847.56000000000017</v>
      </c>
    </row>
    <row r="13" spans="1:6" ht="14.4" customHeight="1" x14ac:dyDescent="0.3">
      <c r="A13" s="687" t="s">
        <v>2393</v>
      </c>
      <c r="B13" s="664"/>
      <c r="C13" s="677">
        <v>0</v>
      </c>
      <c r="D13" s="664">
        <v>6552.74</v>
      </c>
      <c r="E13" s="677">
        <v>1</v>
      </c>
      <c r="F13" s="665">
        <v>6552.74</v>
      </c>
    </row>
    <row r="14" spans="1:6" ht="14.4" customHeight="1" x14ac:dyDescent="0.3">
      <c r="A14" s="687" t="s">
        <v>2390</v>
      </c>
      <c r="B14" s="664"/>
      <c r="C14" s="677">
        <v>0</v>
      </c>
      <c r="D14" s="664">
        <v>1330.34</v>
      </c>
      <c r="E14" s="677">
        <v>1</v>
      </c>
      <c r="F14" s="665">
        <v>1330.34</v>
      </c>
    </row>
    <row r="15" spans="1:6" ht="14.4" customHeight="1" x14ac:dyDescent="0.3">
      <c r="A15" s="687" t="s">
        <v>2383</v>
      </c>
      <c r="B15" s="664">
        <v>0</v>
      </c>
      <c r="C15" s="677">
        <v>0</v>
      </c>
      <c r="D15" s="664">
        <v>2896.5400000000004</v>
      </c>
      <c r="E15" s="677">
        <v>1</v>
      </c>
      <c r="F15" s="665">
        <v>2896.5400000000004</v>
      </c>
    </row>
    <row r="16" spans="1:6" ht="14.4" customHeight="1" thickBot="1" x14ac:dyDescent="0.35">
      <c r="A16" s="688" t="s">
        <v>2388</v>
      </c>
      <c r="B16" s="679"/>
      <c r="C16" s="680">
        <v>0</v>
      </c>
      <c r="D16" s="679">
        <v>394.64</v>
      </c>
      <c r="E16" s="680">
        <v>1</v>
      </c>
      <c r="F16" s="681">
        <v>394.64</v>
      </c>
    </row>
    <row r="17" spans="1:6" ht="14.4" customHeight="1" thickBot="1" x14ac:dyDescent="0.35">
      <c r="A17" s="682" t="s">
        <v>3</v>
      </c>
      <c r="B17" s="683">
        <v>7596.2000000000007</v>
      </c>
      <c r="C17" s="684">
        <v>4.5243265789266629E-2</v>
      </c>
      <c r="D17" s="683">
        <v>160300.61000000002</v>
      </c>
      <c r="E17" s="684">
        <v>0.95475673421073326</v>
      </c>
      <c r="F17" s="685">
        <v>167896.81000000003</v>
      </c>
    </row>
    <row r="18" spans="1:6" ht="14.4" customHeight="1" thickBot="1" x14ac:dyDescent="0.35"/>
    <row r="19" spans="1:6" ht="14.4" customHeight="1" x14ac:dyDescent="0.3">
      <c r="A19" s="750" t="s">
        <v>2186</v>
      </c>
      <c r="B19" s="229">
        <v>2012.08</v>
      </c>
      <c r="C19" s="741">
        <v>0.8</v>
      </c>
      <c r="D19" s="229">
        <v>503.02</v>
      </c>
      <c r="E19" s="741">
        <v>0.2</v>
      </c>
      <c r="F19" s="749">
        <v>2515.1</v>
      </c>
    </row>
    <row r="20" spans="1:6" ht="14.4" customHeight="1" x14ac:dyDescent="0.3">
      <c r="A20" s="687" t="s">
        <v>2217</v>
      </c>
      <c r="B20" s="664">
        <v>1376.61</v>
      </c>
      <c r="C20" s="677">
        <v>0.21756604692033912</v>
      </c>
      <c r="D20" s="664">
        <v>4950.7099999999991</v>
      </c>
      <c r="E20" s="677">
        <v>0.7824339530796609</v>
      </c>
      <c r="F20" s="665">
        <v>6327.3199999999988</v>
      </c>
    </row>
    <row r="21" spans="1:6" ht="14.4" customHeight="1" x14ac:dyDescent="0.3">
      <c r="A21" s="687" t="s">
        <v>2204</v>
      </c>
      <c r="B21" s="664">
        <v>1250.42</v>
      </c>
      <c r="C21" s="677">
        <v>0.65530831071095408</v>
      </c>
      <c r="D21" s="664">
        <v>657.72</v>
      </c>
      <c r="E21" s="677">
        <v>0.34469168928904587</v>
      </c>
      <c r="F21" s="665">
        <v>1908.14</v>
      </c>
    </row>
    <row r="22" spans="1:6" ht="14.4" customHeight="1" x14ac:dyDescent="0.3">
      <c r="A22" s="687" t="s">
        <v>2198</v>
      </c>
      <c r="B22" s="664">
        <v>685.56999999999994</v>
      </c>
      <c r="C22" s="677">
        <v>2.553261062256712E-2</v>
      </c>
      <c r="D22" s="664">
        <v>26165.189999999984</v>
      </c>
      <c r="E22" s="677">
        <v>0.97446738937743294</v>
      </c>
      <c r="F22" s="665">
        <v>26850.759999999984</v>
      </c>
    </row>
    <row r="23" spans="1:6" ht="14.4" customHeight="1" x14ac:dyDescent="0.3">
      <c r="A23" s="687" t="s">
        <v>3370</v>
      </c>
      <c r="B23" s="664">
        <v>459.3</v>
      </c>
      <c r="C23" s="677">
        <v>1</v>
      </c>
      <c r="D23" s="664"/>
      <c r="E23" s="677">
        <v>0</v>
      </c>
      <c r="F23" s="665">
        <v>459.3</v>
      </c>
    </row>
    <row r="24" spans="1:6" ht="14.4" customHeight="1" x14ac:dyDescent="0.3">
      <c r="A24" s="687" t="s">
        <v>3371</v>
      </c>
      <c r="B24" s="664">
        <v>340.97</v>
      </c>
      <c r="C24" s="677">
        <v>1</v>
      </c>
      <c r="D24" s="664"/>
      <c r="E24" s="677">
        <v>0</v>
      </c>
      <c r="F24" s="665">
        <v>340.97</v>
      </c>
    </row>
    <row r="25" spans="1:6" ht="14.4" customHeight="1" x14ac:dyDescent="0.3">
      <c r="A25" s="687" t="s">
        <v>2213</v>
      </c>
      <c r="B25" s="664">
        <v>338.94</v>
      </c>
      <c r="C25" s="677">
        <v>0.77777777777777779</v>
      </c>
      <c r="D25" s="664">
        <v>96.84</v>
      </c>
      <c r="E25" s="677">
        <v>0.22222222222222224</v>
      </c>
      <c r="F25" s="665">
        <v>435.78</v>
      </c>
    </row>
    <row r="26" spans="1:6" ht="14.4" customHeight="1" x14ac:dyDescent="0.3">
      <c r="A26" s="687" t="s">
        <v>3372</v>
      </c>
      <c r="B26" s="664">
        <v>219.8</v>
      </c>
      <c r="C26" s="677">
        <v>0.41779129443071661</v>
      </c>
      <c r="D26" s="664">
        <v>306.3</v>
      </c>
      <c r="E26" s="677">
        <v>0.58220870556928339</v>
      </c>
      <c r="F26" s="665">
        <v>526.1</v>
      </c>
    </row>
    <row r="27" spans="1:6" ht="14.4" customHeight="1" x14ac:dyDescent="0.3">
      <c r="A27" s="687" t="s">
        <v>2184</v>
      </c>
      <c r="B27" s="664">
        <v>215.82999999999998</v>
      </c>
      <c r="C27" s="677">
        <v>0.58335585707335535</v>
      </c>
      <c r="D27" s="664">
        <v>154.14999999999998</v>
      </c>
      <c r="E27" s="677">
        <v>0.41664414292664465</v>
      </c>
      <c r="F27" s="665">
        <v>369.97999999999996</v>
      </c>
    </row>
    <row r="28" spans="1:6" ht="14.4" customHeight="1" x14ac:dyDescent="0.3">
      <c r="A28" s="687" t="s">
        <v>2212</v>
      </c>
      <c r="B28" s="664">
        <v>200.22</v>
      </c>
      <c r="C28" s="677">
        <v>2.8518198832608345E-2</v>
      </c>
      <c r="D28" s="664">
        <v>6820.5599999999995</v>
      </c>
      <c r="E28" s="677">
        <v>0.97148180116739158</v>
      </c>
      <c r="F28" s="665">
        <v>7020.78</v>
      </c>
    </row>
    <row r="29" spans="1:6" ht="14.4" customHeight="1" x14ac:dyDescent="0.3">
      <c r="A29" s="687" t="s">
        <v>2175</v>
      </c>
      <c r="B29" s="664">
        <v>153.94</v>
      </c>
      <c r="C29" s="677">
        <v>4.5063215547599747E-2</v>
      </c>
      <c r="D29" s="664">
        <v>3262.1499999999996</v>
      </c>
      <c r="E29" s="677">
        <v>0.95493678445240027</v>
      </c>
      <c r="F29" s="665">
        <v>3416.0899999999997</v>
      </c>
    </row>
    <row r="30" spans="1:6" ht="14.4" customHeight="1" x14ac:dyDescent="0.3">
      <c r="A30" s="687" t="s">
        <v>2200</v>
      </c>
      <c r="B30" s="664">
        <v>116.58</v>
      </c>
      <c r="C30" s="677">
        <v>1.6341967372136511E-2</v>
      </c>
      <c r="D30" s="664">
        <v>7017.2</v>
      </c>
      <c r="E30" s="677">
        <v>0.98365803262786344</v>
      </c>
      <c r="F30" s="665">
        <v>7133.78</v>
      </c>
    </row>
    <row r="31" spans="1:6" ht="14.4" customHeight="1" x14ac:dyDescent="0.3">
      <c r="A31" s="687" t="s">
        <v>2208</v>
      </c>
      <c r="B31" s="664">
        <v>82.99</v>
      </c>
      <c r="C31" s="677">
        <v>0.15587025524482093</v>
      </c>
      <c r="D31" s="664">
        <v>449.44</v>
      </c>
      <c r="E31" s="677">
        <v>0.84412974475517921</v>
      </c>
      <c r="F31" s="665">
        <v>532.42999999999995</v>
      </c>
    </row>
    <row r="32" spans="1:6" ht="14.4" customHeight="1" x14ac:dyDescent="0.3">
      <c r="A32" s="687" t="s">
        <v>2185</v>
      </c>
      <c r="B32" s="664">
        <v>70.23</v>
      </c>
      <c r="C32" s="677">
        <v>5.0854821541068372E-2</v>
      </c>
      <c r="D32" s="664">
        <v>1310.7599999999998</v>
      </c>
      <c r="E32" s="677">
        <v>0.94914517845893165</v>
      </c>
      <c r="F32" s="665">
        <v>1380.9899999999998</v>
      </c>
    </row>
    <row r="33" spans="1:6" ht="14.4" customHeight="1" x14ac:dyDescent="0.3">
      <c r="A33" s="687" t="s">
        <v>3373</v>
      </c>
      <c r="B33" s="664">
        <v>39.74</v>
      </c>
      <c r="C33" s="677">
        <v>1</v>
      </c>
      <c r="D33" s="664"/>
      <c r="E33" s="677">
        <v>0</v>
      </c>
      <c r="F33" s="665">
        <v>39.74</v>
      </c>
    </row>
    <row r="34" spans="1:6" ht="14.4" customHeight="1" x14ac:dyDescent="0.3">
      <c r="A34" s="687" t="s">
        <v>2182</v>
      </c>
      <c r="B34" s="664">
        <v>17.559999999999999</v>
      </c>
      <c r="C34" s="677">
        <v>0.66641366223908916</v>
      </c>
      <c r="D34" s="664">
        <v>8.7899999999999991</v>
      </c>
      <c r="E34" s="677">
        <v>0.33358633776091079</v>
      </c>
      <c r="F34" s="665">
        <v>26.349999999999998</v>
      </c>
    </row>
    <row r="35" spans="1:6" ht="14.4" customHeight="1" x14ac:dyDescent="0.3">
      <c r="A35" s="687" t="s">
        <v>2178</v>
      </c>
      <c r="B35" s="664">
        <v>15.419999999999998</v>
      </c>
      <c r="C35" s="677">
        <v>0.13590692755156</v>
      </c>
      <c r="D35" s="664">
        <v>98.039999999999992</v>
      </c>
      <c r="E35" s="677">
        <v>0.86409307244843991</v>
      </c>
      <c r="F35" s="665">
        <v>113.46</v>
      </c>
    </row>
    <row r="36" spans="1:6" ht="14.4" customHeight="1" x14ac:dyDescent="0.3">
      <c r="A36" s="687" t="s">
        <v>3374</v>
      </c>
      <c r="B36" s="664"/>
      <c r="C36" s="677">
        <v>0</v>
      </c>
      <c r="D36" s="664">
        <v>123.2</v>
      </c>
      <c r="E36" s="677">
        <v>1</v>
      </c>
      <c r="F36" s="665">
        <v>123.2</v>
      </c>
    </row>
    <row r="37" spans="1:6" ht="14.4" customHeight="1" x14ac:dyDescent="0.3">
      <c r="A37" s="687" t="s">
        <v>2191</v>
      </c>
      <c r="B37" s="664"/>
      <c r="C37" s="677">
        <v>0</v>
      </c>
      <c r="D37" s="664">
        <v>66.819999999999993</v>
      </c>
      <c r="E37" s="677">
        <v>1</v>
      </c>
      <c r="F37" s="665">
        <v>66.819999999999993</v>
      </c>
    </row>
    <row r="38" spans="1:6" ht="14.4" customHeight="1" x14ac:dyDescent="0.3">
      <c r="A38" s="687" t="s">
        <v>3375</v>
      </c>
      <c r="B38" s="664"/>
      <c r="C38" s="677">
        <v>0</v>
      </c>
      <c r="D38" s="664">
        <v>1252.54</v>
      </c>
      <c r="E38" s="677">
        <v>1</v>
      </c>
      <c r="F38" s="665">
        <v>1252.54</v>
      </c>
    </row>
    <row r="39" spans="1:6" ht="14.4" customHeight="1" x14ac:dyDescent="0.3">
      <c r="A39" s="687" t="s">
        <v>2188</v>
      </c>
      <c r="B39" s="664">
        <v>0</v>
      </c>
      <c r="C39" s="677">
        <v>0</v>
      </c>
      <c r="D39" s="664">
        <v>4070.6899999999996</v>
      </c>
      <c r="E39" s="677">
        <v>1</v>
      </c>
      <c r="F39" s="665">
        <v>4070.6899999999996</v>
      </c>
    </row>
    <row r="40" spans="1:6" ht="14.4" customHeight="1" x14ac:dyDescent="0.3">
      <c r="A40" s="687" t="s">
        <v>3376</v>
      </c>
      <c r="B40" s="664"/>
      <c r="C40" s="677">
        <v>0</v>
      </c>
      <c r="D40" s="664">
        <v>31.32</v>
      </c>
      <c r="E40" s="677">
        <v>1</v>
      </c>
      <c r="F40" s="665">
        <v>31.32</v>
      </c>
    </row>
    <row r="41" spans="1:6" ht="14.4" customHeight="1" x14ac:dyDescent="0.3">
      <c r="A41" s="687" t="s">
        <v>2190</v>
      </c>
      <c r="B41" s="664">
        <v>0</v>
      </c>
      <c r="C41" s="677">
        <v>0</v>
      </c>
      <c r="D41" s="664">
        <v>4934.5600000000004</v>
      </c>
      <c r="E41" s="677">
        <v>1</v>
      </c>
      <c r="F41" s="665">
        <v>4934.5600000000004</v>
      </c>
    </row>
    <row r="42" spans="1:6" ht="14.4" customHeight="1" x14ac:dyDescent="0.3">
      <c r="A42" s="687" t="s">
        <v>3377</v>
      </c>
      <c r="B42" s="664">
        <v>0</v>
      </c>
      <c r="C42" s="677"/>
      <c r="D42" s="664"/>
      <c r="E42" s="677"/>
      <c r="F42" s="665">
        <v>0</v>
      </c>
    </row>
    <row r="43" spans="1:6" ht="14.4" customHeight="1" x14ac:dyDescent="0.3">
      <c r="A43" s="687" t="s">
        <v>2192</v>
      </c>
      <c r="B43" s="664"/>
      <c r="C43" s="677">
        <v>0</v>
      </c>
      <c r="D43" s="664">
        <v>3112.6600000000008</v>
      </c>
      <c r="E43" s="677">
        <v>1</v>
      </c>
      <c r="F43" s="665">
        <v>3112.6600000000008</v>
      </c>
    </row>
    <row r="44" spans="1:6" ht="14.4" customHeight="1" x14ac:dyDescent="0.3">
      <c r="A44" s="687" t="s">
        <v>2176</v>
      </c>
      <c r="B44" s="664">
        <v>0</v>
      </c>
      <c r="C44" s="677"/>
      <c r="D44" s="664"/>
      <c r="E44" s="677"/>
      <c r="F44" s="665">
        <v>0</v>
      </c>
    </row>
    <row r="45" spans="1:6" ht="14.4" customHeight="1" x14ac:dyDescent="0.3">
      <c r="A45" s="687" t="s">
        <v>3378</v>
      </c>
      <c r="B45" s="664"/>
      <c r="C45" s="677">
        <v>0</v>
      </c>
      <c r="D45" s="664">
        <v>432.31</v>
      </c>
      <c r="E45" s="677">
        <v>1</v>
      </c>
      <c r="F45" s="665">
        <v>432.31</v>
      </c>
    </row>
    <row r="46" spans="1:6" ht="14.4" customHeight="1" x14ac:dyDescent="0.3">
      <c r="A46" s="687" t="s">
        <v>2174</v>
      </c>
      <c r="B46" s="664"/>
      <c r="C46" s="677">
        <v>0</v>
      </c>
      <c r="D46" s="664">
        <v>1496.42</v>
      </c>
      <c r="E46" s="677">
        <v>1</v>
      </c>
      <c r="F46" s="665">
        <v>1496.42</v>
      </c>
    </row>
    <row r="47" spans="1:6" ht="14.4" customHeight="1" x14ac:dyDescent="0.3">
      <c r="A47" s="687" t="s">
        <v>3379</v>
      </c>
      <c r="B47" s="664"/>
      <c r="C47" s="677">
        <v>0</v>
      </c>
      <c r="D47" s="664">
        <v>526.65</v>
      </c>
      <c r="E47" s="677">
        <v>1</v>
      </c>
      <c r="F47" s="665">
        <v>526.65</v>
      </c>
    </row>
    <row r="48" spans="1:6" ht="14.4" customHeight="1" x14ac:dyDescent="0.3">
      <c r="A48" s="687" t="s">
        <v>2171</v>
      </c>
      <c r="B48" s="664"/>
      <c r="C48" s="677"/>
      <c r="D48" s="664">
        <v>0</v>
      </c>
      <c r="E48" s="677"/>
      <c r="F48" s="665">
        <v>0</v>
      </c>
    </row>
    <row r="49" spans="1:6" ht="14.4" customHeight="1" x14ac:dyDescent="0.3">
      <c r="A49" s="687" t="s">
        <v>2194</v>
      </c>
      <c r="B49" s="664">
        <v>0</v>
      </c>
      <c r="C49" s="677">
        <v>0</v>
      </c>
      <c r="D49" s="664">
        <v>2642.72</v>
      </c>
      <c r="E49" s="677">
        <v>1</v>
      </c>
      <c r="F49" s="665">
        <v>2642.72</v>
      </c>
    </row>
    <row r="50" spans="1:6" ht="14.4" customHeight="1" x14ac:dyDescent="0.3">
      <c r="A50" s="687" t="s">
        <v>3380</v>
      </c>
      <c r="B50" s="664"/>
      <c r="C50" s="677"/>
      <c r="D50" s="664">
        <v>0</v>
      </c>
      <c r="E50" s="677"/>
      <c r="F50" s="665">
        <v>0</v>
      </c>
    </row>
    <row r="51" spans="1:6" ht="14.4" customHeight="1" x14ac:dyDescent="0.3">
      <c r="A51" s="687" t="s">
        <v>3381</v>
      </c>
      <c r="B51" s="664">
        <v>0</v>
      </c>
      <c r="C51" s="677">
        <v>0</v>
      </c>
      <c r="D51" s="664">
        <v>109.96</v>
      </c>
      <c r="E51" s="677">
        <v>1</v>
      </c>
      <c r="F51" s="665">
        <v>109.96</v>
      </c>
    </row>
    <row r="52" spans="1:6" ht="14.4" customHeight="1" x14ac:dyDescent="0.3">
      <c r="A52" s="687" t="s">
        <v>2222</v>
      </c>
      <c r="B52" s="664"/>
      <c r="C52" s="677">
        <v>0</v>
      </c>
      <c r="D52" s="664">
        <v>681.94</v>
      </c>
      <c r="E52" s="677">
        <v>1</v>
      </c>
      <c r="F52" s="665">
        <v>681.94</v>
      </c>
    </row>
    <row r="53" spans="1:6" ht="14.4" customHeight="1" x14ac:dyDescent="0.3">
      <c r="A53" s="687" t="s">
        <v>2210</v>
      </c>
      <c r="B53" s="664"/>
      <c r="C53" s="677">
        <v>0</v>
      </c>
      <c r="D53" s="664">
        <v>20621.269999999997</v>
      </c>
      <c r="E53" s="677">
        <v>1</v>
      </c>
      <c r="F53" s="665">
        <v>20621.269999999997</v>
      </c>
    </row>
    <row r="54" spans="1:6" ht="14.4" customHeight="1" x14ac:dyDescent="0.3">
      <c r="A54" s="687" t="s">
        <v>2177</v>
      </c>
      <c r="B54" s="664">
        <v>0</v>
      </c>
      <c r="C54" s="677">
        <v>0</v>
      </c>
      <c r="D54" s="664">
        <v>2405.7900000000004</v>
      </c>
      <c r="E54" s="677">
        <v>1</v>
      </c>
      <c r="F54" s="665">
        <v>2405.7900000000004</v>
      </c>
    </row>
    <row r="55" spans="1:6" ht="14.4" customHeight="1" x14ac:dyDescent="0.3">
      <c r="A55" s="687" t="s">
        <v>3382</v>
      </c>
      <c r="B55" s="664"/>
      <c r="C55" s="677">
        <v>0</v>
      </c>
      <c r="D55" s="664">
        <v>77.790000000000006</v>
      </c>
      <c r="E55" s="677">
        <v>1</v>
      </c>
      <c r="F55" s="665">
        <v>77.790000000000006</v>
      </c>
    </row>
    <row r="56" spans="1:6" ht="14.4" customHeight="1" x14ac:dyDescent="0.3">
      <c r="A56" s="687" t="s">
        <v>2189</v>
      </c>
      <c r="B56" s="664"/>
      <c r="C56" s="677">
        <v>0</v>
      </c>
      <c r="D56" s="664">
        <v>359.1</v>
      </c>
      <c r="E56" s="677">
        <v>1</v>
      </c>
      <c r="F56" s="665">
        <v>359.1</v>
      </c>
    </row>
    <row r="57" spans="1:6" ht="14.4" customHeight="1" x14ac:dyDescent="0.3">
      <c r="A57" s="687" t="s">
        <v>3383</v>
      </c>
      <c r="B57" s="664">
        <v>0</v>
      </c>
      <c r="C57" s="677"/>
      <c r="D57" s="664"/>
      <c r="E57" s="677"/>
      <c r="F57" s="665">
        <v>0</v>
      </c>
    </row>
    <row r="58" spans="1:6" ht="14.4" customHeight="1" x14ac:dyDescent="0.3">
      <c r="A58" s="687" t="s">
        <v>2168</v>
      </c>
      <c r="B58" s="664"/>
      <c r="C58" s="677">
        <v>0</v>
      </c>
      <c r="D58" s="664">
        <v>267.27999999999997</v>
      </c>
      <c r="E58" s="677">
        <v>1</v>
      </c>
      <c r="F58" s="665">
        <v>267.27999999999997</v>
      </c>
    </row>
    <row r="59" spans="1:6" ht="14.4" customHeight="1" x14ac:dyDescent="0.3">
      <c r="A59" s="687" t="s">
        <v>3384</v>
      </c>
      <c r="B59" s="664"/>
      <c r="C59" s="677">
        <v>0</v>
      </c>
      <c r="D59" s="664">
        <v>36473.760000000002</v>
      </c>
      <c r="E59" s="677">
        <v>1</v>
      </c>
      <c r="F59" s="665">
        <v>36473.760000000002</v>
      </c>
    </row>
    <row r="60" spans="1:6" ht="14.4" customHeight="1" x14ac:dyDescent="0.3">
      <c r="A60" s="687" t="s">
        <v>2207</v>
      </c>
      <c r="B60" s="664">
        <v>0</v>
      </c>
      <c r="C60" s="677">
        <v>0</v>
      </c>
      <c r="D60" s="664">
        <v>4464.1400000000012</v>
      </c>
      <c r="E60" s="677">
        <v>1</v>
      </c>
      <c r="F60" s="665">
        <v>4464.1400000000012</v>
      </c>
    </row>
    <row r="61" spans="1:6" ht="14.4" customHeight="1" x14ac:dyDescent="0.3">
      <c r="A61" s="687" t="s">
        <v>2223</v>
      </c>
      <c r="B61" s="664"/>
      <c r="C61" s="677">
        <v>0</v>
      </c>
      <c r="D61" s="664">
        <v>3182.63</v>
      </c>
      <c r="E61" s="677">
        <v>1</v>
      </c>
      <c r="F61" s="665">
        <v>3182.63</v>
      </c>
    </row>
    <row r="62" spans="1:6" ht="14.4" customHeight="1" x14ac:dyDescent="0.3">
      <c r="A62" s="687" t="s">
        <v>2196</v>
      </c>
      <c r="B62" s="664"/>
      <c r="C62" s="677">
        <v>0</v>
      </c>
      <c r="D62" s="664">
        <v>8038.5899999999956</v>
      </c>
      <c r="E62" s="677">
        <v>1</v>
      </c>
      <c r="F62" s="665">
        <v>8038.5899999999956</v>
      </c>
    </row>
    <row r="63" spans="1:6" ht="14.4" customHeight="1" x14ac:dyDescent="0.3">
      <c r="A63" s="687" t="s">
        <v>3385</v>
      </c>
      <c r="B63" s="664"/>
      <c r="C63" s="677">
        <v>0</v>
      </c>
      <c r="D63" s="664">
        <v>120.75</v>
      </c>
      <c r="E63" s="677">
        <v>1</v>
      </c>
      <c r="F63" s="665">
        <v>120.75</v>
      </c>
    </row>
    <row r="64" spans="1:6" ht="14.4" customHeight="1" x14ac:dyDescent="0.3">
      <c r="A64" s="687" t="s">
        <v>3386</v>
      </c>
      <c r="B64" s="664"/>
      <c r="C64" s="677">
        <v>0</v>
      </c>
      <c r="D64" s="664">
        <v>1112.08</v>
      </c>
      <c r="E64" s="677">
        <v>1</v>
      </c>
      <c r="F64" s="665">
        <v>1112.08</v>
      </c>
    </row>
    <row r="65" spans="1:6" ht="14.4" customHeight="1" x14ac:dyDescent="0.3">
      <c r="A65" s="687" t="s">
        <v>2220</v>
      </c>
      <c r="B65" s="664">
        <v>0</v>
      </c>
      <c r="C65" s="677">
        <v>0</v>
      </c>
      <c r="D65" s="664">
        <v>660</v>
      </c>
      <c r="E65" s="677">
        <v>1</v>
      </c>
      <c r="F65" s="665">
        <v>660</v>
      </c>
    </row>
    <row r="66" spans="1:6" ht="14.4" customHeight="1" x14ac:dyDescent="0.3">
      <c r="A66" s="687" t="s">
        <v>2202</v>
      </c>
      <c r="B66" s="664"/>
      <c r="C66" s="677">
        <v>0</v>
      </c>
      <c r="D66" s="664">
        <v>6219.26</v>
      </c>
      <c r="E66" s="677">
        <v>1</v>
      </c>
      <c r="F66" s="665">
        <v>6219.26</v>
      </c>
    </row>
    <row r="67" spans="1:6" ht="14.4" customHeight="1" x14ac:dyDescent="0.3">
      <c r="A67" s="687" t="s">
        <v>3387</v>
      </c>
      <c r="B67" s="664">
        <v>0</v>
      </c>
      <c r="C67" s="677">
        <v>0</v>
      </c>
      <c r="D67" s="664">
        <v>396</v>
      </c>
      <c r="E67" s="677">
        <v>1</v>
      </c>
      <c r="F67" s="665">
        <v>396</v>
      </c>
    </row>
    <row r="68" spans="1:6" ht="14.4" customHeight="1" x14ac:dyDescent="0.3">
      <c r="A68" s="687" t="s">
        <v>3388</v>
      </c>
      <c r="B68" s="664"/>
      <c r="C68" s="677">
        <v>0</v>
      </c>
      <c r="D68" s="664">
        <v>480.29999999999995</v>
      </c>
      <c r="E68" s="677">
        <v>1</v>
      </c>
      <c r="F68" s="665">
        <v>480.29999999999995</v>
      </c>
    </row>
    <row r="69" spans="1:6" ht="14.4" customHeight="1" x14ac:dyDescent="0.3">
      <c r="A69" s="687" t="s">
        <v>2214</v>
      </c>
      <c r="B69" s="664"/>
      <c r="C69" s="677">
        <v>0</v>
      </c>
      <c r="D69" s="664">
        <v>63.75</v>
      </c>
      <c r="E69" s="677">
        <v>1</v>
      </c>
      <c r="F69" s="665">
        <v>63.75</v>
      </c>
    </row>
    <row r="70" spans="1:6" ht="14.4" customHeight="1" x14ac:dyDescent="0.3">
      <c r="A70" s="687" t="s">
        <v>3389</v>
      </c>
      <c r="B70" s="664">
        <v>0</v>
      </c>
      <c r="C70" s="677"/>
      <c r="D70" s="664"/>
      <c r="E70" s="677"/>
      <c r="F70" s="665">
        <v>0</v>
      </c>
    </row>
    <row r="71" spans="1:6" ht="14.4" customHeight="1" x14ac:dyDescent="0.3">
      <c r="A71" s="687" t="s">
        <v>3390</v>
      </c>
      <c r="B71" s="664"/>
      <c r="C71" s="677">
        <v>0</v>
      </c>
      <c r="D71" s="664">
        <v>318.77</v>
      </c>
      <c r="E71" s="677">
        <v>1</v>
      </c>
      <c r="F71" s="665">
        <v>318.77</v>
      </c>
    </row>
    <row r="72" spans="1:6" ht="14.4" customHeight="1" x14ac:dyDescent="0.3">
      <c r="A72" s="687" t="s">
        <v>2206</v>
      </c>
      <c r="B72" s="664"/>
      <c r="C72" s="677">
        <v>0</v>
      </c>
      <c r="D72" s="664">
        <v>247.78</v>
      </c>
      <c r="E72" s="677">
        <v>1</v>
      </c>
      <c r="F72" s="665">
        <v>247.78</v>
      </c>
    </row>
    <row r="73" spans="1:6" ht="14.4" customHeight="1" x14ac:dyDescent="0.3">
      <c r="A73" s="687" t="s">
        <v>2218</v>
      </c>
      <c r="B73" s="664">
        <v>0</v>
      </c>
      <c r="C73" s="677">
        <v>0</v>
      </c>
      <c r="D73" s="664">
        <v>971.04000000000019</v>
      </c>
      <c r="E73" s="677">
        <v>1</v>
      </c>
      <c r="F73" s="665">
        <v>971.04000000000019</v>
      </c>
    </row>
    <row r="74" spans="1:6" ht="14.4" customHeight="1" x14ac:dyDescent="0.3">
      <c r="A74" s="687" t="s">
        <v>2199</v>
      </c>
      <c r="B74" s="664"/>
      <c r="C74" s="677">
        <v>0</v>
      </c>
      <c r="D74" s="664">
        <v>338.77</v>
      </c>
      <c r="E74" s="677">
        <v>1</v>
      </c>
      <c r="F74" s="665">
        <v>338.77</v>
      </c>
    </row>
    <row r="75" spans="1:6" ht="14.4" customHeight="1" x14ac:dyDescent="0.3">
      <c r="A75" s="687" t="s">
        <v>2221</v>
      </c>
      <c r="B75" s="664"/>
      <c r="C75" s="677">
        <v>0</v>
      </c>
      <c r="D75" s="664">
        <v>1071.52</v>
      </c>
      <c r="E75" s="677">
        <v>1</v>
      </c>
      <c r="F75" s="665">
        <v>1071.52</v>
      </c>
    </row>
    <row r="76" spans="1:6" ht="14.4" customHeight="1" x14ac:dyDescent="0.3">
      <c r="A76" s="687" t="s">
        <v>3391</v>
      </c>
      <c r="B76" s="664"/>
      <c r="C76" s="677">
        <v>0</v>
      </c>
      <c r="D76" s="664">
        <v>210.06</v>
      </c>
      <c r="E76" s="677">
        <v>1</v>
      </c>
      <c r="F76" s="665">
        <v>210.06</v>
      </c>
    </row>
    <row r="77" spans="1:6" ht="14.4" customHeight="1" thickBot="1" x14ac:dyDescent="0.35">
      <c r="A77" s="688" t="s">
        <v>2227</v>
      </c>
      <c r="B77" s="679">
        <v>0</v>
      </c>
      <c r="C77" s="680">
        <v>0</v>
      </c>
      <c r="D77" s="679">
        <v>917.52</v>
      </c>
      <c r="E77" s="680">
        <v>1</v>
      </c>
      <c r="F77" s="681">
        <v>917.52</v>
      </c>
    </row>
    <row r="78" spans="1:6" ht="14.4" customHeight="1" thickBot="1" x14ac:dyDescent="0.35">
      <c r="A78" s="682" t="s">
        <v>3</v>
      </c>
      <c r="B78" s="683">
        <v>7596.1999999999989</v>
      </c>
      <c r="C78" s="684">
        <v>4.5243265789266629E-2</v>
      </c>
      <c r="D78" s="683">
        <v>160300.60999999999</v>
      </c>
      <c r="E78" s="684">
        <v>0.95475673421073326</v>
      </c>
      <c r="F78" s="685">
        <v>167896.81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{65268364-93E6-4AB7-B169-7A084A37E72D}</x14:id>
        </ext>
      </extLst>
    </cfRule>
  </conditionalFormatting>
  <conditionalFormatting sqref="F19:F7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{EAEDC14D-C80C-4179-84D6-160E19E94187}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268364-93E6-4AB7-B169-7A084A37E72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EAEDC14D-C80C-4179-84D6-160E19E941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F19:F77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5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3414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132</v>
      </c>
      <c r="G3" s="47">
        <f>SUBTOTAL(9,G6:G1048576)</f>
        <v>7596.2</v>
      </c>
      <c r="H3" s="48">
        <f>IF(M3=0,0,G3/M3)</f>
        <v>4.5243265789266608E-2</v>
      </c>
      <c r="I3" s="47">
        <f>SUBTOTAL(9,I6:I1048576)</f>
        <v>781</v>
      </c>
      <c r="J3" s="47">
        <f>SUBTOTAL(9,J6:J1048576)</f>
        <v>160300.61000000002</v>
      </c>
      <c r="K3" s="48">
        <f>IF(M3=0,0,J3/M3)</f>
        <v>0.95475673421073293</v>
      </c>
      <c r="L3" s="47">
        <f>SUBTOTAL(9,L6:L1048576)</f>
        <v>913</v>
      </c>
      <c r="M3" s="49">
        <f>SUBTOTAL(9,M6:M1048576)</f>
        <v>167896.81000000008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8" t="s">
        <v>167</v>
      </c>
      <c r="B5" s="751" t="s">
        <v>163</v>
      </c>
      <c r="C5" s="751" t="s">
        <v>90</v>
      </c>
      <c r="D5" s="751" t="s">
        <v>164</v>
      </c>
      <c r="E5" s="751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735" t="s">
        <v>2383</v>
      </c>
      <c r="B6" s="736" t="s">
        <v>2241</v>
      </c>
      <c r="C6" s="736" t="s">
        <v>1337</v>
      </c>
      <c r="D6" s="736" t="s">
        <v>2242</v>
      </c>
      <c r="E6" s="736" t="s">
        <v>2243</v>
      </c>
      <c r="F6" s="229"/>
      <c r="G6" s="229"/>
      <c r="H6" s="741">
        <v>0</v>
      </c>
      <c r="I6" s="229">
        <v>3</v>
      </c>
      <c r="J6" s="229">
        <v>554.22</v>
      </c>
      <c r="K6" s="741">
        <v>1</v>
      </c>
      <c r="L6" s="229">
        <v>3</v>
      </c>
      <c r="M6" s="749">
        <v>554.22</v>
      </c>
    </row>
    <row r="7" spans="1:13" ht="14.4" customHeight="1" x14ac:dyDescent="0.3">
      <c r="A7" s="660" t="s">
        <v>2383</v>
      </c>
      <c r="B7" s="661" t="s">
        <v>2244</v>
      </c>
      <c r="C7" s="661" t="s">
        <v>1321</v>
      </c>
      <c r="D7" s="661" t="s">
        <v>1318</v>
      </c>
      <c r="E7" s="661" t="s">
        <v>1277</v>
      </c>
      <c r="F7" s="664"/>
      <c r="G7" s="664"/>
      <c r="H7" s="677">
        <v>0</v>
      </c>
      <c r="I7" s="664">
        <v>1</v>
      </c>
      <c r="J7" s="664">
        <v>1847.49</v>
      </c>
      <c r="K7" s="677">
        <v>1</v>
      </c>
      <c r="L7" s="664">
        <v>1</v>
      </c>
      <c r="M7" s="665">
        <v>1847.49</v>
      </c>
    </row>
    <row r="8" spans="1:13" ht="14.4" customHeight="1" x14ac:dyDescent="0.3">
      <c r="A8" s="660" t="s">
        <v>2383</v>
      </c>
      <c r="B8" s="661" t="s">
        <v>2245</v>
      </c>
      <c r="C8" s="661" t="s">
        <v>2407</v>
      </c>
      <c r="D8" s="661" t="s">
        <v>1452</v>
      </c>
      <c r="E8" s="661" t="s">
        <v>2408</v>
      </c>
      <c r="F8" s="664">
        <v>1</v>
      </c>
      <c r="G8" s="664">
        <v>0</v>
      </c>
      <c r="H8" s="677"/>
      <c r="I8" s="664"/>
      <c r="J8" s="664"/>
      <c r="K8" s="677"/>
      <c r="L8" s="664">
        <v>1</v>
      </c>
      <c r="M8" s="665">
        <v>0</v>
      </c>
    </row>
    <row r="9" spans="1:13" ht="14.4" customHeight="1" x14ac:dyDescent="0.3">
      <c r="A9" s="660" t="s">
        <v>2383</v>
      </c>
      <c r="B9" s="661" t="s">
        <v>2248</v>
      </c>
      <c r="C9" s="661" t="s">
        <v>1241</v>
      </c>
      <c r="D9" s="661" t="s">
        <v>1242</v>
      </c>
      <c r="E9" s="661" t="s">
        <v>2249</v>
      </c>
      <c r="F9" s="664"/>
      <c r="G9" s="664"/>
      <c r="H9" s="677">
        <v>0</v>
      </c>
      <c r="I9" s="664">
        <v>2</v>
      </c>
      <c r="J9" s="664">
        <v>144</v>
      </c>
      <c r="K9" s="677">
        <v>1</v>
      </c>
      <c r="L9" s="664">
        <v>2</v>
      </c>
      <c r="M9" s="665">
        <v>144</v>
      </c>
    </row>
    <row r="10" spans="1:13" ht="14.4" customHeight="1" x14ac:dyDescent="0.3">
      <c r="A10" s="660" t="s">
        <v>2383</v>
      </c>
      <c r="B10" s="661" t="s">
        <v>2253</v>
      </c>
      <c r="C10" s="661" t="s">
        <v>1290</v>
      </c>
      <c r="D10" s="661" t="s">
        <v>1291</v>
      </c>
      <c r="E10" s="661" t="s">
        <v>1292</v>
      </c>
      <c r="F10" s="664"/>
      <c r="G10" s="664"/>
      <c r="H10" s="677">
        <v>0</v>
      </c>
      <c r="I10" s="664">
        <v>1</v>
      </c>
      <c r="J10" s="664">
        <v>35.11</v>
      </c>
      <c r="K10" s="677">
        <v>1</v>
      </c>
      <c r="L10" s="664">
        <v>1</v>
      </c>
      <c r="M10" s="665">
        <v>35.11</v>
      </c>
    </row>
    <row r="11" spans="1:13" ht="14.4" customHeight="1" x14ac:dyDescent="0.3">
      <c r="A11" s="660" t="s">
        <v>2383</v>
      </c>
      <c r="B11" s="661" t="s">
        <v>2253</v>
      </c>
      <c r="C11" s="661" t="s">
        <v>1294</v>
      </c>
      <c r="D11" s="661" t="s">
        <v>1295</v>
      </c>
      <c r="E11" s="661" t="s">
        <v>1296</v>
      </c>
      <c r="F11" s="664"/>
      <c r="G11" s="664"/>
      <c r="H11" s="677">
        <v>0</v>
      </c>
      <c r="I11" s="664">
        <v>1</v>
      </c>
      <c r="J11" s="664">
        <v>70.23</v>
      </c>
      <c r="K11" s="677">
        <v>1</v>
      </c>
      <c r="L11" s="664">
        <v>1</v>
      </c>
      <c r="M11" s="665">
        <v>70.23</v>
      </c>
    </row>
    <row r="12" spans="1:13" ht="14.4" customHeight="1" x14ac:dyDescent="0.3">
      <c r="A12" s="660" t="s">
        <v>2383</v>
      </c>
      <c r="B12" s="661" t="s">
        <v>2259</v>
      </c>
      <c r="C12" s="661" t="s">
        <v>2414</v>
      </c>
      <c r="D12" s="661" t="s">
        <v>1342</v>
      </c>
      <c r="E12" s="661" t="s">
        <v>1292</v>
      </c>
      <c r="F12" s="664"/>
      <c r="G12" s="664"/>
      <c r="H12" s="677">
        <v>0</v>
      </c>
      <c r="I12" s="664">
        <v>1</v>
      </c>
      <c r="J12" s="664">
        <v>48.27</v>
      </c>
      <c r="K12" s="677">
        <v>1</v>
      </c>
      <c r="L12" s="664">
        <v>1</v>
      </c>
      <c r="M12" s="665">
        <v>48.27</v>
      </c>
    </row>
    <row r="13" spans="1:13" ht="14.4" customHeight="1" x14ac:dyDescent="0.3">
      <c r="A13" s="660" t="s">
        <v>2383</v>
      </c>
      <c r="B13" s="661" t="s">
        <v>2261</v>
      </c>
      <c r="C13" s="661" t="s">
        <v>1229</v>
      </c>
      <c r="D13" s="661" t="s">
        <v>1230</v>
      </c>
      <c r="E13" s="661" t="s">
        <v>1231</v>
      </c>
      <c r="F13" s="664"/>
      <c r="G13" s="664"/>
      <c r="H13" s="677">
        <v>0</v>
      </c>
      <c r="I13" s="664">
        <v>1</v>
      </c>
      <c r="J13" s="664">
        <v>16.09</v>
      </c>
      <c r="K13" s="677">
        <v>1</v>
      </c>
      <c r="L13" s="664">
        <v>1</v>
      </c>
      <c r="M13" s="665">
        <v>16.09</v>
      </c>
    </row>
    <row r="14" spans="1:13" ht="14.4" customHeight="1" x14ac:dyDescent="0.3">
      <c r="A14" s="660" t="s">
        <v>2383</v>
      </c>
      <c r="B14" s="661" t="s">
        <v>2268</v>
      </c>
      <c r="C14" s="661" t="s">
        <v>1391</v>
      </c>
      <c r="D14" s="661" t="s">
        <v>1396</v>
      </c>
      <c r="E14" s="661" t="s">
        <v>1412</v>
      </c>
      <c r="F14" s="664"/>
      <c r="G14" s="664"/>
      <c r="H14" s="677">
        <v>0</v>
      </c>
      <c r="I14" s="664">
        <v>1</v>
      </c>
      <c r="J14" s="664">
        <v>181.13</v>
      </c>
      <c r="K14" s="677">
        <v>1</v>
      </c>
      <c r="L14" s="664">
        <v>1</v>
      </c>
      <c r="M14" s="665">
        <v>181.13</v>
      </c>
    </row>
    <row r="15" spans="1:13" ht="14.4" customHeight="1" x14ac:dyDescent="0.3">
      <c r="A15" s="660" t="s">
        <v>2384</v>
      </c>
      <c r="B15" s="661" t="s">
        <v>2228</v>
      </c>
      <c r="C15" s="661" t="s">
        <v>1435</v>
      </c>
      <c r="D15" s="661" t="s">
        <v>1299</v>
      </c>
      <c r="E15" s="661" t="s">
        <v>2229</v>
      </c>
      <c r="F15" s="664"/>
      <c r="G15" s="664"/>
      <c r="H15" s="677">
        <v>0</v>
      </c>
      <c r="I15" s="664">
        <v>1</v>
      </c>
      <c r="J15" s="664">
        <v>334.66</v>
      </c>
      <c r="K15" s="677">
        <v>1</v>
      </c>
      <c r="L15" s="664">
        <v>1</v>
      </c>
      <c r="M15" s="665">
        <v>334.66</v>
      </c>
    </row>
    <row r="16" spans="1:13" ht="14.4" customHeight="1" x14ac:dyDescent="0.3">
      <c r="A16" s="660" t="s">
        <v>2384</v>
      </c>
      <c r="B16" s="661" t="s">
        <v>2228</v>
      </c>
      <c r="C16" s="661" t="s">
        <v>2460</v>
      </c>
      <c r="D16" s="661" t="s">
        <v>1299</v>
      </c>
      <c r="E16" s="661" t="s">
        <v>1300</v>
      </c>
      <c r="F16" s="664"/>
      <c r="G16" s="664"/>
      <c r="H16" s="677"/>
      <c r="I16" s="664">
        <v>1</v>
      </c>
      <c r="J16" s="664">
        <v>0</v>
      </c>
      <c r="K16" s="677"/>
      <c r="L16" s="664">
        <v>1</v>
      </c>
      <c r="M16" s="665">
        <v>0</v>
      </c>
    </row>
    <row r="17" spans="1:13" ht="14.4" customHeight="1" x14ac:dyDescent="0.3">
      <c r="A17" s="660" t="s">
        <v>2384</v>
      </c>
      <c r="B17" s="661" t="s">
        <v>2228</v>
      </c>
      <c r="C17" s="661" t="s">
        <v>2461</v>
      </c>
      <c r="D17" s="661" t="s">
        <v>1299</v>
      </c>
      <c r="E17" s="661" t="s">
        <v>2462</v>
      </c>
      <c r="F17" s="664"/>
      <c r="G17" s="664"/>
      <c r="H17" s="677"/>
      <c r="I17" s="664">
        <v>1</v>
      </c>
      <c r="J17" s="664">
        <v>0</v>
      </c>
      <c r="K17" s="677"/>
      <c r="L17" s="664">
        <v>1</v>
      </c>
      <c r="M17" s="665">
        <v>0</v>
      </c>
    </row>
    <row r="18" spans="1:13" ht="14.4" customHeight="1" x14ac:dyDescent="0.3">
      <c r="A18" s="660" t="s">
        <v>2384</v>
      </c>
      <c r="B18" s="661" t="s">
        <v>2241</v>
      </c>
      <c r="C18" s="661" t="s">
        <v>2528</v>
      </c>
      <c r="D18" s="661" t="s">
        <v>2529</v>
      </c>
      <c r="E18" s="661" t="s">
        <v>2243</v>
      </c>
      <c r="F18" s="664"/>
      <c r="G18" s="664"/>
      <c r="H18" s="677">
        <v>0</v>
      </c>
      <c r="I18" s="664">
        <v>1</v>
      </c>
      <c r="J18" s="664">
        <v>184.74</v>
      </c>
      <c r="K18" s="677">
        <v>1</v>
      </c>
      <c r="L18" s="664">
        <v>1</v>
      </c>
      <c r="M18" s="665">
        <v>184.74</v>
      </c>
    </row>
    <row r="19" spans="1:13" ht="14.4" customHeight="1" x14ac:dyDescent="0.3">
      <c r="A19" s="660" t="s">
        <v>2384</v>
      </c>
      <c r="B19" s="661" t="s">
        <v>2241</v>
      </c>
      <c r="C19" s="661" t="s">
        <v>2483</v>
      </c>
      <c r="D19" s="661" t="s">
        <v>2484</v>
      </c>
      <c r="E19" s="661" t="s">
        <v>2485</v>
      </c>
      <c r="F19" s="664"/>
      <c r="G19" s="664"/>
      <c r="H19" s="677">
        <v>0</v>
      </c>
      <c r="I19" s="664">
        <v>4</v>
      </c>
      <c r="J19" s="664">
        <v>482.44</v>
      </c>
      <c r="K19" s="677">
        <v>1</v>
      </c>
      <c r="L19" s="664">
        <v>4</v>
      </c>
      <c r="M19" s="665">
        <v>482.44</v>
      </c>
    </row>
    <row r="20" spans="1:13" ht="14.4" customHeight="1" x14ac:dyDescent="0.3">
      <c r="A20" s="660" t="s">
        <v>2384</v>
      </c>
      <c r="B20" s="661" t="s">
        <v>2241</v>
      </c>
      <c r="C20" s="661" t="s">
        <v>1337</v>
      </c>
      <c r="D20" s="661" t="s">
        <v>2242</v>
      </c>
      <c r="E20" s="661" t="s">
        <v>2243</v>
      </c>
      <c r="F20" s="664"/>
      <c r="G20" s="664"/>
      <c r="H20" s="677">
        <v>0</v>
      </c>
      <c r="I20" s="664">
        <v>6</v>
      </c>
      <c r="J20" s="664">
        <v>1108.44</v>
      </c>
      <c r="K20" s="677">
        <v>1</v>
      </c>
      <c r="L20" s="664">
        <v>6</v>
      </c>
      <c r="M20" s="665">
        <v>1108.44</v>
      </c>
    </row>
    <row r="21" spans="1:13" ht="14.4" customHeight="1" x14ac:dyDescent="0.3">
      <c r="A21" s="660" t="s">
        <v>2384</v>
      </c>
      <c r="B21" s="661" t="s">
        <v>2244</v>
      </c>
      <c r="C21" s="661" t="s">
        <v>1317</v>
      </c>
      <c r="D21" s="661" t="s">
        <v>1318</v>
      </c>
      <c r="E21" s="661" t="s">
        <v>1274</v>
      </c>
      <c r="F21" s="664"/>
      <c r="G21" s="664"/>
      <c r="H21" s="677">
        <v>0</v>
      </c>
      <c r="I21" s="664">
        <v>1</v>
      </c>
      <c r="J21" s="664">
        <v>1385.62</v>
      </c>
      <c r="K21" s="677">
        <v>1</v>
      </c>
      <c r="L21" s="664">
        <v>1</v>
      </c>
      <c r="M21" s="665">
        <v>1385.62</v>
      </c>
    </row>
    <row r="22" spans="1:13" ht="14.4" customHeight="1" x14ac:dyDescent="0.3">
      <c r="A22" s="660" t="s">
        <v>2384</v>
      </c>
      <c r="B22" s="661" t="s">
        <v>2244</v>
      </c>
      <c r="C22" s="661" t="s">
        <v>1321</v>
      </c>
      <c r="D22" s="661" t="s">
        <v>1318</v>
      </c>
      <c r="E22" s="661" t="s">
        <v>1277</v>
      </c>
      <c r="F22" s="664"/>
      <c r="G22" s="664"/>
      <c r="H22" s="677">
        <v>0</v>
      </c>
      <c r="I22" s="664">
        <v>2</v>
      </c>
      <c r="J22" s="664">
        <v>3694.98</v>
      </c>
      <c r="K22" s="677">
        <v>1</v>
      </c>
      <c r="L22" s="664">
        <v>2</v>
      </c>
      <c r="M22" s="665">
        <v>3694.98</v>
      </c>
    </row>
    <row r="23" spans="1:13" ht="14.4" customHeight="1" x14ac:dyDescent="0.3">
      <c r="A23" s="660" t="s">
        <v>2384</v>
      </c>
      <c r="B23" s="661" t="s">
        <v>2244</v>
      </c>
      <c r="C23" s="661" t="s">
        <v>1324</v>
      </c>
      <c r="D23" s="661" t="s">
        <v>1318</v>
      </c>
      <c r="E23" s="661" t="s">
        <v>1280</v>
      </c>
      <c r="F23" s="664"/>
      <c r="G23" s="664"/>
      <c r="H23" s="677">
        <v>0</v>
      </c>
      <c r="I23" s="664">
        <v>1</v>
      </c>
      <c r="J23" s="664">
        <v>2309.36</v>
      </c>
      <c r="K23" s="677">
        <v>1</v>
      </c>
      <c r="L23" s="664">
        <v>1</v>
      </c>
      <c r="M23" s="665">
        <v>2309.36</v>
      </c>
    </row>
    <row r="24" spans="1:13" ht="14.4" customHeight="1" x14ac:dyDescent="0.3">
      <c r="A24" s="660" t="s">
        <v>2384</v>
      </c>
      <c r="B24" s="661" t="s">
        <v>2245</v>
      </c>
      <c r="C24" s="661" t="s">
        <v>1451</v>
      </c>
      <c r="D24" s="661" t="s">
        <v>1452</v>
      </c>
      <c r="E24" s="661" t="s">
        <v>1453</v>
      </c>
      <c r="F24" s="664"/>
      <c r="G24" s="664"/>
      <c r="H24" s="677">
        <v>0</v>
      </c>
      <c r="I24" s="664">
        <v>9</v>
      </c>
      <c r="J24" s="664">
        <v>840.87000000000012</v>
      </c>
      <c r="K24" s="677">
        <v>1</v>
      </c>
      <c r="L24" s="664">
        <v>9</v>
      </c>
      <c r="M24" s="665">
        <v>840.87000000000012</v>
      </c>
    </row>
    <row r="25" spans="1:13" ht="14.4" customHeight="1" x14ac:dyDescent="0.3">
      <c r="A25" s="660" t="s">
        <v>2384</v>
      </c>
      <c r="B25" s="661" t="s">
        <v>3392</v>
      </c>
      <c r="C25" s="661" t="s">
        <v>2858</v>
      </c>
      <c r="D25" s="661" t="s">
        <v>2859</v>
      </c>
      <c r="E25" s="661" t="s">
        <v>2860</v>
      </c>
      <c r="F25" s="664"/>
      <c r="G25" s="664"/>
      <c r="H25" s="677">
        <v>0</v>
      </c>
      <c r="I25" s="664">
        <v>6</v>
      </c>
      <c r="J25" s="664">
        <v>12157.92</v>
      </c>
      <c r="K25" s="677">
        <v>1</v>
      </c>
      <c r="L25" s="664">
        <v>6</v>
      </c>
      <c r="M25" s="665">
        <v>12157.92</v>
      </c>
    </row>
    <row r="26" spans="1:13" ht="14.4" customHeight="1" x14ac:dyDescent="0.3">
      <c r="A26" s="660" t="s">
        <v>2384</v>
      </c>
      <c r="B26" s="661" t="s">
        <v>3392</v>
      </c>
      <c r="C26" s="661" t="s">
        <v>2429</v>
      </c>
      <c r="D26" s="661" t="s">
        <v>2430</v>
      </c>
      <c r="E26" s="661" t="s">
        <v>2431</v>
      </c>
      <c r="F26" s="664"/>
      <c r="G26" s="664"/>
      <c r="H26" s="677">
        <v>0</v>
      </c>
      <c r="I26" s="664">
        <v>7</v>
      </c>
      <c r="J26" s="664">
        <v>14184.24</v>
      </c>
      <c r="K26" s="677">
        <v>1</v>
      </c>
      <c r="L26" s="664">
        <v>7</v>
      </c>
      <c r="M26" s="665">
        <v>14184.24</v>
      </c>
    </row>
    <row r="27" spans="1:13" ht="14.4" customHeight="1" x14ac:dyDescent="0.3">
      <c r="A27" s="660" t="s">
        <v>2384</v>
      </c>
      <c r="B27" s="661" t="s">
        <v>2248</v>
      </c>
      <c r="C27" s="661" t="s">
        <v>1241</v>
      </c>
      <c r="D27" s="661" t="s">
        <v>1242</v>
      </c>
      <c r="E27" s="661" t="s">
        <v>2249</v>
      </c>
      <c r="F27" s="664"/>
      <c r="G27" s="664"/>
      <c r="H27" s="677">
        <v>0</v>
      </c>
      <c r="I27" s="664">
        <v>2</v>
      </c>
      <c r="J27" s="664">
        <v>144</v>
      </c>
      <c r="K27" s="677">
        <v>1</v>
      </c>
      <c r="L27" s="664">
        <v>2</v>
      </c>
      <c r="M27" s="665">
        <v>144</v>
      </c>
    </row>
    <row r="28" spans="1:13" ht="14.4" customHeight="1" x14ac:dyDescent="0.3">
      <c r="A28" s="660" t="s">
        <v>2384</v>
      </c>
      <c r="B28" s="661" t="s">
        <v>2252</v>
      </c>
      <c r="C28" s="661" t="s">
        <v>1302</v>
      </c>
      <c r="D28" s="661" t="s">
        <v>1303</v>
      </c>
      <c r="E28" s="661" t="s">
        <v>1182</v>
      </c>
      <c r="F28" s="664"/>
      <c r="G28" s="664"/>
      <c r="H28" s="677">
        <v>0</v>
      </c>
      <c r="I28" s="664">
        <v>3</v>
      </c>
      <c r="J28" s="664">
        <v>196.62</v>
      </c>
      <c r="K28" s="677">
        <v>1</v>
      </c>
      <c r="L28" s="664">
        <v>3</v>
      </c>
      <c r="M28" s="665">
        <v>196.62</v>
      </c>
    </row>
    <row r="29" spans="1:13" ht="14.4" customHeight="1" x14ac:dyDescent="0.3">
      <c r="A29" s="660" t="s">
        <v>2384</v>
      </c>
      <c r="B29" s="661" t="s">
        <v>2253</v>
      </c>
      <c r="C29" s="661" t="s">
        <v>1290</v>
      </c>
      <c r="D29" s="661" t="s">
        <v>1291</v>
      </c>
      <c r="E29" s="661" t="s">
        <v>1292</v>
      </c>
      <c r="F29" s="664"/>
      <c r="G29" s="664"/>
      <c r="H29" s="677">
        <v>0</v>
      </c>
      <c r="I29" s="664">
        <v>22</v>
      </c>
      <c r="J29" s="664">
        <v>772.42000000000007</v>
      </c>
      <c r="K29" s="677">
        <v>1</v>
      </c>
      <c r="L29" s="664">
        <v>22</v>
      </c>
      <c r="M29" s="665">
        <v>772.42000000000007</v>
      </c>
    </row>
    <row r="30" spans="1:13" ht="14.4" customHeight="1" x14ac:dyDescent="0.3">
      <c r="A30" s="660" t="s">
        <v>2384</v>
      </c>
      <c r="B30" s="661" t="s">
        <v>2253</v>
      </c>
      <c r="C30" s="661" t="s">
        <v>1294</v>
      </c>
      <c r="D30" s="661" t="s">
        <v>1295</v>
      </c>
      <c r="E30" s="661" t="s">
        <v>1296</v>
      </c>
      <c r="F30" s="664"/>
      <c r="G30" s="664"/>
      <c r="H30" s="677">
        <v>0</v>
      </c>
      <c r="I30" s="664">
        <v>7</v>
      </c>
      <c r="J30" s="664">
        <v>491.61</v>
      </c>
      <c r="K30" s="677">
        <v>1</v>
      </c>
      <c r="L30" s="664">
        <v>7</v>
      </c>
      <c r="M30" s="665">
        <v>491.61</v>
      </c>
    </row>
    <row r="31" spans="1:13" ht="14.4" customHeight="1" x14ac:dyDescent="0.3">
      <c r="A31" s="660" t="s">
        <v>2384</v>
      </c>
      <c r="B31" s="661" t="s">
        <v>2255</v>
      </c>
      <c r="C31" s="661" t="s">
        <v>1402</v>
      </c>
      <c r="D31" s="661" t="s">
        <v>1403</v>
      </c>
      <c r="E31" s="661" t="s">
        <v>1404</v>
      </c>
      <c r="F31" s="664"/>
      <c r="G31" s="664"/>
      <c r="H31" s="677">
        <v>0</v>
      </c>
      <c r="I31" s="664">
        <v>13</v>
      </c>
      <c r="J31" s="664">
        <v>688.61</v>
      </c>
      <c r="K31" s="677">
        <v>1</v>
      </c>
      <c r="L31" s="664">
        <v>13</v>
      </c>
      <c r="M31" s="665">
        <v>688.61</v>
      </c>
    </row>
    <row r="32" spans="1:13" ht="14.4" customHeight="1" x14ac:dyDescent="0.3">
      <c r="A32" s="660" t="s">
        <v>2384</v>
      </c>
      <c r="B32" s="661" t="s">
        <v>2257</v>
      </c>
      <c r="C32" s="661" t="s">
        <v>2932</v>
      </c>
      <c r="D32" s="661" t="s">
        <v>2933</v>
      </c>
      <c r="E32" s="661" t="s">
        <v>2934</v>
      </c>
      <c r="F32" s="664">
        <v>1</v>
      </c>
      <c r="G32" s="664">
        <v>503.02</v>
      </c>
      <c r="H32" s="677">
        <v>1</v>
      </c>
      <c r="I32" s="664"/>
      <c r="J32" s="664"/>
      <c r="K32" s="677">
        <v>0</v>
      </c>
      <c r="L32" s="664">
        <v>1</v>
      </c>
      <c r="M32" s="665">
        <v>503.02</v>
      </c>
    </row>
    <row r="33" spans="1:13" ht="14.4" customHeight="1" x14ac:dyDescent="0.3">
      <c r="A33" s="660" t="s">
        <v>2384</v>
      </c>
      <c r="B33" s="661" t="s">
        <v>2259</v>
      </c>
      <c r="C33" s="661" t="s">
        <v>2414</v>
      </c>
      <c r="D33" s="661" t="s">
        <v>1342</v>
      </c>
      <c r="E33" s="661" t="s">
        <v>1292</v>
      </c>
      <c r="F33" s="664"/>
      <c r="G33" s="664"/>
      <c r="H33" s="677">
        <v>0</v>
      </c>
      <c r="I33" s="664">
        <v>4</v>
      </c>
      <c r="J33" s="664">
        <v>193.08</v>
      </c>
      <c r="K33" s="677">
        <v>1</v>
      </c>
      <c r="L33" s="664">
        <v>4</v>
      </c>
      <c r="M33" s="665">
        <v>193.08</v>
      </c>
    </row>
    <row r="34" spans="1:13" ht="14.4" customHeight="1" x14ac:dyDescent="0.3">
      <c r="A34" s="660" t="s">
        <v>2384</v>
      </c>
      <c r="B34" s="661" t="s">
        <v>2259</v>
      </c>
      <c r="C34" s="661" t="s">
        <v>2463</v>
      </c>
      <c r="D34" s="661" t="s">
        <v>1432</v>
      </c>
      <c r="E34" s="661" t="s">
        <v>2324</v>
      </c>
      <c r="F34" s="664"/>
      <c r="G34" s="664"/>
      <c r="H34" s="677">
        <v>0</v>
      </c>
      <c r="I34" s="664">
        <v>3</v>
      </c>
      <c r="J34" s="664">
        <v>289.59000000000003</v>
      </c>
      <c r="K34" s="677">
        <v>1</v>
      </c>
      <c r="L34" s="664">
        <v>3</v>
      </c>
      <c r="M34" s="665">
        <v>289.59000000000003</v>
      </c>
    </row>
    <row r="35" spans="1:13" ht="14.4" customHeight="1" x14ac:dyDescent="0.3">
      <c r="A35" s="660" t="s">
        <v>2384</v>
      </c>
      <c r="B35" s="661" t="s">
        <v>2259</v>
      </c>
      <c r="C35" s="661" t="s">
        <v>1431</v>
      </c>
      <c r="D35" s="661" t="s">
        <v>1432</v>
      </c>
      <c r="E35" s="661" t="s">
        <v>2260</v>
      </c>
      <c r="F35" s="664"/>
      <c r="G35" s="664"/>
      <c r="H35" s="677">
        <v>0</v>
      </c>
      <c r="I35" s="664">
        <v>2</v>
      </c>
      <c r="J35" s="664">
        <v>579.24</v>
      </c>
      <c r="K35" s="677">
        <v>1</v>
      </c>
      <c r="L35" s="664">
        <v>2</v>
      </c>
      <c r="M35" s="665">
        <v>579.24</v>
      </c>
    </row>
    <row r="36" spans="1:13" ht="14.4" customHeight="1" x14ac:dyDescent="0.3">
      <c r="A36" s="660" t="s">
        <v>2384</v>
      </c>
      <c r="B36" s="661" t="s">
        <v>2261</v>
      </c>
      <c r="C36" s="661" t="s">
        <v>1252</v>
      </c>
      <c r="D36" s="661" t="s">
        <v>2262</v>
      </c>
      <c r="E36" s="661" t="s">
        <v>1254</v>
      </c>
      <c r="F36" s="664"/>
      <c r="G36" s="664"/>
      <c r="H36" s="677">
        <v>0</v>
      </c>
      <c r="I36" s="664">
        <v>7</v>
      </c>
      <c r="J36" s="664">
        <v>675.71</v>
      </c>
      <c r="K36" s="677">
        <v>1</v>
      </c>
      <c r="L36" s="664">
        <v>7</v>
      </c>
      <c r="M36" s="665">
        <v>675.71</v>
      </c>
    </row>
    <row r="37" spans="1:13" ht="14.4" customHeight="1" x14ac:dyDescent="0.3">
      <c r="A37" s="660" t="s">
        <v>2384</v>
      </c>
      <c r="B37" s="661" t="s">
        <v>2261</v>
      </c>
      <c r="C37" s="661" t="s">
        <v>2466</v>
      </c>
      <c r="D37" s="661" t="s">
        <v>1230</v>
      </c>
      <c r="E37" s="661" t="s">
        <v>2467</v>
      </c>
      <c r="F37" s="664"/>
      <c r="G37" s="664"/>
      <c r="H37" s="677">
        <v>0</v>
      </c>
      <c r="I37" s="664">
        <v>5</v>
      </c>
      <c r="J37" s="664">
        <v>120.7</v>
      </c>
      <c r="K37" s="677">
        <v>1</v>
      </c>
      <c r="L37" s="664">
        <v>5</v>
      </c>
      <c r="M37" s="665">
        <v>120.7</v>
      </c>
    </row>
    <row r="38" spans="1:13" ht="14.4" customHeight="1" x14ac:dyDescent="0.3">
      <c r="A38" s="660" t="s">
        <v>2384</v>
      </c>
      <c r="B38" s="661" t="s">
        <v>2261</v>
      </c>
      <c r="C38" s="661" t="s">
        <v>1309</v>
      </c>
      <c r="D38" s="661" t="s">
        <v>2263</v>
      </c>
      <c r="E38" s="661" t="s">
        <v>947</v>
      </c>
      <c r="F38" s="664"/>
      <c r="G38" s="664"/>
      <c r="H38" s="677">
        <v>0</v>
      </c>
      <c r="I38" s="664">
        <v>6</v>
      </c>
      <c r="J38" s="664">
        <v>289.62</v>
      </c>
      <c r="K38" s="677">
        <v>1</v>
      </c>
      <c r="L38" s="664">
        <v>6</v>
      </c>
      <c r="M38" s="665">
        <v>289.62</v>
      </c>
    </row>
    <row r="39" spans="1:13" ht="14.4" customHeight="1" x14ac:dyDescent="0.3">
      <c r="A39" s="660" t="s">
        <v>2384</v>
      </c>
      <c r="B39" s="661" t="s">
        <v>2264</v>
      </c>
      <c r="C39" s="661" t="s">
        <v>1399</v>
      </c>
      <c r="D39" s="661" t="s">
        <v>2265</v>
      </c>
      <c r="E39" s="661" t="s">
        <v>1215</v>
      </c>
      <c r="F39" s="664"/>
      <c r="G39" s="664"/>
      <c r="H39" s="677">
        <v>0</v>
      </c>
      <c r="I39" s="664">
        <v>1</v>
      </c>
      <c r="J39" s="664">
        <v>291.82</v>
      </c>
      <c r="K39" s="677">
        <v>1</v>
      </c>
      <c r="L39" s="664">
        <v>1</v>
      </c>
      <c r="M39" s="665">
        <v>291.82</v>
      </c>
    </row>
    <row r="40" spans="1:13" ht="14.4" customHeight="1" x14ac:dyDescent="0.3">
      <c r="A40" s="660" t="s">
        <v>2384</v>
      </c>
      <c r="B40" s="661" t="s">
        <v>2264</v>
      </c>
      <c r="C40" s="661" t="s">
        <v>2465</v>
      </c>
      <c r="D40" s="661" t="s">
        <v>1439</v>
      </c>
      <c r="E40" s="661" t="s">
        <v>1036</v>
      </c>
      <c r="F40" s="664"/>
      <c r="G40" s="664"/>
      <c r="H40" s="677">
        <v>0</v>
      </c>
      <c r="I40" s="664">
        <v>2</v>
      </c>
      <c r="J40" s="664">
        <v>389.08</v>
      </c>
      <c r="K40" s="677">
        <v>1</v>
      </c>
      <c r="L40" s="664">
        <v>2</v>
      </c>
      <c r="M40" s="665">
        <v>389.08</v>
      </c>
    </row>
    <row r="41" spans="1:13" ht="14.4" customHeight="1" x14ac:dyDescent="0.3">
      <c r="A41" s="660" t="s">
        <v>2384</v>
      </c>
      <c r="B41" s="661" t="s">
        <v>2266</v>
      </c>
      <c r="C41" s="661" t="s">
        <v>2507</v>
      </c>
      <c r="D41" s="661" t="s">
        <v>2508</v>
      </c>
      <c r="E41" s="661" t="s">
        <v>1644</v>
      </c>
      <c r="F41" s="664"/>
      <c r="G41" s="664"/>
      <c r="H41" s="677">
        <v>0</v>
      </c>
      <c r="I41" s="664">
        <v>1</v>
      </c>
      <c r="J41" s="664">
        <v>204.76</v>
      </c>
      <c r="K41" s="677">
        <v>1</v>
      </c>
      <c r="L41" s="664">
        <v>1</v>
      </c>
      <c r="M41" s="665">
        <v>204.76</v>
      </c>
    </row>
    <row r="42" spans="1:13" ht="14.4" customHeight="1" x14ac:dyDescent="0.3">
      <c r="A42" s="660" t="s">
        <v>2384</v>
      </c>
      <c r="B42" s="661" t="s">
        <v>3393</v>
      </c>
      <c r="C42" s="661" t="s">
        <v>2900</v>
      </c>
      <c r="D42" s="661" t="s">
        <v>2901</v>
      </c>
      <c r="E42" s="661" t="s">
        <v>2902</v>
      </c>
      <c r="F42" s="664"/>
      <c r="G42" s="664"/>
      <c r="H42" s="677">
        <v>0</v>
      </c>
      <c r="I42" s="664">
        <v>2</v>
      </c>
      <c r="J42" s="664">
        <v>109.96</v>
      </c>
      <c r="K42" s="677">
        <v>1</v>
      </c>
      <c r="L42" s="664">
        <v>2</v>
      </c>
      <c r="M42" s="665">
        <v>109.96</v>
      </c>
    </row>
    <row r="43" spans="1:13" ht="14.4" customHeight="1" x14ac:dyDescent="0.3">
      <c r="A43" s="660" t="s">
        <v>2384</v>
      </c>
      <c r="B43" s="661" t="s">
        <v>2267</v>
      </c>
      <c r="C43" s="661" t="s">
        <v>2922</v>
      </c>
      <c r="D43" s="661" t="s">
        <v>1384</v>
      </c>
      <c r="E43" s="661" t="s">
        <v>2923</v>
      </c>
      <c r="F43" s="664"/>
      <c r="G43" s="664"/>
      <c r="H43" s="677">
        <v>0</v>
      </c>
      <c r="I43" s="664">
        <v>1</v>
      </c>
      <c r="J43" s="664">
        <v>366.53</v>
      </c>
      <c r="K43" s="677">
        <v>1</v>
      </c>
      <c r="L43" s="664">
        <v>1</v>
      </c>
      <c r="M43" s="665">
        <v>366.53</v>
      </c>
    </row>
    <row r="44" spans="1:13" ht="14.4" customHeight="1" x14ac:dyDescent="0.3">
      <c r="A44" s="660" t="s">
        <v>2384</v>
      </c>
      <c r="B44" s="661" t="s">
        <v>3394</v>
      </c>
      <c r="C44" s="661" t="s">
        <v>2904</v>
      </c>
      <c r="D44" s="661" t="s">
        <v>2905</v>
      </c>
      <c r="E44" s="661" t="s">
        <v>1215</v>
      </c>
      <c r="F44" s="664"/>
      <c r="G44" s="664"/>
      <c r="H44" s="677">
        <v>0</v>
      </c>
      <c r="I44" s="664">
        <v>1</v>
      </c>
      <c r="J44" s="664">
        <v>77.790000000000006</v>
      </c>
      <c r="K44" s="677">
        <v>1</v>
      </c>
      <c r="L44" s="664">
        <v>1</v>
      </c>
      <c r="M44" s="665">
        <v>77.790000000000006</v>
      </c>
    </row>
    <row r="45" spans="1:13" ht="14.4" customHeight="1" x14ac:dyDescent="0.3">
      <c r="A45" s="660" t="s">
        <v>2384</v>
      </c>
      <c r="B45" s="661" t="s">
        <v>3395</v>
      </c>
      <c r="C45" s="661" t="s">
        <v>2920</v>
      </c>
      <c r="D45" s="661" t="s">
        <v>2921</v>
      </c>
      <c r="E45" s="661" t="s">
        <v>1206</v>
      </c>
      <c r="F45" s="664"/>
      <c r="G45" s="664"/>
      <c r="H45" s="677">
        <v>0</v>
      </c>
      <c r="I45" s="664">
        <v>1</v>
      </c>
      <c r="J45" s="664">
        <v>98.11</v>
      </c>
      <c r="K45" s="677">
        <v>1</v>
      </c>
      <c r="L45" s="664">
        <v>1</v>
      </c>
      <c r="M45" s="665">
        <v>98.11</v>
      </c>
    </row>
    <row r="46" spans="1:13" ht="14.4" customHeight="1" x14ac:dyDescent="0.3">
      <c r="A46" s="660" t="s">
        <v>2384</v>
      </c>
      <c r="B46" s="661" t="s">
        <v>2268</v>
      </c>
      <c r="C46" s="661" t="s">
        <v>2423</v>
      </c>
      <c r="D46" s="661" t="s">
        <v>2424</v>
      </c>
      <c r="E46" s="661" t="s">
        <v>2425</v>
      </c>
      <c r="F46" s="664"/>
      <c r="G46" s="664"/>
      <c r="H46" s="677">
        <v>0</v>
      </c>
      <c r="I46" s="664">
        <v>1</v>
      </c>
      <c r="J46" s="664">
        <v>278.64</v>
      </c>
      <c r="K46" s="677">
        <v>1</v>
      </c>
      <c r="L46" s="664">
        <v>1</v>
      </c>
      <c r="M46" s="665">
        <v>278.64</v>
      </c>
    </row>
    <row r="47" spans="1:13" ht="14.4" customHeight="1" x14ac:dyDescent="0.3">
      <c r="A47" s="660" t="s">
        <v>2384</v>
      </c>
      <c r="B47" s="661" t="s">
        <v>2268</v>
      </c>
      <c r="C47" s="661" t="s">
        <v>1333</v>
      </c>
      <c r="D47" s="661" t="s">
        <v>2269</v>
      </c>
      <c r="E47" s="661" t="s">
        <v>900</v>
      </c>
      <c r="F47" s="664"/>
      <c r="G47" s="664"/>
      <c r="H47" s="677">
        <v>0</v>
      </c>
      <c r="I47" s="664">
        <v>3</v>
      </c>
      <c r="J47" s="664">
        <v>360.37</v>
      </c>
      <c r="K47" s="677">
        <v>1</v>
      </c>
      <c r="L47" s="664">
        <v>3</v>
      </c>
      <c r="M47" s="665">
        <v>360.37</v>
      </c>
    </row>
    <row r="48" spans="1:13" ht="14.4" customHeight="1" x14ac:dyDescent="0.3">
      <c r="A48" s="660" t="s">
        <v>2384</v>
      </c>
      <c r="B48" s="661" t="s">
        <v>2268</v>
      </c>
      <c r="C48" s="661" t="s">
        <v>2492</v>
      </c>
      <c r="D48" s="661" t="s">
        <v>2269</v>
      </c>
      <c r="E48" s="661" t="s">
        <v>2493</v>
      </c>
      <c r="F48" s="664"/>
      <c r="G48" s="664"/>
      <c r="H48" s="677">
        <v>0</v>
      </c>
      <c r="I48" s="664">
        <v>4</v>
      </c>
      <c r="J48" s="664">
        <v>1641.53</v>
      </c>
      <c r="K48" s="677">
        <v>1</v>
      </c>
      <c r="L48" s="664">
        <v>4</v>
      </c>
      <c r="M48" s="665">
        <v>1641.53</v>
      </c>
    </row>
    <row r="49" spans="1:13" ht="14.4" customHeight="1" x14ac:dyDescent="0.3">
      <c r="A49" s="660" t="s">
        <v>2384</v>
      </c>
      <c r="B49" s="661" t="s">
        <v>2268</v>
      </c>
      <c r="C49" s="661" t="s">
        <v>1391</v>
      </c>
      <c r="D49" s="661" t="s">
        <v>1396</v>
      </c>
      <c r="E49" s="661" t="s">
        <v>1412</v>
      </c>
      <c r="F49" s="664"/>
      <c r="G49" s="664"/>
      <c r="H49" s="677">
        <v>0</v>
      </c>
      <c r="I49" s="664">
        <v>7</v>
      </c>
      <c r="J49" s="664">
        <v>1351.6999999999998</v>
      </c>
      <c r="K49" s="677">
        <v>1</v>
      </c>
      <c r="L49" s="664">
        <v>7</v>
      </c>
      <c r="M49" s="665">
        <v>1351.6999999999998</v>
      </c>
    </row>
    <row r="50" spans="1:13" ht="14.4" customHeight="1" x14ac:dyDescent="0.3">
      <c r="A50" s="660" t="s">
        <v>2384</v>
      </c>
      <c r="B50" s="661" t="s">
        <v>2268</v>
      </c>
      <c r="C50" s="661" t="s">
        <v>1395</v>
      </c>
      <c r="D50" s="661" t="s">
        <v>1396</v>
      </c>
      <c r="E50" s="661" t="s">
        <v>2270</v>
      </c>
      <c r="F50" s="664"/>
      <c r="G50" s="664"/>
      <c r="H50" s="677">
        <v>0</v>
      </c>
      <c r="I50" s="664">
        <v>1</v>
      </c>
      <c r="J50" s="664">
        <v>643.69000000000005</v>
      </c>
      <c r="K50" s="677">
        <v>1</v>
      </c>
      <c r="L50" s="664">
        <v>1</v>
      </c>
      <c r="M50" s="665">
        <v>643.69000000000005</v>
      </c>
    </row>
    <row r="51" spans="1:13" ht="14.4" customHeight="1" x14ac:dyDescent="0.3">
      <c r="A51" s="660" t="s">
        <v>2384</v>
      </c>
      <c r="B51" s="661" t="s">
        <v>2271</v>
      </c>
      <c r="C51" s="661" t="s">
        <v>2469</v>
      </c>
      <c r="D51" s="661" t="s">
        <v>2470</v>
      </c>
      <c r="E51" s="661" t="s">
        <v>900</v>
      </c>
      <c r="F51" s="664"/>
      <c r="G51" s="664"/>
      <c r="H51" s="677">
        <v>0</v>
      </c>
      <c r="I51" s="664">
        <v>1</v>
      </c>
      <c r="J51" s="664">
        <v>193.1</v>
      </c>
      <c r="K51" s="677">
        <v>1</v>
      </c>
      <c r="L51" s="664">
        <v>1</v>
      </c>
      <c r="M51" s="665">
        <v>193.1</v>
      </c>
    </row>
    <row r="52" spans="1:13" ht="14.4" customHeight="1" x14ac:dyDescent="0.3">
      <c r="A52" s="660" t="s">
        <v>2384</v>
      </c>
      <c r="B52" s="661" t="s">
        <v>2278</v>
      </c>
      <c r="C52" s="661" t="s">
        <v>1927</v>
      </c>
      <c r="D52" s="661" t="s">
        <v>1928</v>
      </c>
      <c r="E52" s="661" t="s">
        <v>2338</v>
      </c>
      <c r="F52" s="664"/>
      <c r="G52" s="664"/>
      <c r="H52" s="677">
        <v>0</v>
      </c>
      <c r="I52" s="664">
        <v>1</v>
      </c>
      <c r="J52" s="664">
        <v>82.99</v>
      </c>
      <c r="K52" s="677">
        <v>1</v>
      </c>
      <c r="L52" s="664">
        <v>1</v>
      </c>
      <c r="M52" s="665">
        <v>82.99</v>
      </c>
    </row>
    <row r="53" spans="1:13" ht="14.4" customHeight="1" x14ac:dyDescent="0.3">
      <c r="A53" s="660" t="s">
        <v>2384</v>
      </c>
      <c r="B53" s="661" t="s">
        <v>2307</v>
      </c>
      <c r="C53" s="661" t="s">
        <v>1535</v>
      </c>
      <c r="D53" s="661" t="s">
        <v>1536</v>
      </c>
      <c r="E53" s="661" t="s">
        <v>2308</v>
      </c>
      <c r="F53" s="664"/>
      <c r="G53" s="664"/>
      <c r="H53" s="677">
        <v>0</v>
      </c>
      <c r="I53" s="664">
        <v>1</v>
      </c>
      <c r="J53" s="664">
        <v>66.819999999999993</v>
      </c>
      <c r="K53" s="677">
        <v>1</v>
      </c>
      <c r="L53" s="664">
        <v>1</v>
      </c>
      <c r="M53" s="665">
        <v>66.819999999999993</v>
      </c>
    </row>
    <row r="54" spans="1:13" ht="14.4" customHeight="1" x14ac:dyDescent="0.3">
      <c r="A54" s="660" t="s">
        <v>2384</v>
      </c>
      <c r="B54" s="661" t="s">
        <v>2353</v>
      </c>
      <c r="C54" s="661" t="s">
        <v>2433</v>
      </c>
      <c r="D54" s="661" t="s">
        <v>2067</v>
      </c>
      <c r="E54" s="661" t="s">
        <v>2434</v>
      </c>
      <c r="F54" s="664"/>
      <c r="G54" s="664"/>
      <c r="H54" s="677">
        <v>0</v>
      </c>
      <c r="I54" s="664">
        <v>2</v>
      </c>
      <c r="J54" s="664">
        <v>1496.42</v>
      </c>
      <c r="K54" s="677">
        <v>1</v>
      </c>
      <c r="L54" s="664">
        <v>2</v>
      </c>
      <c r="M54" s="665">
        <v>1496.42</v>
      </c>
    </row>
    <row r="55" spans="1:13" ht="14.4" customHeight="1" x14ac:dyDescent="0.3">
      <c r="A55" s="660" t="s">
        <v>2384</v>
      </c>
      <c r="B55" s="661" t="s">
        <v>2313</v>
      </c>
      <c r="C55" s="661" t="s">
        <v>2908</v>
      </c>
      <c r="D55" s="661" t="s">
        <v>2909</v>
      </c>
      <c r="E55" s="661" t="s">
        <v>2910</v>
      </c>
      <c r="F55" s="664">
        <v>3</v>
      </c>
      <c r="G55" s="664">
        <v>145.26</v>
      </c>
      <c r="H55" s="677">
        <v>1</v>
      </c>
      <c r="I55" s="664"/>
      <c r="J55" s="664"/>
      <c r="K55" s="677">
        <v>0</v>
      </c>
      <c r="L55" s="664">
        <v>3</v>
      </c>
      <c r="M55" s="665">
        <v>145.26</v>
      </c>
    </row>
    <row r="56" spans="1:13" ht="14.4" customHeight="1" x14ac:dyDescent="0.3">
      <c r="A56" s="660" t="s">
        <v>2384</v>
      </c>
      <c r="B56" s="661" t="s">
        <v>2316</v>
      </c>
      <c r="C56" s="661" t="s">
        <v>1330</v>
      </c>
      <c r="D56" s="661" t="s">
        <v>2319</v>
      </c>
      <c r="E56" s="661" t="s">
        <v>2318</v>
      </c>
      <c r="F56" s="664"/>
      <c r="G56" s="664"/>
      <c r="H56" s="677">
        <v>0</v>
      </c>
      <c r="I56" s="664">
        <v>6</v>
      </c>
      <c r="J56" s="664">
        <v>40.08</v>
      </c>
      <c r="K56" s="677">
        <v>1</v>
      </c>
      <c r="L56" s="664">
        <v>6</v>
      </c>
      <c r="M56" s="665">
        <v>40.08</v>
      </c>
    </row>
    <row r="57" spans="1:13" ht="14.4" customHeight="1" x14ac:dyDescent="0.3">
      <c r="A57" s="660" t="s">
        <v>2385</v>
      </c>
      <c r="B57" s="661" t="s">
        <v>2238</v>
      </c>
      <c r="C57" s="661" t="s">
        <v>2500</v>
      </c>
      <c r="D57" s="661" t="s">
        <v>1455</v>
      </c>
      <c r="E57" s="661" t="s">
        <v>1456</v>
      </c>
      <c r="F57" s="664"/>
      <c r="G57" s="664"/>
      <c r="H57" s="677">
        <v>0</v>
      </c>
      <c r="I57" s="664">
        <v>1</v>
      </c>
      <c r="J57" s="664">
        <v>101.68</v>
      </c>
      <c r="K57" s="677">
        <v>1</v>
      </c>
      <c r="L57" s="664">
        <v>1</v>
      </c>
      <c r="M57" s="665">
        <v>101.68</v>
      </c>
    </row>
    <row r="58" spans="1:13" ht="14.4" customHeight="1" x14ac:dyDescent="0.3">
      <c r="A58" s="660" t="s">
        <v>2385</v>
      </c>
      <c r="B58" s="661" t="s">
        <v>2241</v>
      </c>
      <c r="C58" s="661" t="s">
        <v>2525</v>
      </c>
      <c r="D58" s="661" t="s">
        <v>2526</v>
      </c>
      <c r="E58" s="661" t="s">
        <v>2527</v>
      </c>
      <c r="F58" s="664"/>
      <c r="G58" s="664"/>
      <c r="H58" s="677">
        <v>0</v>
      </c>
      <c r="I58" s="664">
        <v>1</v>
      </c>
      <c r="J58" s="664">
        <v>93.75</v>
      </c>
      <c r="K58" s="677">
        <v>1</v>
      </c>
      <c r="L58" s="664">
        <v>1</v>
      </c>
      <c r="M58" s="665">
        <v>93.75</v>
      </c>
    </row>
    <row r="59" spans="1:13" ht="14.4" customHeight="1" x14ac:dyDescent="0.3">
      <c r="A59" s="660" t="s">
        <v>2385</v>
      </c>
      <c r="B59" s="661" t="s">
        <v>2241</v>
      </c>
      <c r="C59" s="661" t="s">
        <v>2528</v>
      </c>
      <c r="D59" s="661" t="s">
        <v>2529</v>
      </c>
      <c r="E59" s="661" t="s">
        <v>2243</v>
      </c>
      <c r="F59" s="664"/>
      <c r="G59" s="664"/>
      <c r="H59" s="677">
        <v>0</v>
      </c>
      <c r="I59" s="664">
        <v>1</v>
      </c>
      <c r="J59" s="664">
        <v>184.74</v>
      </c>
      <c r="K59" s="677">
        <v>1</v>
      </c>
      <c r="L59" s="664">
        <v>1</v>
      </c>
      <c r="M59" s="665">
        <v>184.74</v>
      </c>
    </row>
    <row r="60" spans="1:13" ht="14.4" customHeight="1" x14ac:dyDescent="0.3">
      <c r="A60" s="660" t="s">
        <v>2385</v>
      </c>
      <c r="B60" s="661" t="s">
        <v>2241</v>
      </c>
      <c r="C60" s="661" t="s">
        <v>2483</v>
      </c>
      <c r="D60" s="661" t="s">
        <v>2484</v>
      </c>
      <c r="E60" s="661" t="s">
        <v>2485</v>
      </c>
      <c r="F60" s="664"/>
      <c r="G60" s="664"/>
      <c r="H60" s="677">
        <v>0</v>
      </c>
      <c r="I60" s="664">
        <v>4</v>
      </c>
      <c r="J60" s="664">
        <v>482.44</v>
      </c>
      <c r="K60" s="677">
        <v>1</v>
      </c>
      <c r="L60" s="664">
        <v>4</v>
      </c>
      <c r="M60" s="665">
        <v>482.44</v>
      </c>
    </row>
    <row r="61" spans="1:13" ht="14.4" customHeight="1" x14ac:dyDescent="0.3">
      <c r="A61" s="660" t="s">
        <v>2385</v>
      </c>
      <c r="B61" s="661" t="s">
        <v>2241</v>
      </c>
      <c r="C61" s="661" t="s">
        <v>1337</v>
      </c>
      <c r="D61" s="661" t="s">
        <v>2242</v>
      </c>
      <c r="E61" s="661" t="s">
        <v>2243</v>
      </c>
      <c r="F61" s="664"/>
      <c r="G61" s="664"/>
      <c r="H61" s="677">
        <v>0</v>
      </c>
      <c r="I61" s="664">
        <v>2</v>
      </c>
      <c r="J61" s="664">
        <v>369.48</v>
      </c>
      <c r="K61" s="677">
        <v>1</v>
      </c>
      <c r="L61" s="664">
        <v>2</v>
      </c>
      <c r="M61" s="665">
        <v>369.48</v>
      </c>
    </row>
    <row r="62" spans="1:13" ht="14.4" customHeight="1" x14ac:dyDescent="0.3">
      <c r="A62" s="660" t="s">
        <v>2385</v>
      </c>
      <c r="B62" s="661" t="s">
        <v>2244</v>
      </c>
      <c r="C62" s="661" t="s">
        <v>1276</v>
      </c>
      <c r="D62" s="661" t="s">
        <v>1273</v>
      </c>
      <c r="E62" s="661" t="s">
        <v>1277</v>
      </c>
      <c r="F62" s="664"/>
      <c r="G62" s="664"/>
      <c r="H62" s="677">
        <v>0</v>
      </c>
      <c r="I62" s="664">
        <v>2</v>
      </c>
      <c r="J62" s="664">
        <v>1847.48</v>
      </c>
      <c r="K62" s="677">
        <v>1</v>
      </c>
      <c r="L62" s="664">
        <v>2</v>
      </c>
      <c r="M62" s="665">
        <v>1847.48</v>
      </c>
    </row>
    <row r="63" spans="1:13" ht="14.4" customHeight="1" x14ac:dyDescent="0.3">
      <c r="A63" s="660" t="s">
        <v>2385</v>
      </c>
      <c r="B63" s="661" t="s">
        <v>2244</v>
      </c>
      <c r="C63" s="661" t="s">
        <v>1317</v>
      </c>
      <c r="D63" s="661" t="s">
        <v>1318</v>
      </c>
      <c r="E63" s="661" t="s">
        <v>1274</v>
      </c>
      <c r="F63" s="664"/>
      <c r="G63" s="664"/>
      <c r="H63" s="677">
        <v>0</v>
      </c>
      <c r="I63" s="664">
        <v>1</v>
      </c>
      <c r="J63" s="664">
        <v>1385.62</v>
      </c>
      <c r="K63" s="677">
        <v>1</v>
      </c>
      <c r="L63" s="664">
        <v>1</v>
      </c>
      <c r="M63" s="665">
        <v>1385.62</v>
      </c>
    </row>
    <row r="64" spans="1:13" ht="14.4" customHeight="1" x14ac:dyDescent="0.3">
      <c r="A64" s="660" t="s">
        <v>2385</v>
      </c>
      <c r="B64" s="661" t="s">
        <v>2245</v>
      </c>
      <c r="C64" s="661" t="s">
        <v>1464</v>
      </c>
      <c r="D64" s="661" t="s">
        <v>1452</v>
      </c>
      <c r="E64" s="661" t="s">
        <v>1465</v>
      </c>
      <c r="F64" s="664"/>
      <c r="G64" s="664"/>
      <c r="H64" s="677">
        <v>0</v>
      </c>
      <c r="I64" s="664">
        <v>8</v>
      </c>
      <c r="J64" s="664">
        <v>1494.96</v>
      </c>
      <c r="K64" s="677">
        <v>1</v>
      </c>
      <c r="L64" s="664">
        <v>8</v>
      </c>
      <c r="M64" s="665">
        <v>1494.96</v>
      </c>
    </row>
    <row r="65" spans="1:13" ht="14.4" customHeight="1" x14ac:dyDescent="0.3">
      <c r="A65" s="660" t="s">
        <v>2385</v>
      </c>
      <c r="B65" s="661" t="s">
        <v>2248</v>
      </c>
      <c r="C65" s="661" t="s">
        <v>1241</v>
      </c>
      <c r="D65" s="661" t="s">
        <v>1242</v>
      </c>
      <c r="E65" s="661" t="s">
        <v>2249</v>
      </c>
      <c r="F65" s="664"/>
      <c r="G65" s="664"/>
      <c r="H65" s="677">
        <v>0</v>
      </c>
      <c r="I65" s="664">
        <v>7</v>
      </c>
      <c r="J65" s="664">
        <v>504</v>
      </c>
      <c r="K65" s="677">
        <v>1</v>
      </c>
      <c r="L65" s="664">
        <v>7</v>
      </c>
      <c r="M65" s="665">
        <v>504</v>
      </c>
    </row>
    <row r="66" spans="1:13" ht="14.4" customHeight="1" x14ac:dyDescent="0.3">
      <c r="A66" s="660" t="s">
        <v>2385</v>
      </c>
      <c r="B66" s="661" t="s">
        <v>2253</v>
      </c>
      <c r="C66" s="661" t="s">
        <v>1290</v>
      </c>
      <c r="D66" s="661" t="s">
        <v>1291</v>
      </c>
      <c r="E66" s="661" t="s">
        <v>1292</v>
      </c>
      <c r="F66" s="664"/>
      <c r="G66" s="664"/>
      <c r="H66" s="677">
        <v>0</v>
      </c>
      <c r="I66" s="664">
        <v>13</v>
      </c>
      <c r="J66" s="664">
        <v>456.43000000000006</v>
      </c>
      <c r="K66" s="677">
        <v>1</v>
      </c>
      <c r="L66" s="664">
        <v>13</v>
      </c>
      <c r="M66" s="665">
        <v>456.43000000000006</v>
      </c>
    </row>
    <row r="67" spans="1:13" ht="14.4" customHeight="1" x14ac:dyDescent="0.3">
      <c r="A67" s="660" t="s">
        <v>2385</v>
      </c>
      <c r="B67" s="661" t="s">
        <v>2253</v>
      </c>
      <c r="C67" s="661" t="s">
        <v>1294</v>
      </c>
      <c r="D67" s="661" t="s">
        <v>1295</v>
      </c>
      <c r="E67" s="661" t="s">
        <v>1296</v>
      </c>
      <c r="F67" s="664"/>
      <c r="G67" s="664"/>
      <c r="H67" s="677">
        <v>0</v>
      </c>
      <c r="I67" s="664">
        <v>2</v>
      </c>
      <c r="J67" s="664">
        <v>140.46</v>
      </c>
      <c r="K67" s="677">
        <v>1</v>
      </c>
      <c r="L67" s="664">
        <v>2</v>
      </c>
      <c r="M67" s="665">
        <v>140.46</v>
      </c>
    </row>
    <row r="68" spans="1:13" ht="14.4" customHeight="1" x14ac:dyDescent="0.3">
      <c r="A68" s="660" t="s">
        <v>2385</v>
      </c>
      <c r="B68" s="661" t="s">
        <v>2254</v>
      </c>
      <c r="C68" s="661" t="s">
        <v>1360</v>
      </c>
      <c r="D68" s="661" t="s">
        <v>1361</v>
      </c>
      <c r="E68" s="661" t="s">
        <v>1362</v>
      </c>
      <c r="F68" s="664"/>
      <c r="G68" s="664"/>
      <c r="H68" s="677">
        <v>0</v>
      </c>
      <c r="I68" s="664">
        <v>1</v>
      </c>
      <c r="J68" s="664">
        <v>8.7899999999999991</v>
      </c>
      <c r="K68" s="677">
        <v>1</v>
      </c>
      <c r="L68" s="664">
        <v>1</v>
      </c>
      <c r="M68" s="665">
        <v>8.7899999999999991</v>
      </c>
    </row>
    <row r="69" spans="1:13" ht="14.4" customHeight="1" x14ac:dyDescent="0.3">
      <c r="A69" s="660" t="s">
        <v>2385</v>
      </c>
      <c r="B69" s="661" t="s">
        <v>2255</v>
      </c>
      <c r="C69" s="661" t="s">
        <v>1402</v>
      </c>
      <c r="D69" s="661" t="s">
        <v>1403</v>
      </c>
      <c r="E69" s="661" t="s">
        <v>1404</v>
      </c>
      <c r="F69" s="664"/>
      <c r="G69" s="664"/>
      <c r="H69" s="677">
        <v>0</v>
      </c>
      <c r="I69" s="664">
        <v>6</v>
      </c>
      <c r="J69" s="664">
        <v>317.82</v>
      </c>
      <c r="K69" s="677">
        <v>1</v>
      </c>
      <c r="L69" s="664">
        <v>6</v>
      </c>
      <c r="M69" s="665">
        <v>317.82</v>
      </c>
    </row>
    <row r="70" spans="1:13" ht="14.4" customHeight="1" x14ac:dyDescent="0.3">
      <c r="A70" s="660" t="s">
        <v>2385</v>
      </c>
      <c r="B70" s="661" t="s">
        <v>2259</v>
      </c>
      <c r="C70" s="661" t="s">
        <v>2414</v>
      </c>
      <c r="D70" s="661" t="s">
        <v>1342</v>
      </c>
      <c r="E70" s="661" t="s">
        <v>1292</v>
      </c>
      <c r="F70" s="664"/>
      <c r="G70" s="664"/>
      <c r="H70" s="677">
        <v>0</v>
      </c>
      <c r="I70" s="664">
        <v>1</v>
      </c>
      <c r="J70" s="664">
        <v>48.27</v>
      </c>
      <c r="K70" s="677">
        <v>1</v>
      </c>
      <c r="L70" s="664">
        <v>1</v>
      </c>
      <c r="M70" s="665">
        <v>48.27</v>
      </c>
    </row>
    <row r="71" spans="1:13" ht="14.4" customHeight="1" x14ac:dyDescent="0.3">
      <c r="A71" s="660" t="s">
        <v>2385</v>
      </c>
      <c r="B71" s="661" t="s">
        <v>2261</v>
      </c>
      <c r="C71" s="661" t="s">
        <v>1252</v>
      </c>
      <c r="D71" s="661" t="s">
        <v>2262</v>
      </c>
      <c r="E71" s="661" t="s">
        <v>1254</v>
      </c>
      <c r="F71" s="664"/>
      <c r="G71" s="664"/>
      <c r="H71" s="677">
        <v>0</v>
      </c>
      <c r="I71" s="664">
        <v>5</v>
      </c>
      <c r="J71" s="664">
        <v>482.65</v>
      </c>
      <c r="K71" s="677">
        <v>1</v>
      </c>
      <c r="L71" s="664">
        <v>5</v>
      </c>
      <c r="M71" s="665">
        <v>482.65</v>
      </c>
    </row>
    <row r="72" spans="1:13" ht="14.4" customHeight="1" x14ac:dyDescent="0.3">
      <c r="A72" s="660" t="s">
        <v>2385</v>
      </c>
      <c r="B72" s="661" t="s">
        <v>2261</v>
      </c>
      <c r="C72" s="661" t="s">
        <v>2511</v>
      </c>
      <c r="D72" s="661" t="s">
        <v>1230</v>
      </c>
      <c r="E72" s="661" t="s">
        <v>2512</v>
      </c>
      <c r="F72" s="664"/>
      <c r="G72" s="664"/>
      <c r="H72" s="677">
        <v>0</v>
      </c>
      <c r="I72" s="664">
        <v>3</v>
      </c>
      <c r="J72" s="664">
        <v>120.66</v>
      </c>
      <c r="K72" s="677">
        <v>1</v>
      </c>
      <c r="L72" s="664">
        <v>3</v>
      </c>
      <c r="M72" s="665">
        <v>120.66</v>
      </c>
    </row>
    <row r="73" spans="1:13" ht="14.4" customHeight="1" x14ac:dyDescent="0.3">
      <c r="A73" s="660" t="s">
        <v>2385</v>
      </c>
      <c r="B73" s="661" t="s">
        <v>2261</v>
      </c>
      <c r="C73" s="661" t="s">
        <v>2513</v>
      </c>
      <c r="D73" s="661" t="s">
        <v>2263</v>
      </c>
      <c r="E73" s="661" t="s">
        <v>2514</v>
      </c>
      <c r="F73" s="664"/>
      <c r="G73" s="664"/>
      <c r="H73" s="677">
        <v>0</v>
      </c>
      <c r="I73" s="664">
        <v>3</v>
      </c>
      <c r="J73" s="664">
        <v>241.35000000000002</v>
      </c>
      <c r="K73" s="677">
        <v>1</v>
      </c>
      <c r="L73" s="664">
        <v>3</v>
      </c>
      <c r="M73" s="665">
        <v>241.35000000000002</v>
      </c>
    </row>
    <row r="74" spans="1:13" ht="14.4" customHeight="1" x14ac:dyDescent="0.3">
      <c r="A74" s="660" t="s">
        <v>2385</v>
      </c>
      <c r="B74" s="661" t="s">
        <v>2264</v>
      </c>
      <c r="C74" s="661" t="s">
        <v>2509</v>
      </c>
      <c r="D74" s="661" t="s">
        <v>2510</v>
      </c>
      <c r="E74" s="661" t="s">
        <v>1644</v>
      </c>
      <c r="F74" s="664"/>
      <c r="G74" s="664"/>
      <c r="H74" s="677">
        <v>0</v>
      </c>
      <c r="I74" s="664">
        <v>1</v>
      </c>
      <c r="J74" s="664">
        <v>97.26</v>
      </c>
      <c r="K74" s="677">
        <v>1</v>
      </c>
      <c r="L74" s="664">
        <v>1</v>
      </c>
      <c r="M74" s="665">
        <v>97.26</v>
      </c>
    </row>
    <row r="75" spans="1:13" ht="14.4" customHeight="1" x14ac:dyDescent="0.3">
      <c r="A75" s="660" t="s">
        <v>2385</v>
      </c>
      <c r="B75" s="661" t="s">
        <v>2266</v>
      </c>
      <c r="C75" s="661" t="s">
        <v>2507</v>
      </c>
      <c r="D75" s="661" t="s">
        <v>2508</v>
      </c>
      <c r="E75" s="661" t="s">
        <v>1644</v>
      </c>
      <c r="F75" s="664"/>
      <c r="G75" s="664"/>
      <c r="H75" s="677">
        <v>0</v>
      </c>
      <c r="I75" s="664">
        <v>1</v>
      </c>
      <c r="J75" s="664">
        <v>204.76</v>
      </c>
      <c r="K75" s="677">
        <v>1</v>
      </c>
      <c r="L75" s="664">
        <v>1</v>
      </c>
      <c r="M75" s="665">
        <v>204.76</v>
      </c>
    </row>
    <row r="76" spans="1:13" ht="14.4" customHeight="1" x14ac:dyDescent="0.3">
      <c r="A76" s="660" t="s">
        <v>2385</v>
      </c>
      <c r="B76" s="661" t="s">
        <v>2267</v>
      </c>
      <c r="C76" s="661" t="s">
        <v>1383</v>
      </c>
      <c r="D76" s="661" t="s">
        <v>1384</v>
      </c>
      <c r="E76" s="661" t="s">
        <v>1385</v>
      </c>
      <c r="F76" s="664"/>
      <c r="G76" s="664"/>
      <c r="H76" s="677">
        <v>0</v>
      </c>
      <c r="I76" s="664">
        <v>1</v>
      </c>
      <c r="J76" s="664">
        <v>109.97</v>
      </c>
      <c r="K76" s="677">
        <v>1</v>
      </c>
      <c r="L76" s="664">
        <v>1</v>
      </c>
      <c r="M76" s="665">
        <v>109.97</v>
      </c>
    </row>
    <row r="77" spans="1:13" ht="14.4" customHeight="1" x14ac:dyDescent="0.3">
      <c r="A77" s="660" t="s">
        <v>2385</v>
      </c>
      <c r="B77" s="661" t="s">
        <v>2268</v>
      </c>
      <c r="C77" s="661" t="s">
        <v>2492</v>
      </c>
      <c r="D77" s="661" t="s">
        <v>2269</v>
      </c>
      <c r="E77" s="661" t="s">
        <v>2493</v>
      </c>
      <c r="F77" s="664"/>
      <c r="G77" s="664"/>
      <c r="H77" s="677">
        <v>0</v>
      </c>
      <c r="I77" s="664">
        <v>1</v>
      </c>
      <c r="J77" s="664">
        <v>392.42</v>
      </c>
      <c r="K77" s="677">
        <v>1</v>
      </c>
      <c r="L77" s="664">
        <v>1</v>
      </c>
      <c r="M77" s="665">
        <v>392.42</v>
      </c>
    </row>
    <row r="78" spans="1:13" ht="14.4" customHeight="1" x14ac:dyDescent="0.3">
      <c r="A78" s="660" t="s">
        <v>2385</v>
      </c>
      <c r="B78" s="661" t="s">
        <v>2268</v>
      </c>
      <c r="C78" s="661" t="s">
        <v>1391</v>
      </c>
      <c r="D78" s="661" t="s">
        <v>1396</v>
      </c>
      <c r="E78" s="661" t="s">
        <v>1412</v>
      </c>
      <c r="F78" s="664"/>
      <c r="G78" s="664"/>
      <c r="H78" s="677">
        <v>0</v>
      </c>
      <c r="I78" s="664">
        <v>2</v>
      </c>
      <c r="J78" s="664">
        <v>386.2</v>
      </c>
      <c r="K78" s="677">
        <v>1</v>
      </c>
      <c r="L78" s="664">
        <v>2</v>
      </c>
      <c r="M78" s="665">
        <v>386.2</v>
      </c>
    </row>
    <row r="79" spans="1:13" ht="14.4" customHeight="1" x14ac:dyDescent="0.3">
      <c r="A79" s="660" t="s">
        <v>2385</v>
      </c>
      <c r="B79" s="661" t="s">
        <v>2268</v>
      </c>
      <c r="C79" s="661" t="s">
        <v>1395</v>
      </c>
      <c r="D79" s="661" t="s">
        <v>1396</v>
      </c>
      <c r="E79" s="661" t="s">
        <v>2270</v>
      </c>
      <c r="F79" s="664"/>
      <c r="G79" s="664"/>
      <c r="H79" s="677">
        <v>0</v>
      </c>
      <c r="I79" s="664">
        <v>2</v>
      </c>
      <c r="J79" s="664">
        <v>1247.42</v>
      </c>
      <c r="K79" s="677">
        <v>1</v>
      </c>
      <c r="L79" s="664">
        <v>2</v>
      </c>
      <c r="M79" s="665">
        <v>1247.42</v>
      </c>
    </row>
    <row r="80" spans="1:13" ht="14.4" customHeight="1" x14ac:dyDescent="0.3">
      <c r="A80" s="660" t="s">
        <v>2385</v>
      </c>
      <c r="B80" s="661" t="s">
        <v>2307</v>
      </c>
      <c r="C80" s="661" t="s">
        <v>1535</v>
      </c>
      <c r="D80" s="661" t="s">
        <v>1536</v>
      </c>
      <c r="E80" s="661" t="s">
        <v>2308</v>
      </c>
      <c r="F80" s="664"/>
      <c r="G80" s="664"/>
      <c r="H80" s="677">
        <v>0</v>
      </c>
      <c r="I80" s="664">
        <v>1</v>
      </c>
      <c r="J80" s="664">
        <v>66.819999999999993</v>
      </c>
      <c r="K80" s="677">
        <v>1</v>
      </c>
      <c r="L80" s="664">
        <v>1</v>
      </c>
      <c r="M80" s="665">
        <v>66.819999999999993</v>
      </c>
    </row>
    <row r="81" spans="1:13" ht="14.4" customHeight="1" x14ac:dyDescent="0.3">
      <c r="A81" s="660" t="s">
        <v>2386</v>
      </c>
      <c r="B81" s="661" t="s">
        <v>2228</v>
      </c>
      <c r="C81" s="661" t="s">
        <v>2641</v>
      </c>
      <c r="D81" s="661" t="s">
        <v>1224</v>
      </c>
      <c r="E81" s="661" t="s">
        <v>2642</v>
      </c>
      <c r="F81" s="664"/>
      <c r="G81" s="664"/>
      <c r="H81" s="677">
        <v>0</v>
      </c>
      <c r="I81" s="664">
        <v>1</v>
      </c>
      <c r="J81" s="664">
        <v>28.81</v>
      </c>
      <c r="K81" s="677">
        <v>1</v>
      </c>
      <c r="L81" s="664">
        <v>1</v>
      </c>
      <c r="M81" s="665">
        <v>28.81</v>
      </c>
    </row>
    <row r="82" spans="1:13" ht="14.4" customHeight="1" x14ac:dyDescent="0.3">
      <c r="A82" s="660" t="s">
        <v>2386</v>
      </c>
      <c r="B82" s="661" t="s">
        <v>2228</v>
      </c>
      <c r="C82" s="661" t="s">
        <v>1298</v>
      </c>
      <c r="D82" s="661" t="s">
        <v>1299</v>
      </c>
      <c r="E82" s="661" t="s">
        <v>2230</v>
      </c>
      <c r="F82" s="664"/>
      <c r="G82" s="664"/>
      <c r="H82" s="677">
        <v>0</v>
      </c>
      <c r="I82" s="664">
        <v>2</v>
      </c>
      <c r="J82" s="664">
        <v>187.42</v>
      </c>
      <c r="K82" s="677">
        <v>1</v>
      </c>
      <c r="L82" s="664">
        <v>2</v>
      </c>
      <c r="M82" s="665">
        <v>187.42</v>
      </c>
    </row>
    <row r="83" spans="1:13" ht="14.4" customHeight="1" x14ac:dyDescent="0.3">
      <c r="A83" s="660" t="s">
        <v>2386</v>
      </c>
      <c r="B83" s="661" t="s">
        <v>2228</v>
      </c>
      <c r="C83" s="661" t="s">
        <v>2643</v>
      </c>
      <c r="D83" s="661" t="s">
        <v>1299</v>
      </c>
      <c r="E83" s="661" t="s">
        <v>2644</v>
      </c>
      <c r="F83" s="664"/>
      <c r="G83" s="664"/>
      <c r="H83" s="677"/>
      <c r="I83" s="664">
        <v>3</v>
      </c>
      <c r="J83" s="664">
        <v>0</v>
      </c>
      <c r="K83" s="677"/>
      <c r="L83" s="664">
        <v>3</v>
      </c>
      <c r="M83" s="665">
        <v>0</v>
      </c>
    </row>
    <row r="84" spans="1:13" ht="14.4" customHeight="1" x14ac:dyDescent="0.3">
      <c r="A84" s="660" t="s">
        <v>2386</v>
      </c>
      <c r="B84" s="661" t="s">
        <v>2231</v>
      </c>
      <c r="C84" s="661" t="s">
        <v>1256</v>
      </c>
      <c r="D84" s="661" t="s">
        <v>2232</v>
      </c>
      <c r="E84" s="661" t="s">
        <v>2233</v>
      </c>
      <c r="F84" s="664"/>
      <c r="G84" s="664"/>
      <c r="H84" s="677">
        <v>0</v>
      </c>
      <c r="I84" s="664">
        <v>1</v>
      </c>
      <c r="J84" s="664">
        <v>57.64</v>
      </c>
      <c r="K84" s="677">
        <v>1</v>
      </c>
      <c r="L84" s="664">
        <v>1</v>
      </c>
      <c r="M84" s="665">
        <v>57.64</v>
      </c>
    </row>
    <row r="85" spans="1:13" ht="14.4" customHeight="1" x14ac:dyDescent="0.3">
      <c r="A85" s="660" t="s">
        <v>2386</v>
      </c>
      <c r="B85" s="661" t="s">
        <v>2238</v>
      </c>
      <c r="C85" s="661" t="s">
        <v>2619</v>
      </c>
      <c r="D85" s="661" t="s">
        <v>2620</v>
      </c>
      <c r="E85" s="661" t="s">
        <v>2621</v>
      </c>
      <c r="F85" s="664">
        <v>2</v>
      </c>
      <c r="G85" s="664">
        <v>0</v>
      </c>
      <c r="H85" s="677"/>
      <c r="I85" s="664"/>
      <c r="J85" s="664"/>
      <c r="K85" s="677"/>
      <c r="L85" s="664">
        <v>2</v>
      </c>
      <c r="M85" s="665">
        <v>0</v>
      </c>
    </row>
    <row r="86" spans="1:13" ht="14.4" customHeight="1" x14ac:dyDescent="0.3">
      <c r="A86" s="660" t="s">
        <v>2386</v>
      </c>
      <c r="B86" s="661" t="s">
        <v>2238</v>
      </c>
      <c r="C86" s="661" t="s">
        <v>2500</v>
      </c>
      <c r="D86" s="661" t="s">
        <v>1455</v>
      </c>
      <c r="E86" s="661" t="s">
        <v>1456</v>
      </c>
      <c r="F86" s="664"/>
      <c r="G86" s="664"/>
      <c r="H86" s="677">
        <v>0</v>
      </c>
      <c r="I86" s="664">
        <v>6</v>
      </c>
      <c r="J86" s="664">
        <v>610.08000000000004</v>
      </c>
      <c r="K86" s="677">
        <v>1</v>
      </c>
      <c r="L86" s="664">
        <v>6</v>
      </c>
      <c r="M86" s="665">
        <v>610.08000000000004</v>
      </c>
    </row>
    <row r="87" spans="1:13" ht="14.4" customHeight="1" x14ac:dyDescent="0.3">
      <c r="A87" s="660" t="s">
        <v>2386</v>
      </c>
      <c r="B87" s="661" t="s">
        <v>2238</v>
      </c>
      <c r="C87" s="661" t="s">
        <v>1305</v>
      </c>
      <c r="D87" s="661" t="s">
        <v>1306</v>
      </c>
      <c r="E87" s="661" t="s">
        <v>2239</v>
      </c>
      <c r="F87" s="664"/>
      <c r="G87" s="664"/>
      <c r="H87" s="677">
        <v>0</v>
      </c>
      <c r="I87" s="664">
        <v>1</v>
      </c>
      <c r="J87" s="664">
        <v>86.43</v>
      </c>
      <c r="K87" s="677">
        <v>1</v>
      </c>
      <c r="L87" s="664">
        <v>1</v>
      </c>
      <c r="M87" s="665">
        <v>86.43</v>
      </c>
    </row>
    <row r="88" spans="1:13" ht="14.4" customHeight="1" x14ac:dyDescent="0.3">
      <c r="A88" s="660" t="s">
        <v>2386</v>
      </c>
      <c r="B88" s="661" t="s">
        <v>2240</v>
      </c>
      <c r="C88" s="661" t="s">
        <v>1356</v>
      </c>
      <c r="D88" s="661" t="s">
        <v>1357</v>
      </c>
      <c r="E88" s="661" t="s">
        <v>1358</v>
      </c>
      <c r="F88" s="664"/>
      <c r="G88" s="664"/>
      <c r="H88" s="677">
        <v>0</v>
      </c>
      <c r="I88" s="664">
        <v>3</v>
      </c>
      <c r="J88" s="664">
        <v>92.49</v>
      </c>
      <c r="K88" s="677">
        <v>1</v>
      </c>
      <c r="L88" s="664">
        <v>3</v>
      </c>
      <c r="M88" s="665">
        <v>92.49</v>
      </c>
    </row>
    <row r="89" spans="1:13" ht="14.4" customHeight="1" x14ac:dyDescent="0.3">
      <c r="A89" s="660" t="s">
        <v>2386</v>
      </c>
      <c r="B89" s="661" t="s">
        <v>2240</v>
      </c>
      <c r="C89" s="661" t="s">
        <v>2574</v>
      </c>
      <c r="D89" s="661" t="s">
        <v>2575</v>
      </c>
      <c r="E89" s="661" t="s">
        <v>1358</v>
      </c>
      <c r="F89" s="664">
        <v>1</v>
      </c>
      <c r="G89" s="664">
        <v>30.83</v>
      </c>
      <c r="H89" s="677">
        <v>1</v>
      </c>
      <c r="I89" s="664"/>
      <c r="J89" s="664"/>
      <c r="K89" s="677">
        <v>0</v>
      </c>
      <c r="L89" s="664">
        <v>1</v>
      </c>
      <c r="M89" s="665">
        <v>30.83</v>
      </c>
    </row>
    <row r="90" spans="1:13" ht="14.4" customHeight="1" x14ac:dyDescent="0.3">
      <c r="A90" s="660" t="s">
        <v>2386</v>
      </c>
      <c r="B90" s="661" t="s">
        <v>2240</v>
      </c>
      <c r="C90" s="661" t="s">
        <v>2576</v>
      </c>
      <c r="D90" s="661" t="s">
        <v>2577</v>
      </c>
      <c r="E90" s="661" t="s">
        <v>1354</v>
      </c>
      <c r="F90" s="664">
        <v>1</v>
      </c>
      <c r="G90" s="664">
        <v>46.25</v>
      </c>
      <c r="H90" s="677">
        <v>1</v>
      </c>
      <c r="I90" s="664"/>
      <c r="J90" s="664"/>
      <c r="K90" s="677">
        <v>0</v>
      </c>
      <c r="L90" s="664">
        <v>1</v>
      </c>
      <c r="M90" s="665">
        <v>46.25</v>
      </c>
    </row>
    <row r="91" spans="1:13" ht="14.4" customHeight="1" x14ac:dyDescent="0.3">
      <c r="A91" s="660" t="s">
        <v>2386</v>
      </c>
      <c r="B91" s="661" t="s">
        <v>2241</v>
      </c>
      <c r="C91" s="661" t="s">
        <v>2681</v>
      </c>
      <c r="D91" s="661" t="s">
        <v>2529</v>
      </c>
      <c r="E91" s="661" t="s">
        <v>2514</v>
      </c>
      <c r="F91" s="664"/>
      <c r="G91" s="664"/>
      <c r="H91" s="677">
        <v>0</v>
      </c>
      <c r="I91" s="664">
        <v>1</v>
      </c>
      <c r="J91" s="664">
        <v>92.38</v>
      </c>
      <c r="K91" s="677">
        <v>1</v>
      </c>
      <c r="L91" s="664">
        <v>1</v>
      </c>
      <c r="M91" s="665">
        <v>92.38</v>
      </c>
    </row>
    <row r="92" spans="1:13" ht="14.4" customHeight="1" x14ac:dyDescent="0.3">
      <c r="A92" s="660" t="s">
        <v>2386</v>
      </c>
      <c r="B92" s="661" t="s">
        <v>2241</v>
      </c>
      <c r="C92" s="661" t="s">
        <v>2483</v>
      </c>
      <c r="D92" s="661" t="s">
        <v>2484</v>
      </c>
      <c r="E92" s="661" t="s">
        <v>2485</v>
      </c>
      <c r="F92" s="664"/>
      <c r="G92" s="664"/>
      <c r="H92" s="677">
        <v>0</v>
      </c>
      <c r="I92" s="664">
        <v>2</v>
      </c>
      <c r="J92" s="664">
        <v>241.22</v>
      </c>
      <c r="K92" s="677">
        <v>1</v>
      </c>
      <c r="L92" s="664">
        <v>2</v>
      </c>
      <c r="M92" s="665">
        <v>241.22</v>
      </c>
    </row>
    <row r="93" spans="1:13" ht="14.4" customHeight="1" x14ac:dyDescent="0.3">
      <c r="A93" s="660" t="s">
        <v>2386</v>
      </c>
      <c r="B93" s="661" t="s">
        <v>2241</v>
      </c>
      <c r="C93" s="661" t="s">
        <v>1337</v>
      </c>
      <c r="D93" s="661" t="s">
        <v>2242</v>
      </c>
      <c r="E93" s="661" t="s">
        <v>2243</v>
      </c>
      <c r="F93" s="664"/>
      <c r="G93" s="664"/>
      <c r="H93" s="677">
        <v>0</v>
      </c>
      <c r="I93" s="664">
        <v>4</v>
      </c>
      <c r="J93" s="664">
        <v>738.96</v>
      </c>
      <c r="K93" s="677">
        <v>1</v>
      </c>
      <c r="L93" s="664">
        <v>4</v>
      </c>
      <c r="M93" s="665">
        <v>738.96</v>
      </c>
    </row>
    <row r="94" spans="1:13" ht="14.4" customHeight="1" x14ac:dyDescent="0.3">
      <c r="A94" s="660" t="s">
        <v>2386</v>
      </c>
      <c r="B94" s="661" t="s">
        <v>2244</v>
      </c>
      <c r="C94" s="661" t="s">
        <v>2632</v>
      </c>
      <c r="D94" s="661" t="s">
        <v>1273</v>
      </c>
      <c r="E94" s="661" t="s">
        <v>2633</v>
      </c>
      <c r="F94" s="664"/>
      <c r="G94" s="664"/>
      <c r="H94" s="677">
        <v>0</v>
      </c>
      <c r="I94" s="664">
        <v>2</v>
      </c>
      <c r="J94" s="664">
        <v>326.02</v>
      </c>
      <c r="K94" s="677">
        <v>1</v>
      </c>
      <c r="L94" s="664">
        <v>2</v>
      </c>
      <c r="M94" s="665">
        <v>326.02</v>
      </c>
    </row>
    <row r="95" spans="1:13" ht="14.4" customHeight="1" x14ac:dyDescent="0.3">
      <c r="A95" s="660" t="s">
        <v>2386</v>
      </c>
      <c r="B95" s="661" t="s">
        <v>2244</v>
      </c>
      <c r="C95" s="661" t="s">
        <v>2634</v>
      </c>
      <c r="D95" s="661" t="s">
        <v>1318</v>
      </c>
      <c r="E95" s="661" t="s">
        <v>2633</v>
      </c>
      <c r="F95" s="664"/>
      <c r="G95" s="664"/>
      <c r="H95" s="677">
        <v>0</v>
      </c>
      <c r="I95" s="664">
        <v>1</v>
      </c>
      <c r="J95" s="664">
        <v>277.12</v>
      </c>
      <c r="K95" s="677">
        <v>1</v>
      </c>
      <c r="L95" s="664">
        <v>1</v>
      </c>
      <c r="M95" s="665">
        <v>277.12</v>
      </c>
    </row>
    <row r="96" spans="1:13" ht="14.4" customHeight="1" x14ac:dyDescent="0.3">
      <c r="A96" s="660" t="s">
        <v>2386</v>
      </c>
      <c r="B96" s="661" t="s">
        <v>2244</v>
      </c>
      <c r="C96" s="661" t="s">
        <v>1321</v>
      </c>
      <c r="D96" s="661" t="s">
        <v>1318</v>
      </c>
      <c r="E96" s="661" t="s">
        <v>1277</v>
      </c>
      <c r="F96" s="664"/>
      <c r="G96" s="664"/>
      <c r="H96" s="677">
        <v>0</v>
      </c>
      <c r="I96" s="664">
        <v>1</v>
      </c>
      <c r="J96" s="664">
        <v>1847.49</v>
      </c>
      <c r="K96" s="677">
        <v>1</v>
      </c>
      <c r="L96" s="664">
        <v>1</v>
      </c>
      <c r="M96" s="665">
        <v>1847.49</v>
      </c>
    </row>
    <row r="97" spans="1:13" ht="14.4" customHeight="1" x14ac:dyDescent="0.3">
      <c r="A97" s="660" t="s">
        <v>2386</v>
      </c>
      <c r="B97" s="661" t="s">
        <v>2245</v>
      </c>
      <c r="C97" s="661" t="s">
        <v>2593</v>
      </c>
      <c r="D97" s="661" t="s">
        <v>2594</v>
      </c>
      <c r="E97" s="661" t="s">
        <v>2595</v>
      </c>
      <c r="F97" s="664">
        <v>2</v>
      </c>
      <c r="G97" s="664">
        <v>200.22</v>
      </c>
      <c r="H97" s="677">
        <v>1</v>
      </c>
      <c r="I97" s="664"/>
      <c r="J97" s="664"/>
      <c r="K97" s="677">
        <v>0</v>
      </c>
      <c r="L97" s="664">
        <v>2</v>
      </c>
      <c r="M97" s="665">
        <v>200.22</v>
      </c>
    </row>
    <row r="98" spans="1:13" ht="14.4" customHeight="1" x14ac:dyDescent="0.3">
      <c r="A98" s="660" t="s">
        <v>2386</v>
      </c>
      <c r="B98" s="661" t="s">
        <v>2245</v>
      </c>
      <c r="C98" s="661" t="s">
        <v>1451</v>
      </c>
      <c r="D98" s="661" t="s">
        <v>1452</v>
      </c>
      <c r="E98" s="661" t="s">
        <v>1453</v>
      </c>
      <c r="F98" s="664"/>
      <c r="G98" s="664"/>
      <c r="H98" s="677">
        <v>0</v>
      </c>
      <c r="I98" s="664">
        <v>12</v>
      </c>
      <c r="J98" s="664">
        <v>1121.1600000000001</v>
      </c>
      <c r="K98" s="677">
        <v>1</v>
      </c>
      <c r="L98" s="664">
        <v>12</v>
      </c>
      <c r="M98" s="665">
        <v>1121.1600000000001</v>
      </c>
    </row>
    <row r="99" spans="1:13" ht="14.4" customHeight="1" x14ac:dyDescent="0.3">
      <c r="A99" s="660" t="s">
        <v>2386</v>
      </c>
      <c r="B99" s="661" t="s">
        <v>2245</v>
      </c>
      <c r="C99" s="661" t="s">
        <v>2596</v>
      </c>
      <c r="D99" s="661" t="s">
        <v>2594</v>
      </c>
      <c r="E99" s="661" t="s">
        <v>2595</v>
      </c>
      <c r="F99" s="664">
        <v>2</v>
      </c>
      <c r="G99" s="664">
        <v>0</v>
      </c>
      <c r="H99" s="677"/>
      <c r="I99" s="664"/>
      <c r="J99" s="664"/>
      <c r="K99" s="677"/>
      <c r="L99" s="664">
        <v>2</v>
      </c>
      <c r="M99" s="665">
        <v>0</v>
      </c>
    </row>
    <row r="100" spans="1:13" ht="14.4" customHeight="1" x14ac:dyDescent="0.3">
      <c r="A100" s="660" t="s">
        <v>2386</v>
      </c>
      <c r="B100" s="661" t="s">
        <v>2245</v>
      </c>
      <c r="C100" s="661" t="s">
        <v>2597</v>
      </c>
      <c r="D100" s="661" t="s">
        <v>2594</v>
      </c>
      <c r="E100" s="661" t="s">
        <v>1453</v>
      </c>
      <c r="F100" s="664">
        <v>1</v>
      </c>
      <c r="G100" s="664">
        <v>0</v>
      </c>
      <c r="H100" s="677"/>
      <c r="I100" s="664"/>
      <c r="J100" s="664"/>
      <c r="K100" s="677"/>
      <c r="L100" s="664">
        <v>1</v>
      </c>
      <c r="M100" s="665">
        <v>0</v>
      </c>
    </row>
    <row r="101" spans="1:13" ht="14.4" customHeight="1" x14ac:dyDescent="0.3">
      <c r="A101" s="660" t="s">
        <v>2386</v>
      </c>
      <c r="B101" s="661" t="s">
        <v>2245</v>
      </c>
      <c r="C101" s="661" t="s">
        <v>1464</v>
      </c>
      <c r="D101" s="661" t="s">
        <v>1452</v>
      </c>
      <c r="E101" s="661" t="s">
        <v>1465</v>
      </c>
      <c r="F101" s="664"/>
      <c r="G101" s="664"/>
      <c r="H101" s="677">
        <v>0</v>
      </c>
      <c r="I101" s="664">
        <v>4</v>
      </c>
      <c r="J101" s="664">
        <v>747.48</v>
      </c>
      <c r="K101" s="677">
        <v>1</v>
      </c>
      <c r="L101" s="664">
        <v>4</v>
      </c>
      <c r="M101" s="665">
        <v>747.48</v>
      </c>
    </row>
    <row r="102" spans="1:13" ht="14.4" customHeight="1" x14ac:dyDescent="0.3">
      <c r="A102" s="660" t="s">
        <v>2386</v>
      </c>
      <c r="B102" s="661" t="s">
        <v>2248</v>
      </c>
      <c r="C102" s="661" t="s">
        <v>1241</v>
      </c>
      <c r="D102" s="661" t="s">
        <v>1242</v>
      </c>
      <c r="E102" s="661" t="s">
        <v>2249</v>
      </c>
      <c r="F102" s="664"/>
      <c r="G102" s="664"/>
      <c r="H102" s="677">
        <v>0</v>
      </c>
      <c r="I102" s="664">
        <v>8</v>
      </c>
      <c r="J102" s="664">
        <v>576</v>
      </c>
      <c r="K102" s="677">
        <v>1</v>
      </c>
      <c r="L102" s="664">
        <v>8</v>
      </c>
      <c r="M102" s="665">
        <v>576</v>
      </c>
    </row>
    <row r="103" spans="1:13" ht="14.4" customHeight="1" x14ac:dyDescent="0.3">
      <c r="A103" s="660" t="s">
        <v>2386</v>
      </c>
      <c r="B103" s="661" t="s">
        <v>2248</v>
      </c>
      <c r="C103" s="661" t="s">
        <v>1245</v>
      </c>
      <c r="D103" s="661" t="s">
        <v>1242</v>
      </c>
      <c r="E103" s="661" t="s">
        <v>2250</v>
      </c>
      <c r="F103" s="664"/>
      <c r="G103" s="664"/>
      <c r="H103" s="677">
        <v>0</v>
      </c>
      <c r="I103" s="664">
        <v>1</v>
      </c>
      <c r="J103" s="664">
        <v>144.01</v>
      </c>
      <c r="K103" s="677">
        <v>1</v>
      </c>
      <c r="L103" s="664">
        <v>1</v>
      </c>
      <c r="M103" s="665">
        <v>144.01</v>
      </c>
    </row>
    <row r="104" spans="1:13" ht="14.4" customHeight="1" x14ac:dyDescent="0.3">
      <c r="A104" s="660" t="s">
        <v>2386</v>
      </c>
      <c r="B104" s="661" t="s">
        <v>2248</v>
      </c>
      <c r="C104" s="661" t="s">
        <v>2537</v>
      </c>
      <c r="D104" s="661" t="s">
        <v>2538</v>
      </c>
      <c r="E104" s="661" t="s">
        <v>2249</v>
      </c>
      <c r="F104" s="664">
        <v>1</v>
      </c>
      <c r="G104" s="664">
        <v>0</v>
      </c>
      <c r="H104" s="677"/>
      <c r="I104" s="664"/>
      <c r="J104" s="664"/>
      <c r="K104" s="677"/>
      <c r="L104" s="664">
        <v>1</v>
      </c>
      <c r="M104" s="665">
        <v>0</v>
      </c>
    </row>
    <row r="105" spans="1:13" ht="14.4" customHeight="1" x14ac:dyDescent="0.3">
      <c r="A105" s="660" t="s">
        <v>2386</v>
      </c>
      <c r="B105" s="661" t="s">
        <v>2252</v>
      </c>
      <c r="C105" s="661" t="s">
        <v>1302</v>
      </c>
      <c r="D105" s="661" t="s">
        <v>1303</v>
      </c>
      <c r="E105" s="661" t="s">
        <v>1182</v>
      </c>
      <c r="F105" s="664"/>
      <c r="G105" s="664"/>
      <c r="H105" s="677">
        <v>0</v>
      </c>
      <c r="I105" s="664">
        <v>1</v>
      </c>
      <c r="J105" s="664">
        <v>65.540000000000006</v>
      </c>
      <c r="K105" s="677">
        <v>1</v>
      </c>
      <c r="L105" s="664">
        <v>1</v>
      </c>
      <c r="M105" s="665">
        <v>65.540000000000006</v>
      </c>
    </row>
    <row r="106" spans="1:13" ht="14.4" customHeight="1" x14ac:dyDescent="0.3">
      <c r="A106" s="660" t="s">
        <v>2386</v>
      </c>
      <c r="B106" s="661" t="s">
        <v>2253</v>
      </c>
      <c r="C106" s="661" t="s">
        <v>1290</v>
      </c>
      <c r="D106" s="661" t="s">
        <v>1291</v>
      </c>
      <c r="E106" s="661" t="s">
        <v>1292</v>
      </c>
      <c r="F106" s="664"/>
      <c r="G106" s="664"/>
      <c r="H106" s="677">
        <v>0</v>
      </c>
      <c r="I106" s="664">
        <v>13</v>
      </c>
      <c r="J106" s="664">
        <v>456.43000000000006</v>
      </c>
      <c r="K106" s="677">
        <v>1</v>
      </c>
      <c r="L106" s="664">
        <v>13</v>
      </c>
      <c r="M106" s="665">
        <v>456.43000000000006</v>
      </c>
    </row>
    <row r="107" spans="1:13" ht="14.4" customHeight="1" x14ac:dyDescent="0.3">
      <c r="A107" s="660" t="s">
        <v>2386</v>
      </c>
      <c r="B107" s="661" t="s">
        <v>2253</v>
      </c>
      <c r="C107" s="661" t="s">
        <v>1294</v>
      </c>
      <c r="D107" s="661" t="s">
        <v>1295</v>
      </c>
      <c r="E107" s="661" t="s">
        <v>1296</v>
      </c>
      <c r="F107" s="664"/>
      <c r="G107" s="664"/>
      <c r="H107" s="677">
        <v>0</v>
      </c>
      <c r="I107" s="664">
        <v>4</v>
      </c>
      <c r="J107" s="664">
        <v>280.92</v>
      </c>
      <c r="K107" s="677">
        <v>1</v>
      </c>
      <c r="L107" s="664">
        <v>4</v>
      </c>
      <c r="M107" s="665">
        <v>280.92</v>
      </c>
    </row>
    <row r="108" spans="1:13" ht="14.4" customHeight="1" x14ac:dyDescent="0.3">
      <c r="A108" s="660" t="s">
        <v>2386</v>
      </c>
      <c r="B108" s="661" t="s">
        <v>2253</v>
      </c>
      <c r="C108" s="661" t="s">
        <v>2551</v>
      </c>
      <c r="D108" s="661" t="s">
        <v>2552</v>
      </c>
      <c r="E108" s="661" t="s">
        <v>1296</v>
      </c>
      <c r="F108" s="664">
        <v>1</v>
      </c>
      <c r="G108" s="664">
        <v>70.23</v>
      </c>
      <c r="H108" s="677">
        <v>1</v>
      </c>
      <c r="I108" s="664"/>
      <c r="J108" s="664"/>
      <c r="K108" s="677">
        <v>0</v>
      </c>
      <c r="L108" s="664">
        <v>1</v>
      </c>
      <c r="M108" s="665">
        <v>70.23</v>
      </c>
    </row>
    <row r="109" spans="1:13" ht="14.4" customHeight="1" x14ac:dyDescent="0.3">
      <c r="A109" s="660" t="s">
        <v>2386</v>
      </c>
      <c r="B109" s="661" t="s">
        <v>2253</v>
      </c>
      <c r="C109" s="661" t="s">
        <v>2553</v>
      </c>
      <c r="D109" s="661" t="s">
        <v>2554</v>
      </c>
      <c r="E109" s="661" t="s">
        <v>1292</v>
      </c>
      <c r="F109" s="664">
        <v>2</v>
      </c>
      <c r="G109" s="664">
        <v>70.22</v>
      </c>
      <c r="H109" s="677">
        <v>1</v>
      </c>
      <c r="I109" s="664"/>
      <c r="J109" s="664"/>
      <c r="K109" s="677">
        <v>0</v>
      </c>
      <c r="L109" s="664">
        <v>2</v>
      </c>
      <c r="M109" s="665">
        <v>70.22</v>
      </c>
    </row>
    <row r="110" spans="1:13" ht="14.4" customHeight="1" x14ac:dyDescent="0.3">
      <c r="A110" s="660" t="s">
        <v>2386</v>
      </c>
      <c r="B110" s="661" t="s">
        <v>2254</v>
      </c>
      <c r="C110" s="661" t="s">
        <v>2587</v>
      </c>
      <c r="D110" s="661" t="s">
        <v>2588</v>
      </c>
      <c r="E110" s="661" t="s">
        <v>2589</v>
      </c>
      <c r="F110" s="664">
        <v>1</v>
      </c>
      <c r="G110" s="664">
        <v>17.559999999999999</v>
      </c>
      <c r="H110" s="677">
        <v>1</v>
      </c>
      <c r="I110" s="664"/>
      <c r="J110" s="664"/>
      <c r="K110" s="677">
        <v>0</v>
      </c>
      <c r="L110" s="664">
        <v>1</v>
      </c>
      <c r="M110" s="665">
        <v>17.559999999999999</v>
      </c>
    </row>
    <row r="111" spans="1:13" ht="14.4" customHeight="1" x14ac:dyDescent="0.3">
      <c r="A111" s="660" t="s">
        <v>2386</v>
      </c>
      <c r="B111" s="661" t="s">
        <v>2254</v>
      </c>
      <c r="C111" s="661" t="s">
        <v>2590</v>
      </c>
      <c r="D111" s="661" t="s">
        <v>2591</v>
      </c>
      <c r="E111" s="661" t="s">
        <v>2592</v>
      </c>
      <c r="F111" s="664">
        <v>1</v>
      </c>
      <c r="G111" s="664">
        <v>0</v>
      </c>
      <c r="H111" s="677"/>
      <c r="I111" s="664"/>
      <c r="J111" s="664"/>
      <c r="K111" s="677"/>
      <c r="L111" s="664">
        <v>1</v>
      </c>
      <c r="M111" s="665">
        <v>0</v>
      </c>
    </row>
    <row r="112" spans="1:13" ht="14.4" customHeight="1" x14ac:dyDescent="0.3">
      <c r="A112" s="660" t="s">
        <v>2386</v>
      </c>
      <c r="B112" s="661" t="s">
        <v>2255</v>
      </c>
      <c r="C112" s="661" t="s">
        <v>1402</v>
      </c>
      <c r="D112" s="661" t="s">
        <v>1403</v>
      </c>
      <c r="E112" s="661" t="s">
        <v>1404</v>
      </c>
      <c r="F112" s="664"/>
      <c r="G112" s="664"/>
      <c r="H112" s="677">
        <v>0</v>
      </c>
      <c r="I112" s="664">
        <v>6</v>
      </c>
      <c r="J112" s="664">
        <v>317.82000000000005</v>
      </c>
      <c r="K112" s="677">
        <v>1</v>
      </c>
      <c r="L112" s="664">
        <v>6</v>
      </c>
      <c r="M112" s="665">
        <v>317.82000000000005</v>
      </c>
    </row>
    <row r="113" spans="1:13" ht="14.4" customHeight="1" x14ac:dyDescent="0.3">
      <c r="A113" s="660" t="s">
        <v>2386</v>
      </c>
      <c r="B113" s="661" t="s">
        <v>2255</v>
      </c>
      <c r="C113" s="661" t="s">
        <v>2635</v>
      </c>
      <c r="D113" s="661" t="s">
        <v>1403</v>
      </c>
      <c r="E113" s="661" t="s">
        <v>2636</v>
      </c>
      <c r="F113" s="664"/>
      <c r="G113" s="664"/>
      <c r="H113" s="677">
        <v>0</v>
      </c>
      <c r="I113" s="664">
        <v>3</v>
      </c>
      <c r="J113" s="664">
        <v>529.74</v>
      </c>
      <c r="K113" s="677">
        <v>1</v>
      </c>
      <c r="L113" s="664">
        <v>3</v>
      </c>
      <c r="M113" s="665">
        <v>529.74</v>
      </c>
    </row>
    <row r="114" spans="1:13" ht="14.4" customHeight="1" x14ac:dyDescent="0.3">
      <c r="A114" s="660" t="s">
        <v>2386</v>
      </c>
      <c r="B114" s="661" t="s">
        <v>2259</v>
      </c>
      <c r="C114" s="661" t="s">
        <v>2414</v>
      </c>
      <c r="D114" s="661" t="s">
        <v>1342</v>
      </c>
      <c r="E114" s="661" t="s">
        <v>1292</v>
      </c>
      <c r="F114" s="664"/>
      <c r="G114" s="664"/>
      <c r="H114" s="677">
        <v>0</v>
      </c>
      <c r="I114" s="664">
        <v>5</v>
      </c>
      <c r="J114" s="664">
        <v>241.35000000000002</v>
      </c>
      <c r="K114" s="677">
        <v>1</v>
      </c>
      <c r="L114" s="664">
        <v>5</v>
      </c>
      <c r="M114" s="665">
        <v>241.35000000000002</v>
      </c>
    </row>
    <row r="115" spans="1:13" ht="14.4" customHeight="1" x14ac:dyDescent="0.3">
      <c r="A115" s="660" t="s">
        <v>2386</v>
      </c>
      <c r="B115" s="661" t="s">
        <v>2259</v>
      </c>
      <c r="C115" s="661" t="s">
        <v>2463</v>
      </c>
      <c r="D115" s="661" t="s">
        <v>1432</v>
      </c>
      <c r="E115" s="661" t="s">
        <v>2324</v>
      </c>
      <c r="F115" s="664"/>
      <c r="G115" s="664"/>
      <c r="H115" s="677">
        <v>0</v>
      </c>
      <c r="I115" s="664">
        <v>2</v>
      </c>
      <c r="J115" s="664">
        <v>193.06</v>
      </c>
      <c r="K115" s="677">
        <v>1</v>
      </c>
      <c r="L115" s="664">
        <v>2</v>
      </c>
      <c r="M115" s="665">
        <v>193.06</v>
      </c>
    </row>
    <row r="116" spans="1:13" ht="14.4" customHeight="1" x14ac:dyDescent="0.3">
      <c r="A116" s="660" t="s">
        <v>2386</v>
      </c>
      <c r="B116" s="661" t="s">
        <v>2259</v>
      </c>
      <c r="C116" s="661" t="s">
        <v>2645</v>
      </c>
      <c r="D116" s="661" t="s">
        <v>2646</v>
      </c>
      <c r="E116" s="661" t="s">
        <v>2275</v>
      </c>
      <c r="F116" s="664"/>
      <c r="G116" s="664"/>
      <c r="H116" s="677">
        <v>0</v>
      </c>
      <c r="I116" s="664">
        <v>1</v>
      </c>
      <c r="J116" s="664">
        <v>48.27</v>
      </c>
      <c r="K116" s="677">
        <v>1</v>
      </c>
      <c r="L116" s="664">
        <v>1</v>
      </c>
      <c r="M116" s="665">
        <v>48.27</v>
      </c>
    </row>
    <row r="117" spans="1:13" ht="14.4" customHeight="1" x14ac:dyDescent="0.3">
      <c r="A117" s="660" t="s">
        <v>2386</v>
      </c>
      <c r="B117" s="661" t="s">
        <v>2261</v>
      </c>
      <c r="C117" s="661" t="s">
        <v>1252</v>
      </c>
      <c r="D117" s="661" t="s">
        <v>2262</v>
      </c>
      <c r="E117" s="661" t="s">
        <v>1254</v>
      </c>
      <c r="F117" s="664"/>
      <c r="G117" s="664"/>
      <c r="H117" s="677">
        <v>0</v>
      </c>
      <c r="I117" s="664">
        <v>5</v>
      </c>
      <c r="J117" s="664">
        <v>482.65</v>
      </c>
      <c r="K117" s="677">
        <v>1</v>
      </c>
      <c r="L117" s="664">
        <v>5</v>
      </c>
      <c r="M117" s="665">
        <v>482.65</v>
      </c>
    </row>
    <row r="118" spans="1:13" ht="14.4" customHeight="1" x14ac:dyDescent="0.3">
      <c r="A118" s="660" t="s">
        <v>2386</v>
      </c>
      <c r="B118" s="661" t="s">
        <v>2261</v>
      </c>
      <c r="C118" s="661" t="s">
        <v>2651</v>
      </c>
      <c r="D118" s="661" t="s">
        <v>1227</v>
      </c>
      <c r="E118" s="661" t="s">
        <v>2652</v>
      </c>
      <c r="F118" s="664"/>
      <c r="G118" s="664"/>
      <c r="H118" s="677">
        <v>0</v>
      </c>
      <c r="I118" s="664">
        <v>3</v>
      </c>
      <c r="J118" s="664">
        <v>46.83</v>
      </c>
      <c r="K118" s="677">
        <v>1</v>
      </c>
      <c r="L118" s="664">
        <v>3</v>
      </c>
      <c r="M118" s="665">
        <v>46.83</v>
      </c>
    </row>
    <row r="119" spans="1:13" ht="14.4" customHeight="1" x14ac:dyDescent="0.3">
      <c r="A119" s="660" t="s">
        <v>2386</v>
      </c>
      <c r="B119" s="661" t="s">
        <v>2261</v>
      </c>
      <c r="C119" s="661" t="s">
        <v>2466</v>
      </c>
      <c r="D119" s="661" t="s">
        <v>1230</v>
      </c>
      <c r="E119" s="661" t="s">
        <v>2467</v>
      </c>
      <c r="F119" s="664"/>
      <c r="G119" s="664"/>
      <c r="H119" s="677">
        <v>0</v>
      </c>
      <c r="I119" s="664">
        <v>1</v>
      </c>
      <c r="J119" s="664">
        <v>24.14</v>
      </c>
      <c r="K119" s="677">
        <v>1</v>
      </c>
      <c r="L119" s="664">
        <v>1</v>
      </c>
      <c r="M119" s="665">
        <v>24.14</v>
      </c>
    </row>
    <row r="120" spans="1:13" ht="14.4" customHeight="1" x14ac:dyDescent="0.3">
      <c r="A120" s="660" t="s">
        <v>2386</v>
      </c>
      <c r="B120" s="661" t="s">
        <v>2264</v>
      </c>
      <c r="C120" s="661" t="s">
        <v>2465</v>
      </c>
      <c r="D120" s="661" t="s">
        <v>1439</v>
      </c>
      <c r="E120" s="661" t="s">
        <v>1036</v>
      </c>
      <c r="F120" s="664"/>
      <c r="G120" s="664"/>
      <c r="H120" s="677">
        <v>0</v>
      </c>
      <c r="I120" s="664">
        <v>2</v>
      </c>
      <c r="J120" s="664">
        <v>389.08</v>
      </c>
      <c r="K120" s="677">
        <v>1</v>
      </c>
      <c r="L120" s="664">
        <v>2</v>
      </c>
      <c r="M120" s="665">
        <v>389.08</v>
      </c>
    </row>
    <row r="121" spans="1:13" ht="14.4" customHeight="1" x14ac:dyDescent="0.3">
      <c r="A121" s="660" t="s">
        <v>2386</v>
      </c>
      <c r="B121" s="661" t="s">
        <v>2266</v>
      </c>
      <c r="C121" s="661" t="s">
        <v>2647</v>
      </c>
      <c r="D121" s="661" t="s">
        <v>2648</v>
      </c>
      <c r="E121" s="661" t="s">
        <v>1644</v>
      </c>
      <c r="F121" s="664"/>
      <c r="G121" s="664"/>
      <c r="H121" s="677">
        <v>0</v>
      </c>
      <c r="I121" s="664">
        <v>1</v>
      </c>
      <c r="J121" s="664">
        <v>185.54</v>
      </c>
      <c r="K121" s="677">
        <v>1</v>
      </c>
      <c r="L121" s="664">
        <v>1</v>
      </c>
      <c r="M121" s="665">
        <v>185.54</v>
      </c>
    </row>
    <row r="122" spans="1:13" ht="14.4" customHeight="1" x14ac:dyDescent="0.3">
      <c r="A122" s="660" t="s">
        <v>2386</v>
      </c>
      <c r="B122" s="661" t="s">
        <v>2267</v>
      </c>
      <c r="C122" s="661" t="s">
        <v>1383</v>
      </c>
      <c r="D122" s="661" t="s">
        <v>1384</v>
      </c>
      <c r="E122" s="661" t="s">
        <v>1385</v>
      </c>
      <c r="F122" s="664"/>
      <c r="G122" s="664"/>
      <c r="H122" s="677">
        <v>0</v>
      </c>
      <c r="I122" s="664">
        <v>1</v>
      </c>
      <c r="J122" s="664">
        <v>109.97</v>
      </c>
      <c r="K122" s="677">
        <v>1</v>
      </c>
      <c r="L122" s="664">
        <v>1</v>
      </c>
      <c r="M122" s="665">
        <v>109.97</v>
      </c>
    </row>
    <row r="123" spans="1:13" ht="14.4" customHeight="1" x14ac:dyDescent="0.3">
      <c r="A123" s="660" t="s">
        <v>2386</v>
      </c>
      <c r="B123" s="661" t="s">
        <v>2267</v>
      </c>
      <c r="C123" s="661" t="s">
        <v>2666</v>
      </c>
      <c r="D123" s="661" t="s">
        <v>2667</v>
      </c>
      <c r="E123" s="661" t="s">
        <v>2668</v>
      </c>
      <c r="F123" s="664">
        <v>1</v>
      </c>
      <c r="G123" s="664">
        <v>51.31</v>
      </c>
      <c r="H123" s="677">
        <v>1</v>
      </c>
      <c r="I123" s="664"/>
      <c r="J123" s="664"/>
      <c r="K123" s="677">
        <v>0</v>
      </c>
      <c r="L123" s="664">
        <v>1</v>
      </c>
      <c r="M123" s="665">
        <v>51.31</v>
      </c>
    </row>
    <row r="124" spans="1:13" ht="14.4" customHeight="1" x14ac:dyDescent="0.3">
      <c r="A124" s="660" t="s">
        <v>2386</v>
      </c>
      <c r="B124" s="661" t="s">
        <v>2268</v>
      </c>
      <c r="C124" s="661" t="s">
        <v>2423</v>
      </c>
      <c r="D124" s="661" t="s">
        <v>2424</v>
      </c>
      <c r="E124" s="661" t="s">
        <v>2425</v>
      </c>
      <c r="F124" s="664"/>
      <c r="G124" s="664"/>
      <c r="H124" s="677">
        <v>0</v>
      </c>
      <c r="I124" s="664">
        <v>3</v>
      </c>
      <c r="J124" s="664">
        <v>876.56</v>
      </c>
      <c r="K124" s="677">
        <v>1</v>
      </c>
      <c r="L124" s="664">
        <v>3</v>
      </c>
      <c r="M124" s="665">
        <v>876.56</v>
      </c>
    </row>
    <row r="125" spans="1:13" ht="14.4" customHeight="1" x14ac:dyDescent="0.3">
      <c r="A125" s="660" t="s">
        <v>2386</v>
      </c>
      <c r="B125" s="661" t="s">
        <v>2268</v>
      </c>
      <c r="C125" s="661" t="s">
        <v>2547</v>
      </c>
      <c r="D125" s="661" t="s">
        <v>2548</v>
      </c>
      <c r="E125" s="661" t="s">
        <v>900</v>
      </c>
      <c r="F125" s="664">
        <v>1</v>
      </c>
      <c r="G125" s="664">
        <v>117.73</v>
      </c>
      <c r="H125" s="677">
        <v>1</v>
      </c>
      <c r="I125" s="664"/>
      <c r="J125" s="664"/>
      <c r="K125" s="677">
        <v>0</v>
      </c>
      <c r="L125" s="664">
        <v>1</v>
      </c>
      <c r="M125" s="665">
        <v>117.73</v>
      </c>
    </row>
    <row r="126" spans="1:13" ht="14.4" customHeight="1" x14ac:dyDescent="0.3">
      <c r="A126" s="660" t="s">
        <v>2386</v>
      </c>
      <c r="B126" s="661" t="s">
        <v>2268</v>
      </c>
      <c r="C126" s="661" t="s">
        <v>2549</v>
      </c>
      <c r="D126" s="661" t="s">
        <v>2550</v>
      </c>
      <c r="E126" s="661" t="s">
        <v>1412</v>
      </c>
      <c r="F126" s="664">
        <v>1</v>
      </c>
      <c r="G126" s="664">
        <v>193.1</v>
      </c>
      <c r="H126" s="677">
        <v>1</v>
      </c>
      <c r="I126" s="664"/>
      <c r="J126" s="664"/>
      <c r="K126" s="677">
        <v>0</v>
      </c>
      <c r="L126" s="664">
        <v>1</v>
      </c>
      <c r="M126" s="665">
        <v>193.1</v>
      </c>
    </row>
    <row r="127" spans="1:13" ht="14.4" customHeight="1" x14ac:dyDescent="0.3">
      <c r="A127" s="660" t="s">
        <v>2386</v>
      </c>
      <c r="B127" s="661" t="s">
        <v>2268</v>
      </c>
      <c r="C127" s="661" t="s">
        <v>1333</v>
      </c>
      <c r="D127" s="661" t="s">
        <v>2269</v>
      </c>
      <c r="E127" s="661" t="s">
        <v>900</v>
      </c>
      <c r="F127" s="664"/>
      <c r="G127" s="664"/>
      <c r="H127" s="677">
        <v>0</v>
      </c>
      <c r="I127" s="664">
        <v>1</v>
      </c>
      <c r="J127" s="664">
        <v>117.73</v>
      </c>
      <c r="K127" s="677">
        <v>1</v>
      </c>
      <c r="L127" s="664">
        <v>1</v>
      </c>
      <c r="M127" s="665">
        <v>117.73</v>
      </c>
    </row>
    <row r="128" spans="1:13" ht="14.4" customHeight="1" x14ac:dyDescent="0.3">
      <c r="A128" s="660" t="s">
        <v>2386</v>
      </c>
      <c r="B128" s="661" t="s">
        <v>2268</v>
      </c>
      <c r="C128" s="661" t="s">
        <v>1391</v>
      </c>
      <c r="D128" s="661" t="s">
        <v>1396</v>
      </c>
      <c r="E128" s="661" t="s">
        <v>1412</v>
      </c>
      <c r="F128" s="664"/>
      <c r="G128" s="664"/>
      <c r="H128" s="677">
        <v>0</v>
      </c>
      <c r="I128" s="664">
        <v>19</v>
      </c>
      <c r="J128" s="664">
        <v>3644.9599999999996</v>
      </c>
      <c r="K128" s="677">
        <v>1</v>
      </c>
      <c r="L128" s="664">
        <v>19</v>
      </c>
      <c r="M128" s="665">
        <v>3644.9599999999996</v>
      </c>
    </row>
    <row r="129" spans="1:13" ht="14.4" customHeight="1" x14ac:dyDescent="0.3">
      <c r="A129" s="660" t="s">
        <v>2386</v>
      </c>
      <c r="B129" s="661" t="s">
        <v>2268</v>
      </c>
      <c r="C129" s="661" t="s">
        <v>1395</v>
      </c>
      <c r="D129" s="661" t="s">
        <v>1396</v>
      </c>
      <c r="E129" s="661" t="s">
        <v>2270</v>
      </c>
      <c r="F129" s="664"/>
      <c r="G129" s="664"/>
      <c r="H129" s="677">
        <v>0</v>
      </c>
      <c r="I129" s="664">
        <v>2</v>
      </c>
      <c r="J129" s="664">
        <v>1287.3800000000001</v>
      </c>
      <c r="K129" s="677">
        <v>1</v>
      </c>
      <c r="L129" s="664">
        <v>2</v>
      </c>
      <c r="M129" s="665">
        <v>1287.3800000000001</v>
      </c>
    </row>
    <row r="130" spans="1:13" ht="14.4" customHeight="1" x14ac:dyDescent="0.3">
      <c r="A130" s="660" t="s">
        <v>2386</v>
      </c>
      <c r="B130" s="661" t="s">
        <v>2271</v>
      </c>
      <c r="C130" s="661" t="s">
        <v>2469</v>
      </c>
      <c r="D130" s="661" t="s">
        <v>2470</v>
      </c>
      <c r="E130" s="661" t="s">
        <v>900</v>
      </c>
      <c r="F130" s="664"/>
      <c r="G130" s="664"/>
      <c r="H130" s="677">
        <v>0</v>
      </c>
      <c r="I130" s="664">
        <v>3</v>
      </c>
      <c r="J130" s="664">
        <v>567.33000000000004</v>
      </c>
      <c r="K130" s="677">
        <v>1</v>
      </c>
      <c r="L130" s="664">
        <v>3</v>
      </c>
      <c r="M130" s="665">
        <v>567.33000000000004</v>
      </c>
    </row>
    <row r="131" spans="1:13" ht="14.4" customHeight="1" x14ac:dyDescent="0.3">
      <c r="A131" s="660" t="s">
        <v>2386</v>
      </c>
      <c r="B131" s="661" t="s">
        <v>2272</v>
      </c>
      <c r="C131" s="661" t="s">
        <v>1248</v>
      </c>
      <c r="D131" s="661" t="s">
        <v>1249</v>
      </c>
      <c r="E131" s="661" t="s">
        <v>2273</v>
      </c>
      <c r="F131" s="664"/>
      <c r="G131" s="664"/>
      <c r="H131" s="677">
        <v>0</v>
      </c>
      <c r="I131" s="664">
        <v>1</v>
      </c>
      <c r="J131" s="664">
        <v>131.54</v>
      </c>
      <c r="K131" s="677">
        <v>1</v>
      </c>
      <c r="L131" s="664">
        <v>1</v>
      </c>
      <c r="M131" s="665">
        <v>131.54</v>
      </c>
    </row>
    <row r="132" spans="1:13" ht="14.4" customHeight="1" x14ac:dyDescent="0.3">
      <c r="A132" s="660" t="s">
        <v>2386</v>
      </c>
      <c r="B132" s="661" t="s">
        <v>2272</v>
      </c>
      <c r="C132" s="661" t="s">
        <v>2663</v>
      </c>
      <c r="D132" s="661" t="s">
        <v>2664</v>
      </c>
      <c r="E132" s="661" t="s">
        <v>2665</v>
      </c>
      <c r="F132" s="664">
        <v>2</v>
      </c>
      <c r="G132" s="664">
        <v>288.54999999999995</v>
      </c>
      <c r="H132" s="677">
        <v>1</v>
      </c>
      <c r="I132" s="664"/>
      <c r="J132" s="664"/>
      <c r="K132" s="677">
        <v>0</v>
      </c>
      <c r="L132" s="664">
        <v>2</v>
      </c>
      <c r="M132" s="665">
        <v>288.54999999999995</v>
      </c>
    </row>
    <row r="133" spans="1:13" ht="14.4" customHeight="1" x14ac:dyDescent="0.3">
      <c r="A133" s="660" t="s">
        <v>2386</v>
      </c>
      <c r="B133" s="661" t="s">
        <v>2274</v>
      </c>
      <c r="C133" s="661" t="s">
        <v>2625</v>
      </c>
      <c r="D133" s="661" t="s">
        <v>2626</v>
      </c>
      <c r="E133" s="661" t="s">
        <v>2627</v>
      </c>
      <c r="F133" s="664"/>
      <c r="G133" s="664"/>
      <c r="H133" s="677">
        <v>0</v>
      </c>
      <c r="I133" s="664">
        <v>1</v>
      </c>
      <c r="J133" s="664">
        <v>247.78</v>
      </c>
      <c r="K133" s="677">
        <v>1</v>
      </c>
      <c r="L133" s="664">
        <v>1</v>
      </c>
      <c r="M133" s="665">
        <v>247.78</v>
      </c>
    </row>
    <row r="134" spans="1:13" ht="14.4" customHeight="1" x14ac:dyDescent="0.3">
      <c r="A134" s="660" t="s">
        <v>2386</v>
      </c>
      <c r="B134" s="661" t="s">
        <v>2278</v>
      </c>
      <c r="C134" s="661" t="s">
        <v>2603</v>
      </c>
      <c r="D134" s="661" t="s">
        <v>1958</v>
      </c>
      <c r="E134" s="661" t="s">
        <v>2604</v>
      </c>
      <c r="F134" s="664"/>
      <c r="G134" s="664"/>
      <c r="H134" s="677">
        <v>0</v>
      </c>
      <c r="I134" s="664">
        <v>1</v>
      </c>
      <c r="J134" s="664">
        <v>62.24</v>
      </c>
      <c r="K134" s="677">
        <v>1</v>
      </c>
      <c r="L134" s="664">
        <v>1</v>
      </c>
      <c r="M134" s="665">
        <v>62.24</v>
      </c>
    </row>
    <row r="135" spans="1:13" ht="14.4" customHeight="1" x14ac:dyDescent="0.3">
      <c r="A135" s="660" t="s">
        <v>2386</v>
      </c>
      <c r="B135" s="661" t="s">
        <v>2278</v>
      </c>
      <c r="C135" s="661" t="s">
        <v>2605</v>
      </c>
      <c r="D135" s="661" t="s">
        <v>2606</v>
      </c>
      <c r="E135" s="661" t="s">
        <v>2607</v>
      </c>
      <c r="F135" s="664"/>
      <c r="G135" s="664"/>
      <c r="H135" s="677">
        <v>0</v>
      </c>
      <c r="I135" s="664">
        <v>1</v>
      </c>
      <c r="J135" s="664">
        <v>48.37</v>
      </c>
      <c r="K135" s="677">
        <v>1</v>
      </c>
      <c r="L135" s="664">
        <v>1</v>
      </c>
      <c r="M135" s="665">
        <v>48.37</v>
      </c>
    </row>
    <row r="136" spans="1:13" ht="14.4" customHeight="1" x14ac:dyDescent="0.3">
      <c r="A136" s="660" t="s">
        <v>2386</v>
      </c>
      <c r="B136" s="661" t="s">
        <v>2278</v>
      </c>
      <c r="C136" s="661" t="s">
        <v>2608</v>
      </c>
      <c r="D136" s="661" t="s">
        <v>1928</v>
      </c>
      <c r="E136" s="661" t="s">
        <v>2609</v>
      </c>
      <c r="F136" s="664">
        <v>1</v>
      </c>
      <c r="G136" s="664">
        <v>0</v>
      </c>
      <c r="H136" s="677"/>
      <c r="I136" s="664"/>
      <c r="J136" s="664"/>
      <c r="K136" s="677"/>
      <c r="L136" s="664">
        <v>1</v>
      </c>
      <c r="M136" s="665">
        <v>0</v>
      </c>
    </row>
    <row r="137" spans="1:13" ht="14.4" customHeight="1" x14ac:dyDescent="0.3">
      <c r="A137" s="660" t="s">
        <v>2386</v>
      </c>
      <c r="B137" s="661" t="s">
        <v>2278</v>
      </c>
      <c r="C137" s="661" t="s">
        <v>2610</v>
      </c>
      <c r="D137" s="661" t="s">
        <v>2281</v>
      </c>
      <c r="E137" s="661" t="s">
        <v>2611</v>
      </c>
      <c r="F137" s="664"/>
      <c r="G137" s="664"/>
      <c r="H137" s="677"/>
      <c r="I137" s="664">
        <v>2</v>
      </c>
      <c r="J137" s="664">
        <v>0</v>
      </c>
      <c r="K137" s="677"/>
      <c r="L137" s="664">
        <v>2</v>
      </c>
      <c r="M137" s="665">
        <v>0</v>
      </c>
    </row>
    <row r="138" spans="1:13" ht="14.4" customHeight="1" x14ac:dyDescent="0.3">
      <c r="A138" s="660" t="s">
        <v>2386</v>
      </c>
      <c r="B138" s="661" t="s">
        <v>3396</v>
      </c>
      <c r="C138" s="661" t="s">
        <v>2561</v>
      </c>
      <c r="D138" s="661" t="s">
        <v>2562</v>
      </c>
      <c r="E138" s="661" t="s">
        <v>2563</v>
      </c>
      <c r="F138" s="664">
        <v>1</v>
      </c>
      <c r="G138" s="664">
        <v>39.74</v>
      </c>
      <c r="H138" s="677">
        <v>1</v>
      </c>
      <c r="I138" s="664"/>
      <c r="J138" s="664"/>
      <c r="K138" s="677">
        <v>0</v>
      </c>
      <c r="L138" s="664">
        <v>1</v>
      </c>
      <c r="M138" s="665">
        <v>39.74</v>
      </c>
    </row>
    <row r="139" spans="1:13" ht="14.4" customHeight="1" x14ac:dyDescent="0.3">
      <c r="A139" s="660" t="s">
        <v>2386</v>
      </c>
      <c r="B139" s="661" t="s">
        <v>2288</v>
      </c>
      <c r="C139" s="661" t="s">
        <v>2545</v>
      </c>
      <c r="D139" s="661" t="s">
        <v>2289</v>
      </c>
      <c r="E139" s="661" t="s">
        <v>2546</v>
      </c>
      <c r="F139" s="664">
        <v>3</v>
      </c>
      <c r="G139" s="664">
        <v>0</v>
      </c>
      <c r="H139" s="677"/>
      <c r="I139" s="664"/>
      <c r="J139" s="664"/>
      <c r="K139" s="677"/>
      <c r="L139" s="664">
        <v>3</v>
      </c>
      <c r="M139" s="665">
        <v>0</v>
      </c>
    </row>
    <row r="140" spans="1:13" ht="14.4" customHeight="1" x14ac:dyDescent="0.3">
      <c r="A140" s="660" t="s">
        <v>2386</v>
      </c>
      <c r="B140" s="661" t="s">
        <v>2288</v>
      </c>
      <c r="C140" s="661" t="s">
        <v>1556</v>
      </c>
      <c r="D140" s="661" t="s">
        <v>2289</v>
      </c>
      <c r="E140" s="661" t="s">
        <v>2290</v>
      </c>
      <c r="F140" s="664"/>
      <c r="G140" s="664"/>
      <c r="H140" s="677">
        <v>0</v>
      </c>
      <c r="I140" s="664">
        <v>1</v>
      </c>
      <c r="J140" s="664">
        <v>154.36000000000001</v>
      </c>
      <c r="K140" s="677">
        <v>1</v>
      </c>
      <c r="L140" s="664">
        <v>1</v>
      </c>
      <c r="M140" s="665">
        <v>154.36000000000001</v>
      </c>
    </row>
    <row r="141" spans="1:13" ht="14.4" customHeight="1" x14ac:dyDescent="0.3">
      <c r="A141" s="660" t="s">
        <v>2386</v>
      </c>
      <c r="B141" s="661" t="s">
        <v>3397</v>
      </c>
      <c r="C141" s="661" t="s">
        <v>2659</v>
      </c>
      <c r="D141" s="661" t="s">
        <v>2660</v>
      </c>
      <c r="E141" s="661" t="s">
        <v>2661</v>
      </c>
      <c r="F141" s="664"/>
      <c r="G141" s="664"/>
      <c r="H141" s="677">
        <v>0</v>
      </c>
      <c r="I141" s="664">
        <v>1</v>
      </c>
      <c r="J141" s="664">
        <v>123.2</v>
      </c>
      <c r="K141" s="677">
        <v>1</v>
      </c>
      <c r="L141" s="664">
        <v>1</v>
      </c>
      <c r="M141" s="665">
        <v>123.2</v>
      </c>
    </row>
    <row r="142" spans="1:13" ht="14.4" customHeight="1" x14ac:dyDescent="0.3">
      <c r="A142" s="660" t="s">
        <v>2387</v>
      </c>
      <c r="B142" s="661" t="s">
        <v>2228</v>
      </c>
      <c r="C142" s="661" t="s">
        <v>2641</v>
      </c>
      <c r="D142" s="661" t="s">
        <v>1224</v>
      </c>
      <c r="E142" s="661" t="s">
        <v>2642</v>
      </c>
      <c r="F142" s="664"/>
      <c r="G142" s="664"/>
      <c r="H142" s="677">
        <v>0</v>
      </c>
      <c r="I142" s="664">
        <v>1</v>
      </c>
      <c r="J142" s="664">
        <v>46.85</v>
      </c>
      <c r="K142" s="677">
        <v>1</v>
      </c>
      <c r="L142" s="664">
        <v>1</v>
      </c>
      <c r="M142" s="665">
        <v>46.85</v>
      </c>
    </row>
    <row r="143" spans="1:13" ht="14.4" customHeight="1" x14ac:dyDescent="0.3">
      <c r="A143" s="660" t="s">
        <v>2387</v>
      </c>
      <c r="B143" s="661" t="s">
        <v>2228</v>
      </c>
      <c r="C143" s="661" t="s">
        <v>1298</v>
      </c>
      <c r="D143" s="661" t="s">
        <v>1299</v>
      </c>
      <c r="E143" s="661" t="s">
        <v>2230</v>
      </c>
      <c r="F143" s="664"/>
      <c r="G143" s="664"/>
      <c r="H143" s="677">
        <v>0</v>
      </c>
      <c r="I143" s="664">
        <v>1</v>
      </c>
      <c r="J143" s="664">
        <v>93.71</v>
      </c>
      <c r="K143" s="677">
        <v>1</v>
      </c>
      <c r="L143" s="664">
        <v>1</v>
      </c>
      <c r="M143" s="665">
        <v>93.71</v>
      </c>
    </row>
    <row r="144" spans="1:13" ht="14.4" customHeight="1" x14ac:dyDescent="0.3">
      <c r="A144" s="660" t="s">
        <v>2387</v>
      </c>
      <c r="B144" s="661" t="s">
        <v>2228</v>
      </c>
      <c r="C144" s="661" t="s">
        <v>2460</v>
      </c>
      <c r="D144" s="661" t="s">
        <v>1299</v>
      </c>
      <c r="E144" s="661" t="s">
        <v>1300</v>
      </c>
      <c r="F144" s="664"/>
      <c r="G144" s="664"/>
      <c r="H144" s="677"/>
      <c r="I144" s="664">
        <v>2</v>
      </c>
      <c r="J144" s="664">
        <v>0</v>
      </c>
      <c r="K144" s="677"/>
      <c r="L144" s="664">
        <v>2</v>
      </c>
      <c r="M144" s="665">
        <v>0</v>
      </c>
    </row>
    <row r="145" spans="1:13" ht="14.4" customHeight="1" x14ac:dyDescent="0.3">
      <c r="A145" s="660" t="s">
        <v>2387</v>
      </c>
      <c r="B145" s="661" t="s">
        <v>2228</v>
      </c>
      <c r="C145" s="661" t="s">
        <v>2643</v>
      </c>
      <c r="D145" s="661" t="s">
        <v>1299</v>
      </c>
      <c r="E145" s="661" t="s">
        <v>2644</v>
      </c>
      <c r="F145" s="664"/>
      <c r="G145" s="664"/>
      <c r="H145" s="677">
        <v>0</v>
      </c>
      <c r="I145" s="664">
        <v>3</v>
      </c>
      <c r="J145" s="664">
        <v>200.36</v>
      </c>
      <c r="K145" s="677">
        <v>1</v>
      </c>
      <c r="L145" s="664">
        <v>3</v>
      </c>
      <c r="M145" s="665">
        <v>200.36</v>
      </c>
    </row>
    <row r="146" spans="1:13" ht="14.4" customHeight="1" x14ac:dyDescent="0.3">
      <c r="A146" s="660" t="s">
        <v>2387</v>
      </c>
      <c r="B146" s="661" t="s">
        <v>2228</v>
      </c>
      <c r="C146" s="661" t="s">
        <v>2766</v>
      </c>
      <c r="D146" s="661" t="s">
        <v>1299</v>
      </c>
      <c r="E146" s="661" t="s">
        <v>2767</v>
      </c>
      <c r="F146" s="664"/>
      <c r="G146" s="664"/>
      <c r="H146" s="677"/>
      <c r="I146" s="664">
        <v>1</v>
      </c>
      <c r="J146" s="664">
        <v>0</v>
      </c>
      <c r="K146" s="677"/>
      <c r="L146" s="664">
        <v>1</v>
      </c>
      <c r="M146" s="665">
        <v>0</v>
      </c>
    </row>
    <row r="147" spans="1:13" ht="14.4" customHeight="1" x14ac:dyDescent="0.3">
      <c r="A147" s="660" t="s">
        <v>2387</v>
      </c>
      <c r="B147" s="661" t="s">
        <v>3398</v>
      </c>
      <c r="C147" s="661" t="s">
        <v>2725</v>
      </c>
      <c r="D147" s="661" t="s">
        <v>2726</v>
      </c>
      <c r="E147" s="661" t="s">
        <v>2727</v>
      </c>
      <c r="F147" s="664">
        <v>1</v>
      </c>
      <c r="G147" s="664">
        <v>0</v>
      </c>
      <c r="H147" s="677"/>
      <c r="I147" s="664"/>
      <c r="J147" s="664"/>
      <c r="K147" s="677"/>
      <c r="L147" s="664">
        <v>1</v>
      </c>
      <c r="M147" s="665">
        <v>0</v>
      </c>
    </row>
    <row r="148" spans="1:13" ht="14.4" customHeight="1" x14ac:dyDescent="0.3">
      <c r="A148" s="660" t="s">
        <v>2387</v>
      </c>
      <c r="B148" s="661" t="s">
        <v>2238</v>
      </c>
      <c r="C148" s="661" t="s">
        <v>2756</v>
      </c>
      <c r="D148" s="661" t="s">
        <v>1306</v>
      </c>
      <c r="E148" s="661" t="s">
        <v>2757</v>
      </c>
      <c r="F148" s="664">
        <v>2</v>
      </c>
      <c r="G148" s="664">
        <v>0</v>
      </c>
      <c r="H148" s="677"/>
      <c r="I148" s="664"/>
      <c r="J148" s="664"/>
      <c r="K148" s="677"/>
      <c r="L148" s="664">
        <v>2</v>
      </c>
      <c r="M148" s="665">
        <v>0</v>
      </c>
    </row>
    <row r="149" spans="1:13" ht="14.4" customHeight="1" x14ac:dyDescent="0.3">
      <c r="A149" s="660" t="s">
        <v>2387</v>
      </c>
      <c r="B149" s="661" t="s">
        <v>2238</v>
      </c>
      <c r="C149" s="661" t="s">
        <v>2754</v>
      </c>
      <c r="D149" s="661" t="s">
        <v>2623</v>
      </c>
      <c r="E149" s="661" t="s">
        <v>2755</v>
      </c>
      <c r="F149" s="664">
        <v>1</v>
      </c>
      <c r="G149" s="664">
        <v>0</v>
      </c>
      <c r="H149" s="677"/>
      <c r="I149" s="664"/>
      <c r="J149" s="664"/>
      <c r="K149" s="677"/>
      <c r="L149" s="664">
        <v>1</v>
      </c>
      <c r="M149" s="665">
        <v>0</v>
      </c>
    </row>
    <row r="150" spans="1:13" ht="14.4" customHeight="1" x14ac:dyDescent="0.3">
      <c r="A150" s="660" t="s">
        <v>2387</v>
      </c>
      <c r="B150" s="661" t="s">
        <v>2240</v>
      </c>
      <c r="C150" s="661" t="s">
        <v>1356</v>
      </c>
      <c r="D150" s="661" t="s">
        <v>1357</v>
      </c>
      <c r="E150" s="661" t="s">
        <v>1358</v>
      </c>
      <c r="F150" s="664"/>
      <c r="G150" s="664"/>
      <c r="H150" s="677">
        <v>0</v>
      </c>
      <c r="I150" s="664">
        <v>1</v>
      </c>
      <c r="J150" s="664">
        <v>30.83</v>
      </c>
      <c r="K150" s="677">
        <v>1</v>
      </c>
      <c r="L150" s="664">
        <v>1</v>
      </c>
      <c r="M150" s="665">
        <v>30.83</v>
      </c>
    </row>
    <row r="151" spans="1:13" ht="14.4" customHeight="1" x14ac:dyDescent="0.3">
      <c r="A151" s="660" t="s">
        <v>2387</v>
      </c>
      <c r="B151" s="661" t="s">
        <v>2240</v>
      </c>
      <c r="C151" s="661" t="s">
        <v>2735</v>
      </c>
      <c r="D151" s="661" t="s">
        <v>1353</v>
      </c>
      <c r="E151" s="661" t="s">
        <v>2736</v>
      </c>
      <c r="F151" s="664">
        <v>1</v>
      </c>
      <c r="G151" s="664">
        <v>0</v>
      </c>
      <c r="H151" s="677"/>
      <c r="I151" s="664"/>
      <c r="J151" s="664"/>
      <c r="K151" s="677"/>
      <c r="L151" s="664">
        <v>1</v>
      </c>
      <c r="M151" s="665">
        <v>0</v>
      </c>
    </row>
    <row r="152" spans="1:13" ht="14.4" customHeight="1" x14ac:dyDescent="0.3">
      <c r="A152" s="660" t="s">
        <v>2387</v>
      </c>
      <c r="B152" s="661" t="s">
        <v>2241</v>
      </c>
      <c r="C152" s="661" t="s">
        <v>2818</v>
      </c>
      <c r="D152" s="661" t="s">
        <v>2526</v>
      </c>
      <c r="E152" s="661" t="s">
        <v>2819</v>
      </c>
      <c r="F152" s="664"/>
      <c r="G152" s="664"/>
      <c r="H152" s="677">
        <v>0</v>
      </c>
      <c r="I152" s="664">
        <v>1</v>
      </c>
      <c r="J152" s="664">
        <v>46.88</v>
      </c>
      <c r="K152" s="677">
        <v>1</v>
      </c>
      <c r="L152" s="664">
        <v>1</v>
      </c>
      <c r="M152" s="665">
        <v>46.88</v>
      </c>
    </row>
    <row r="153" spans="1:13" ht="14.4" customHeight="1" x14ac:dyDescent="0.3">
      <c r="A153" s="660" t="s">
        <v>2387</v>
      </c>
      <c r="B153" s="661" t="s">
        <v>2241</v>
      </c>
      <c r="C153" s="661" t="s">
        <v>2681</v>
      </c>
      <c r="D153" s="661" t="s">
        <v>2529</v>
      </c>
      <c r="E153" s="661" t="s">
        <v>2514</v>
      </c>
      <c r="F153" s="664"/>
      <c r="G153" s="664"/>
      <c r="H153" s="677">
        <v>0</v>
      </c>
      <c r="I153" s="664">
        <v>3</v>
      </c>
      <c r="J153" s="664">
        <v>277.14</v>
      </c>
      <c r="K153" s="677">
        <v>1</v>
      </c>
      <c r="L153" s="664">
        <v>3</v>
      </c>
      <c r="M153" s="665">
        <v>277.14</v>
      </c>
    </row>
    <row r="154" spans="1:13" ht="14.4" customHeight="1" x14ac:dyDescent="0.3">
      <c r="A154" s="660" t="s">
        <v>2387</v>
      </c>
      <c r="B154" s="661" t="s">
        <v>2241</v>
      </c>
      <c r="C154" s="661" t="s">
        <v>2528</v>
      </c>
      <c r="D154" s="661" t="s">
        <v>2529</v>
      </c>
      <c r="E154" s="661" t="s">
        <v>2243</v>
      </c>
      <c r="F154" s="664"/>
      <c r="G154" s="664"/>
      <c r="H154" s="677">
        <v>0</v>
      </c>
      <c r="I154" s="664">
        <v>1</v>
      </c>
      <c r="J154" s="664">
        <v>184.74</v>
      </c>
      <c r="K154" s="677">
        <v>1</v>
      </c>
      <c r="L154" s="664">
        <v>1</v>
      </c>
      <c r="M154" s="665">
        <v>184.74</v>
      </c>
    </row>
    <row r="155" spans="1:13" ht="14.4" customHeight="1" x14ac:dyDescent="0.3">
      <c r="A155" s="660" t="s">
        <v>2387</v>
      </c>
      <c r="B155" s="661" t="s">
        <v>2241</v>
      </c>
      <c r="C155" s="661" t="s">
        <v>2483</v>
      </c>
      <c r="D155" s="661" t="s">
        <v>2484</v>
      </c>
      <c r="E155" s="661" t="s">
        <v>2485</v>
      </c>
      <c r="F155" s="664"/>
      <c r="G155" s="664"/>
      <c r="H155" s="677">
        <v>0</v>
      </c>
      <c r="I155" s="664">
        <v>1</v>
      </c>
      <c r="J155" s="664">
        <v>120.61</v>
      </c>
      <c r="K155" s="677">
        <v>1</v>
      </c>
      <c r="L155" s="664">
        <v>1</v>
      </c>
      <c r="M155" s="665">
        <v>120.61</v>
      </c>
    </row>
    <row r="156" spans="1:13" ht="14.4" customHeight="1" x14ac:dyDescent="0.3">
      <c r="A156" s="660" t="s">
        <v>2387</v>
      </c>
      <c r="B156" s="661" t="s">
        <v>2244</v>
      </c>
      <c r="C156" s="661" t="s">
        <v>1417</v>
      </c>
      <c r="D156" s="661" t="s">
        <v>1273</v>
      </c>
      <c r="E156" s="661" t="s">
        <v>1418</v>
      </c>
      <c r="F156" s="664"/>
      <c r="G156" s="664"/>
      <c r="H156" s="677">
        <v>0</v>
      </c>
      <c r="I156" s="664">
        <v>1</v>
      </c>
      <c r="J156" s="664">
        <v>543.39</v>
      </c>
      <c r="K156" s="677">
        <v>1</v>
      </c>
      <c r="L156" s="664">
        <v>1</v>
      </c>
      <c r="M156" s="665">
        <v>543.39</v>
      </c>
    </row>
    <row r="157" spans="1:13" ht="14.4" customHeight="1" x14ac:dyDescent="0.3">
      <c r="A157" s="660" t="s">
        <v>2387</v>
      </c>
      <c r="B157" s="661" t="s">
        <v>2244</v>
      </c>
      <c r="C157" s="661" t="s">
        <v>1272</v>
      </c>
      <c r="D157" s="661" t="s">
        <v>1273</v>
      </c>
      <c r="E157" s="661" t="s">
        <v>1274</v>
      </c>
      <c r="F157" s="664"/>
      <c r="G157" s="664"/>
      <c r="H157" s="677">
        <v>0</v>
      </c>
      <c r="I157" s="664">
        <v>1</v>
      </c>
      <c r="J157" s="664">
        <v>815.1</v>
      </c>
      <c r="K157" s="677">
        <v>1</v>
      </c>
      <c r="L157" s="664">
        <v>1</v>
      </c>
      <c r="M157" s="665">
        <v>815.1</v>
      </c>
    </row>
    <row r="158" spans="1:13" ht="14.4" customHeight="1" x14ac:dyDescent="0.3">
      <c r="A158" s="660" t="s">
        <v>2387</v>
      </c>
      <c r="B158" s="661" t="s">
        <v>2245</v>
      </c>
      <c r="C158" s="661" t="s">
        <v>1451</v>
      </c>
      <c r="D158" s="661" t="s">
        <v>1452</v>
      </c>
      <c r="E158" s="661" t="s">
        <v>1453</v>
      </c>
      <c r="F158" s="664"/>
      <c r="G158" s="664"/>
      <c r="H158" s="677">
        <v>0</v>
      </c>
      <c r="I158" s="664">
        <v>2</v>
      </c>
      <c r="J158" s="664">
        <v>186.86</v>
      </c>
      <c r="K158" s="677">
        <v>1</v>
      </c>
      <c r="L158" s="664">
        <v>2</v>
      </c>
      <c r="M158" s="665">
        <v>186.86</v>
      </c>
    </row>
    <row r="159" spans="1:13" ht="14.4" customHeight="1" x14ac:dyDescent="0.3">
      <c r="A159" s="660" t="s">
        <v>2387</v>
      </c>
      <c r="B159" s="661" t="s">
        <v>2245</v>
      </c>
      <c r="C159" s="661" t="s">
        <v>2596</v>
      </c>
      <c r="D159" s="661" t="s">
        <v>2594</v>
      </c>
      <c r="E159" s="661" t="s">
        <v>2595</v>
      </c>
      <c r="F159" s="664">
        <v>1</v>
      </c>
      <c r="G159" s="664">
        <v>0</v>
      </c>
      <c r="H159" s="677"/>
      <c r="I159" s="664"/>
      <c r="J159" s="664"/>
      <c r="K159" s="677"/>
      <c r="L159" s="664">
        <v>1</v>
      </c>
      <c r="M159" s="665">
        <v>0</v>
      </c>
    </row>
    <row r="160" spans="1:13" ht="14.4" customHeight="1" x14ac:dyDescent="0.3">
      <c r="A160" s="660" t="s">
        <v>2387</v>
      </c>
      <c r="B160" s="661" t="s">
        <v>2245</v>
      </c>
      <c r="C160" s="661" t="s">
        <v>2742</v>
      </c>
      <c r="D160" s="661" t="s">
        <v>1452</v>
      </c>
      <c r="E160" s="661" t="s">
        <v>2743</v>
      </c>
      <c r="F160" s="664">
        <v>1</v>
      </c>
      <c r="G160" s="664">
        <v>0</v>
      </c>
      <c r="H160" s="677"/>
      <c r="I160" s="664"/>
      <c r="J160" s="664"/>
      <c r="K160" s="677"/>
      <c r="L160" s="664">
        <v>1</v>
      </c>
      <c r="M160" s="665">
        <v>0</v>
      </c>
    </row>
    <row r="161" spans="1:13" ht="14.4" customHeight="1" x14ac:dyDescent="0.3">
      <c r="A161" s="660" t="s">
        <v>2387</v>
      </c>
      <c r="B161" s="661" t="s">
        <v>2245</v>
      </c>
      <c r="C161" s="661" t="s">
        <v>2744</v>
      </c>
      <c r="D161" s="661" t="s">
        <v>1452</v>
      </c>
      <c r="E161" s="661" t="s">
        <v>2595</v>
      </c>
      <c r="F161" s="664">
        <v>3</v>
      </c>
      <c r="G161" s="664">
        <v>0</v>
      </c>
      <c r="H161" s="677"/>
      <c r="I161" s="664"/>
      <c r="J161" s="664"/>
      <c r="K161" s="677"/>
      <c r="L161" s="664">
        <v>3</v>
      </c>
      <c r="M161" s="665">
        <v>0</v>
      </c>
    </row>
    <row r="162" spans="1:13" ht="14.4" customHeight="1" x14ac:dyDescent="0.3">
      <c r="A162" s="660" t="s">
        <v>2387</v>
      </c>
      <c r="B162" s="661" t="s">
        <v>2248</v>
      </c>
      <c r="C162" s="661" t="s">
        <v>1241</v>
      </c>
      <c r="D162" s="661" t="s">
        <v>1242</v>
      </c>
      <c r="E162" s="661" t="s">
        <v>2249</v>
      </c>
      <c r="F162" s="664"/>
      <c r="G162" s="664"/>
      <c r="H162" s="677">
        <v>0</v>
      </c>
      <c r="I162" s="664">
        <v>5</v>
      </c>
      <c r="J162" s="664">
        <v>360</v>
      </c>
      <c r="K162" s="677">
        <v>1</v>
      </c>
      <c r="L162" s="664">
        <v>5</v>
      </c>
      <c r="M162" s="665">
        <v>360</v>
      </c>
    </row>
    <row r="163" spans="1:13" ht="14.4" customHeight="1" x14ac:dyDescent="0.3">
      <c r="A163" s="660" t="s">
        <v>2387</v>
      </c>
      <c r="B163" s="661" t="s">
        <v>2248</v>
      </c>
      <c r="C163" s="661" t="s">
        <v>2537</v>
      </c>
      <c r="D163" s="661" t="s">
        <v>2538</v>
      </c>
      <c r="E163" s="661" t="s">
        <v>2249</v>
      </c>
      <c r="F163" s="664">
        <v>1</v>
      </c>
      <c r="G163" s="664">
        <v>0</v>
      </c>
      <c r="H163" s="677"/>
      <c r="I163" s="664"/>
      <c r="J163" s="664"/>
      <c r="K163" s="677"/>
      <c r="L163" s="664">
        <v>1</v>
      </c>
      <c r="M163" s="665">
        <v>0</v>
      </c>
    </row>
    <row r="164" spans="1:13" ht="14.4" customHeight="1" x14ac:dyDescent="0.3">
      <c r="A164" s="660" t="s">
        <v>2387</v>
      </c>
      <c r="B164" s="661" t="s">
        <v>2252</v>
      </c>
      <c r="C164" s="661" t="s">
        <v>2705</v>
      </c>
      <c r="D164" s="661" t="s">
        <v>2706</v>
      </c>
      <c r="E164" s="661" t="s">
        <v>900</v>
      </c>
      <c r="F164" s="664">
        <v>1</v>
      </c>
      <c r="G164" s="664">
        <v>70.23</v>
      </c>
      <c r="H164" s="677">
        <v>1</v>
      </c>
      <c r="I164" s="664"/>
      <c r="J164" s="664"/>
      <c r="K164" s="677">
        <v>0</v>
      </c>
      <c r="L164" s="664">
        <v>1</v>
      </c>
      <c r="M164" s="665">
        <v>70.23</v>
      </c>
    </row>
    <row r="165" spans="1:13" ht="14.4" customHeight="1" x14ac:dyDescent="0.3">
      <c r="A165" s="660" t="s">
        <v>2387</v>
      </c>
      <c r="B165" s="661" t="s">
        <v>2253</v>
      </c>
      <c r="C165" s="661" t="s">
        <v>2707</v>
      </c>
      <c r="D165" s="661" t="s">
        <v>2708</v>
      </c>
      <c r="E165" s="661" t="s">
        <v>2709</v>
      </c>
      <c r="F165" s="664">
        <v>1</v>
      </c>
      <c r="G165" s="664">
        <v>16.38</v>
      </c>
      <c r="H165" s="677">
        <v>1</v>
      </c>
      <c r="I165" s="664"/>
      <c r="J165" s="664"/>
      <c r="K165" s="677">
        <v>0</v>
      </c>
      <c r="L165" s="664">
        <v>1</v>
      </c>
      <c r="M165" s="665">
        <v>16.38</v>
      </c>
    </row>
    <row r="166" spans="1:13" ht="14.4" customHeight="1" x14ac:dyDescent="0.3">
      <c r="A166" s="660" t="s">
        <v>2387</v>
      </c>
      <c r="B166" s="661" t="s">
        <v>2253</v>
      </c>
      <c r="C166" s="661" t="s">
        <v>1290</v>
      </c>
      <c r="D166" s="661" t="s">
        <v>1291</v>
      </c>
      <c r="E166" s="661" t="s">
        <v>1292</v>
      </c>
      <c r="F166" s="664"/>
      <c r="G166" s="664"/>
      <c r="H166" s="677">
        <v>0</v>
      </c>
      <c r="I166" s="664">
        <v>11</v>
      </c>
      <c r="J166" s="664">
        <v>386.21000000000004</v>
      </c>
      <c r="K166" s="677">
        <v>1</v>
      </c>
      <c r="L166" s="664">
        <v>11</v>
      </c>
      <c r="M166" s="665">
        <v>386.21000000000004</v>
      </c>
    </row>
    <row r="167" spans="1:13" ht="14.4" customHeight="1" x14ac:dyDescent="0.3">
      <c r="A167" s="660" t="s">
        <v>2387</v>
      </c>
      <c r="B167" s="661" t="s">
        <v>2253</v>
      </c>
      <c r="C167" s="661" t="s">
        <v>1294</v>
      </c>
      <c r="D167" s="661" t="s">
        <v>1295</v>
      </c>
      <c r="E167" s="661" t="s">
        <v>1296</v>
      </c>
      <c r="F167" s="664"/>
      <c r="G167" s="664"/>
      <c r="H167" s="677">
        <v>0</v>
      </c>
      <c r="I167" s="664">
        <v>1</v>
      </c>
      <c r="J167" s="664">
        <v>70.23</v>
      </c>
      <c r="K167" s="677">
        <v>1</v>
      </c>
      <c r="L167" s="664">
        <v>1</v>
      </c>
      <c r="M167" s="665">
        <v>70.23</v>
      </c>
    </row>
    <row r="168" spans="1:13" ht="14.4" customHeight="1" x14ac:dyDescent="0.3">
      <c r="A168" s="660" t="s">
        <v>2387</v>
      </c>
      <c r="B168" s="661" t="s">
        <v>2254</v>
      </c>
      <c r="C168" s="661" t="s">
        <v>2739</v>
      </c>
      <c r="D168" s="661" t="s">
        <v>2740</v>
      </c>
      <c r="E168" s="661" t="s">
        <v>2741</v>
      </c>
      <c r="F168" s="664">
        <v>1</v>
      </c>
      <c r="G168" s="664">
        <v>0</v>
      </c>
      <c r="H168" s="677"/>
      <c r="I168" s="664"/>
      <c r="J168" s="664"/>
      <c r="K168" s="677"/>
      <c r="L168" s="664">
        <v>1</v>
      </c>
      <c r="M168" s="665">
        <v>0</v>
      </c>
    </row>
    <row r="169" spans="1:13" ht="14.4" customHeight="1" x14ac:dyDescent="0.3">
      <c r="A169" s="660" t="s">
        <v>2387</v>
      </c>
      <c r="B169" s="661" t="s">
        <v>2255</v>
      </c>
      <c r="C169" s="661" t="s">
        <v>1402</v>
      </c>
      <c r="D169" s="661" t="s">
        <v>1403</v>
      </c>
      <c r="E169" s="661" t="s">
        <v>1404</v>
      </c>
      <c r="F169" s="664"/>
      <c r="G169" s="664"/>
      <c r="H169" s="677">
        <v>0</v>
      </c>
      <c r="I169" s="664">
        <v>1</v>
      </c>
      <c r="J169" s="664">
        <v>52.97</v>
      </c>
      <c r="K169" s="677">
        <v>1</v>
      </c>
      <c r="L169" s="664">
        <v>1</v>
      </c>
      <c r="M169" s="665">
        <v>52.97</v>
      </c>
    </row>
    <row r="170" spans="1:13" ht="14.4" customHeight="1" x14ac:dyDescent="0.3">
      <c r="A170" s="660" t="s">
        <v>2387</v>
      </c>
      <c r="B170" s="661" t="s">
        <v>2255</v>
      </c>
      <c r="C170" s="661" t="s">
        <v>2762</v>
      </c>
      <c r="D170" s="661" t="s">
        <v>1403</v>
      </c>
      <c r="E170" s="661" t="s">
        <v>1186</v>
      </c>
      <c r="F170" s="664">
        <v>1</v>
      </c>
      <c r="G170" s="664">
        <v>0</v>
      </c>
      <c r="H170" s="677"/>
      <c r="I170" s="664"/>
      <c r="J170" s="664"/>
      <c r="K170" s="677"/>
      <c r="L170" s="664">
        <v>1</v>
      </c>
      <c r="M170" s="665">
        <v>0</v>
      </c>
    </row>
    <row r="171" spans="1:13" ht="14.4" customHeight="1" x14ac:dyDescent="0.3">
      <c r="A171" s="660" t="s">
        <v>2387</v>
      </c>
      <c r="B171" s="661" t="s">
        <v>2259</v>
      </c>
      <c r="C171" s="661" t="s">
        <v>2768</v>
      </c>
      <c r="D171" s="661" t="s">
        <v>1342</v>
      </c>
      <c r="E171" s="661" t="s">
        <v>2769</v>
      </c>
      <c r="F171" s="664">
        <v>3</v>
      </c>
      <c r="G171" s="664">
        <v>0</v>
      </c>
      <c r="H171" s="677"/>
      <c r="I171" s="664"/>
      <c r="J171" s="664"/>
      <c r="K171" s="677"/>
      <c r="L171" s="664">
        <v>3</v>
      </c>
      <c r="M171" s="665">
        <v>0</v>
      </c>
    </row>
    <row r="172" spans="1:13" ht="14.4" customHeight="1" x14ac:dyDescent="0.3">
      <c r="A172" s="660" t="s">
        <v>2387</v>
      </c>
      <c r="B172" s="661" t="s">
        <v>2259</v>
      </c>
      <c r="C172" s="661" t="s">
        <v>2414</v>
      </c>
      <c r="D172" s="661" t="s">
        <v>1342</v>
      </c>
      <c r="E172" s="661" t="s">
        <v>1292</v>
      </c>
      <c r="F172" s="664"/>
      <c r="G172" s="664"/>
      <c r="H172" s="677">
        <v>0</v>
      </c>
      <c r="I172" s="664">
        <v>1</v>
      </c>
      <c r="J172" s="664">
        <v>48.27</v>
      </c>
      <c r="K172" s="677">
        <v>1</v>
      </c>
      <c r="L172" s="664">
        <v>1</v>
      </c>
      <c r="M172" s="665">
        <v>48.27</v>
      </c>
    </row>
    <row r="173" spans="1:13" ht="14.4" customHeight="1" x14ac:dyDescent="0.3">
      <c r="A173" s="660" t="s">
        <v>2387</v>
      </c>
      <c r="B173" s="661" t="s">
        <v>2259</v>
      </c>
      <c r="C173" s="661" t="s">
        <v>2770</v>
      </c>
      <c r="D173" s="661" t="s">
        <v>1342</v>
      </c>
      <c r="E173" s="661" t="s">
        <v>2771</v>
      </c>
      <c r="F173" s="664">
        <v>1</v>
      </c>
      <c r="G173" s="664">
        <v>0</v>
      </c>
      <c r="H173" s="677"/>
      <c r="I173" s="664"/>
      <c r="J173" s="664"/>
      <c r="K173" s="677"/>
      <c r="L173" s="664">
        <v>1</v>
      </c>
      <c r="M173" s="665">
        <v>0</v>
      </c>
    </row>
    <row r="174" spans="1:13" ht="14.4" customHeight="1" x14ac:dyDescent="0.3">
      <c r="A174" s="660" t="s">
        <v>2387</v>
      </c>
      <c r="B174" s="661" t="s">
        <v>2259</v>
      </c>
      <c r="C174" s="661" t="s">
        <v>2772</v>
      </c>
      <c r="D174" s="661" t="s">
        <v>1432</v>
      </c>
      <c r="E174" s="661" t="s">
        <v>2773</v>
      </c>
      <c r="F174" s="664">
        <v>1</v>
      </c>
      <c r="G174" s="664">
        <v>0</v>
      </c>
      <c r="H174" s="677"/>
      <c r="I174" s="664"/>
      <c r="J174" s="664"/>
      <c r="K174" s="677"/>
      <c r="L174" s="664">
        <v>1</v>
      </c>
      <c r="M174" s="665">
        <v>0</v>
      </c>
    </row>
    <row r="175" spans="1:13" ht="14.4" customHeight="1" x14ac:dyDescent="0.3">
      <c r="A175" s="660" t="s">
        <v>2387</v>
      </c>
      <c r="B175" s="661" t="s">
        <v>2261</v>
      </c>
      <c r="C175" s="661" t="s">
        <v>1252</v>
      </c>
      <c r="D175" s="661" t="s">
        <v>2262</v>
      </c>
      <c r="E175" s="661" t="s">
        <v>1254</v>
      </c>
      <c r="F175" s="664"/>
      <c r="G175" s="664"/>
      <c r="H175" s="677">
        <v>0</v>
      </c>
      <c r="I175" s="664">
        <v>1</v>
      </c>
      <c r="J175" s="664">
        <v>96.53</v>
      </c>
      <c r="K175" s="677">
        <v>1</v>
      </c>
      <c r="L175" s="664">
        <v>1</v>
      </c>
      <c r="M175" s="665">
        <v>96.53</v>
      </c>
    </row>
    <row r="176" spans="1:13" ht="14.4" customHeight="1" x14ac:dyDescent="0.3">
      <c r="A176" s="660" t="s">
        <v>2387</v>
      </c>
      <c r="B176" s="661" t="s">
        <v>2261</v>
      </c>
      <c r="C176" s="661" t="s">
        <v>1226</v>
      </c>
      <c r="D176" s="661" t="s">
        <v>1227</v>
      </c>
      <c r="E176" s="661" t="s">
        <v>1228</v>
      </c>
      <c r="F176" s="664"/>
      <c r="G176" s="664"/>
      <c r="H176" s="677">
        <v>0</v>
      </c>
      <c r="I176" s="664">
        <v>1</v>
      </c>
      <c r="J176" s="664">
        <v>10.41</v>
      </c>
      <c r="K176" s="677">
        <v>1</v>
      </c>
      <c r="L176" s="664">
        <v>1</v>
      </c>
      <c r="M176" s="665">
        <v>10.41</v>
      </c>
    </row>
    <row r="177" spans="1:13" ht="14.4" customHeight="1" x14ac:dyDescent="0.3">
      <c r="A177" s="660" t="s">
        <v>2387</v>
      </c>
      <c r="B177" s="661" t="s">
        <v>2261</v>
      </c>
      <c r="C177" s="661" t="s">
        <v>2651</v>
      </c>
      <c r="D177" s="661" t="s">
        <v>1227</v>
      </c>
      <c r="E177" s="661" t="s">
        <v>2652</v>
      </c>
      <c r="F177" s="664"/>
      <c r="G177" s="664"/>
      <c r="H177" s="677">
        <v>0</v>
      </c>
      <c r="I177" s="664">
        <v>1</v>
      </c>
      <c r="J177" s="664">
        <v>15.61</v>
      </c>
      <c r="K177" s="677">
        <v>1</v>
      </c>
      <c r="L177" s="664">
        <v>1</v>
      </c>
      <c r="M177" s="665">
        <v>15.61</v>
      </c>
    </row>
    <row r="178" spans="1:13" ht="14.4" customHeight="1" x14ac:dyDescent="0.3">
      <c r="A178" s="660" t="s">
        <v>2387</v>
      </c>
      <c r="B178" s="661" t="s">
        <v>2261</v>
      </c>
      <c r="C178" s="661" t="s">
        <v>2466</v>
      </c>
      <c r="D178" s="661" t="s">
        <v>1230</v>
      </c>
      <c r="E178" s="661" t="s">
        <v>2467</v>
      </c>
      <c r="F178" s="664"/>
      <c r="G178" s="664"/>
      <c r="H178" s="677">
        <v>0</v>
      </c>
      <c r="I178" s="664">
        <v>3</v>
      </c>
      <c r="J178" s="664">
        <v>72.42</v>
      </c>
      <c r="K178" s="677">
        <v>1</v>
      </c>
      <c r="L178" s="664">
        <v>3</v>
      </c>
      <c r="M178" s="665">
        <v>72.42</v>
      </c>
    </row>
    <row r="179" spans="1:13" ht="14.4" customHeight="1" x14ac:dyDescent="0.3">
      <c r="A179" s="660" t="s">
        <v>2387</v>
      </c>
      <c r="B179" s="661" t="s">
        <v>2261</v>
      </c>
      <c r="C179" s="661" t="s">
        <v>1309</v>
      </c>
      <c r="D179" s="661" t="s">
        <v>2263</v>
      </c>
      <c r="E179" s="661" t="s">
        <v>947</v>
      </c>
      <c r="F179" s="664"/>
      <c r="G179" s="664"/>
      <c r="H179" s="677">
        <v>0</v>
      </c>
      <c r="I179" s="664">
        <v>1</v>
      </c>
      <c r="J179" s="664">
        <v>48.27</v>
      </c>
      <c r="K179" s="677">
        <v>1</v>
      </c>
      <c r="L179" s="664">
        <v>1</v>
      </c>
      <c r="M179" s="665">
        <v>48.27</v>
      </c>
    </row>
    <row r="180" spans="1:13" ht="14.4" customHeight="1" x14ac:dyDescent="0.3">
      <c r="A180" s="660" t="s">
        <v>2387</v>
      </c>
      <c r="B180" s="661" t="s">
        <v>2261</v>
      </c>
      <c r="C180" s="661" t="s">
        <v>2778</v>
      </c>
      <c r="D180" s="661" t="s">
        <v>2263</v>
      </c>
      <c r="E180" s="661" t="s">
        <v>2779</v>
      </c>
      <c r="F180" s="664">
        <v>1</v>
      </c>
      <c r="G180" s="664">
        <v>0</v>
      </c>
      <c r="H180" s="677"/>
      <c r="I180" s="664"/>
      <c r="J180" s="664"/>
      <c r="K180" s="677"/>
      <c r="L180" s="664">
        <v>1</v>
      </c>
      <c r="M180" s="665">
        <v>0</v>
      </c>
    </row>
    <row r="181" spans="1:13" ht="14.4" customHeight="1" x14ac:dyDescent="0.3">
      <c r="A181" s="660" t="s">
        <v>2387</v>
      </c>
      <c r="B181" s="661" t="s">
        <v>2266</v>
      </c>
      <c r="C181" s="661" t="s">
        <v>2774</v>
      </c>
      <c r="D181" s="661" t="s">
        <v>2508</v>
      </c>
      <c r="E181" s="661" t="s">
        <v>2775</v>
      </c>
      <c r="F181" s="664">
        <v>1</v>
      </c>
      <c r="G181" s="664">
        <v>0</v>
      </c>
      <c r="H181" s="677"/>
      <c r="I181" s="664"/>
      <c r="J181" s="664"/>
      <c r="K181" s="677"/>
      <c r="L181" s="664">
        <v>1</v>
      </c>
      <c r="M181" s="665">
        <v>0</v>
      </c>
    </row>
    <row r="182" spans="1:13" ht="14.4" customHeight="1" x14ac:dyDescent="0.3">
      <c r="A182" s="660" t="s">
        <v>2387</v>
      </c>
      <c r="B182" s="661" t="s">
        <v>2267</v>
      </c>
      <c r="C182" s="661" t="s">
        <v>1383</v>
      </c>
      <c r="D182" s="661" t="s">
        <v>1384</v>
      </c>
      <c r="E182" s="661" t="s">
        <v>1385</v>
      </c>
      <c r="F182" s="664"/>
      <c r="G182" s="664"/>
      <c r="H182" s="677">
        <v>0</v>
      </c>
      <c r="I182" s="664">
        <v>1</v>
      </c>
      <c r="J182" s="664">
        <v>109.97</v>
      </c>
      <c r="K182" s="677">
        <v>1</v>
      </c>
      <c r="L182" s="664">
        <v>1</v>
      </c>
      <c r="M182" s="665">
        <v>109.97</v>
      </c>
    </row>
    <row r="183" spans="1:13" ht="14.4" customHeight="1" x14ac:dyDescent="0.3">
      <c r="A183" s="660" t="s">
        <v>2387</v>
      </c>
      <c r="B183" s="661" t="s">
        <v>2267</v>
      </c>
      <c r="C183" s="661" t="s">
        <v>2788</v>
      </c>
      <c r="D183" s="661" t="s">
        <v>2789</v>
      </c>
      <c r="E183" s="661" t="s">
        <v>597</v>
      </c>
      <c r="F183" s="664">
        <v>1</v>
      </c>
      <c r="G183" s="664">
        <v>102.63</v>
      </c>
      <c r="H183" s="677">
        <v>1</v>
      </c>
      <c r="I183" s="664"/>
      <c r="J183" s="664"/>
      <c r="K183" s="677">
        <v>0</v>
      </c>
      <c r="L183" s="664">
        <v>1</v>
      </c>
      <c r="M183" s="665">
        <v>102.63</v>
      </c>
    </row>
    <row r="184" spans="1:13" ht="14.4" customHeight="1" x14ac:dyDescent="0.3">
      <c r="A184" s="660" t="s">
        <v>2387</v>
      </c>
      <c r="B184" s="661" t="s">
        <v>2267</v>
      </c>
      <c r="C184" s="661" t="s">
        <v>2790</v>
      </c>
      <c r="D184" s="661" t="s">
        <v>2791</v>
      </c>
      <c r="E184" s="661" t="s">
        <v>2792</v>
      </c>
      <c r="F184" s="664">
        <v>1</v>
      </c>
      <c r="G184" s="664">
        <v>0</v>
      </c>
      <c r="H184" s="677"/>
      <c r="I184" s="664"/>
      <c r="J184" s="664"/>
      <c r="K184" s="677"/>
      <c r="L184" s="664">
        <v>1</v>
      </c>
      <c r="M184" s="665">
        <v>0</v>
      </c>
    </row>
    <row r="185" spans="1:13" ht="14.4" customHeight="1" x14ac:dyDescent="0.3">
      <c r="A185" s="660" t="s">
        <v>2387</v>
      </c>
      <c r="B185" s="661" t="s">
        <v>2268</v>
      </c>
      <c r="C185" s="661" t="s">
        <v>2700</v>
      </c>
      <c r="D185" s="661" t="s">
        <v>1396</v>
      </c>
      <c r="E185" s="661" t="s">
        <v>2701</v>
      </c>
      <c r="F185" s="664">
        <v>2</v>
      </c>
      <c r="G185" s="664">
        <v>0</v>
      </c>
      <c r="H185" s="677"/>
      <c r="I185" s="664"/>
      <c r="J185" s="664"/>
      <c r="K185" s="677"/>
      <c r="L185" s="664">
        <v>2</v>
      </c>
      <c r="M185" s="665">
        <v>0</v>
      </c>
    </row>
    <row r="186" spans="1:13" ht="14.4" customHeight="1" x14ac:dyDescent="0.3">
      <c r="A186" s="660" t="s">
        <v>2387</v>
      </c>
      <c r="B186" s="661" t="s">
        <v>2268</v>
      </c>
      <c r="C186" s="661" t="s">
        <v>2694</v>
      </c>
      <c r="D186" s="661" t="s">
        <v>2695</v>
      </c>
      <c r="E186" s="661" t="s">
        <v>1296</v>
      </c>
      <c r="F186" s="664"/>
      <c r="G186" s="664"/>
      <c r="H186" s="677">
        <v>0</v>
      </c>
      <c r="I186" s="664">
        <v>1</v>
      </c>
      <c r="J186" s="664">
        <v>58.86</v>
      </c>
      <c r="K186" s="677">
        <v>1</v>
      </c>
      <c r="L186" s="664">
        <v>1</v>
      </c>
      <c r="M186" s="665">
        <v>58.86</v>
      </c>
    </row>
    <row r="187" spans="1:13" ht="14.4" customHeight="1" x14ac:dyDescent="0.3">
      <c r="A187" s="660" t="s">
        <v>2387</v>
      </c>
      <c r="B187" s="661" t="s">
        <v>2268</v>
      </c>
      <c r="C187" s="661" t="s">
        <v>1333</v>
      </c>
      <c r="D187" s="661" t="s">
        <v>2269</v>
      </c>
      <c r="E187" s="661" t="s">
        <v>900</v>
      </c>
      <c r="F187" s="664"/>
      <c r="G187" s="664"/>
      <c r="H187" s="677">
        <v>0</v>
      </c>
      <c r="I187" s="664">
        <v>3</v>
      </c>
      <c r="J187" s="664">
        <v>367.54999999999995</v>
      </c>
      <c r="K187" s="677">
        <v>1</v>
      </c>
      <c r="L187" s="664">
        <v>3</v>
      </c>
      <c r="M187" s="665">
        <v>367.54999999999995</v>
      </c>
    </row>
    <row r="188" spans="1:13" ht="14.4" customHeight="1" x14ac:dyDescent="0.3">
      <c r="A188" s="660" t="s">
        <v>2387</v>
      </c>
      <c r="B188" s="661" t="s">
        <v>2268</v>
      </c>
      <c r="C188" s="661" t="s">
        <v>1391</v>
      </c>
      <c r="D188" s="661" t="s">
        <v>1396</v>
      </c>
      <c r="E188" s="661" t="s">
        <v>1412</v>
      </c>
      <c r="F188" s="664"/>
      <c r="G188" s="664"/>
      <c r="H188" s="677">
        <v>0</v>
      </c>
      <c r="I188" s="664">
        <v>7</v>
      </c>
      <c r="J188" s="664">
        <v>1303.82</v>
      </c>
      <c r="K188" s="677">
        <v>1</v>
      </c>
      <c r="L188" s="664">
        <v>7</v>
      </c>
      <c r="M188" s="665">
        <v>1303.82</v>
      </c>
    </row>
    <row r="189" spans="1:13" ht="14.4" customHeight="1" x14ac:dyDescent="0.3">
      <c r="A189" s="660" t="s">
        <v>2387</v>
      </c>
      <c r="B189" s="661" t="s">
        <v>2268</v>
      </c>
      <c r="C189" s="661" t="s">
        <v>2696</v>
      </c>
      <c r="D189" s="661" t="s">
        <v>1396</v>
      </c>
      <c r="E189" s="661" t="s">
        <v>2697</v>
      </c>
      <c r="F189" s="664">
        <v>2</v>
      </c>
      <c r="G189" s="664">
        <v>0</v>
      </c>
      <c r="H189" s="677"/>
      <c r="I189" s="664"/>
      <c r="J189" s="664"/>
      <c r="K189" s="677"/>
      <c r="L189" s="664">
        <v>2</v>
      </c>
      <c r="M189" s="665">
        <v>0</v>
      </c>
    </row>
    <row r="190" spans="1:13" ht="14.4" customHeight="1" x14ac:dyDescent="0.3">
      <c r="A190" s="660" t="s">
        <v>2387</v>
      </c>
      <c r="B190" s="661" t="s">
        <v>2268</v>
      </c>
      <c r="C190" s="661" t="s">
        <v>2698</v>
      </c>
      <c r="D190" s="661" t="s">
        <v>2269</v>
      </c>
      <c r="E190" s="661" t="s">
        <v>2699</v>
      </c>
      <c r="F190" s="664">
        <v>1</v>
      </c>
      <c r="G190" s="664">
        <v>0</v>
      </c>
      <c r="H190" s="677"/>
      <c r="I190" s="664"/>
      <c r="J190" s="664"/>
      <c r="K190" s="677"/>
      <c r="L190" s="664">
        <v>1</v>
      </c>
      <c r="M190" s="665">
        <v>0</v>
      </c>
    </row>
    <row r="191" spans="1:13" ht="14.4" customHeight="1" x14ac:dyDescent="0.3">
      <c r="A191" s="660" t="s">
        <v>2387</v>
      </c>
      <c r="B191" s="661" t="s">
        <v>2271</v>
      </c>
      <c r="C191" s="661" t="s">
        <v>1410</v>
      </c>
      <c r="D191" s="661" t="s">
        <v>1411</v>
      </c>
      <c r="E191" s="661" t="s">
        <v>1412</v>
      </c>
      <c r="F191" s="664"/>
      <c r="G191" s="664"/>
      <c r="H191" s="677">
        <v>0</v>
      </c>
      <c r="I191" s="664">
        <v>1</v>
      </c>
      <c r="J191" s="664">
        <v>298.95999999999998</v>
      </c>
      <c r="K191" s="677">
        <v>1</v>
      </c>
      <c r="L191" s="664">
        <v>1</v>
      </c>
      <c r="M191" s="665">
        <v>298.95999999999998</v>
      </c>
    </row>
    <row r="192" spans="1:13" ht="14.4" customHeight="1" x14ac:dyDescent="0.3">
      <c r="A192" s="660" t="s">
        <v>2387</v>
      </c>
      <c r="B192" s="661" t="s">
        <v>2271</v>
      </c>
      <c r="C192" s="661" t="s">
        <v>2780</v>
      </c>
      <c r="D192" s="661" t="s">
        <v>2470</v>
      </c>
      <c r="E192" s="661" t="s">
        <v>1182</v>
      </c>
      <c r="F192" s="664">
        <v>1</v>
      </c>
      <c r="G192" s="664">
        <v>0</v>
      </c>
      <c r="H192" s="677"/>
      <c r="I192" s="664"/>
      <c r="J192" s="664"/>
      <c r="K192" s="677"/>
      <c r="L192" s="664">
        <v>1</v>
      </c>
      <c r="M192" s="665">
        <v>0</v>
      </c>
    </row>
    <row r="193" spans="1:13" ht="14.4" customHeight="1" x14ac:dyDescent="0.3">
      <c r="A193" s="660" t="s">
        <v>2387</v>
      </c>
      <c r="B193" s="661" t="s">
        <v>2271</v>
      </c>
      <c r="C193" s="661" t="s">
        <v>2781</v>
      </c>
      <c r="D193" s="661" t="s">
        <v>2782</v>
      </c>
      <c r="E193" s="661" t="s">
        <v>2783</v>
      </c>
      <c r="F193" s="664">
        <v>1</v>
      </c>
      <c r="G193" s="664">
        <v>116.58</v>
      </c>
      <c r="H193" s="677">
        <v>1</v>
      </c>
      <c r="I193" s="664"/>
      <c r="J193" s="664"/>
      <c r="K193" s="677">
        <v>0</v>
      </c>
      <c r="L193" s="664">
        <v>1</v>
      </c>
      <c r="M193" s="665">
        <v>116.58</v>
      </c>
    </row>
    <row r="194" spans="1:13" ht="14.4" customHeight="1" x14ac:dyDescent="0.3">
      <c r="A194" s="660" t="s">
        <v>2387</v>
      </c>
      <c r="B194" s="661" t="s">
        <v>2335</v>
      </c>
      <c r="C194" s="661" t="s">
        <v>2703</v>
      </c>
      <c r="D194" s="661" t="s">
        <v>2704</v>
      </c>
      <c r="E194" s="661" t="s">
        <v>1036</v>
      </c>
      <c r="F194" s="664"/>
      <c r="G194" s="664"/>
      <c r="H194" s="677">
        <v>0</v>
      </c>
      <c r="I194" s="664">
        <v>1</v>
      </c>
      <c r="J194" s="664">
        <v>246.44</v>
      </c>
      <c r="K194" s="677">
        <v>1</v>
      </c>
      <c r="L194" s="664">
        <v>1</v>
      </c>
      <c r="M194" s="665">
        <v>246.44</v>
      </c>
    </row>
    <row r="195" spans="1:13" ht="14.4" customHeight="1" x14ac:dyDescent="0.3">
      <c r="A195" s="660" t="s">
        <v>2387</v>
      </c>
      <c r="B195" s="661" t="s">
        <v>2272</v>
      </c>
      <c r="C195" s="661" t="s">
        <v>1248</v>
      </c>
      <c r="D195" s="661" t="s">
        <v>1249</v>
      </c>
      <c r="E195" s="661" t="s">
        <v>2273</v>
      </c>
      <c r="F195" s="664"/>
      <c r="G195" s="664"/>
      <c r="H195" s="677">
        <v>0</v>
      </c>
      <c r="I195" s="664">
        <v>1</v>
      </c>
      <c r="J195" s="664">
        <v>131.54</v>
      </c>
      <c r="K195" s="677">
        <v>1</v>
      </c>
      <c r="L195" s="664">
        <v>1</v>
      </c>
      <c r="M195" s="665">
        <v>131.54</v>
      </c>
    </row>
    <row r="196" spans="1:13" ht="14.4" customHeight="1" x14ac:dyDescent="0.3">
      <c r="A196" s="660" t="s">
        <v>2387</v>
      </c>
      <c r="B196" s="661" t="s">
        <v>3399</v>
      </c>
      <c r="C196" s="661" t="s">
        <v>2729</v>
      </c>
      <c r="D196" s="661" t="s">
        <v>2730</v>
      </c>
      <c r="E196" s="661" t="s">
        <v>1292</v>
      </c>
      <c r="F196" s="664">
        <v>1</v>
      </c>
      <c r="G196" s="664">
        <v>0</v>
      </c>
      <c r="H196" s="677"/>
      <c r="I196" s="664"/>
      <c r="J196" s="664"/>
      <c r="K196" s="677"/>
      <c r="L196" s="664">
        <v>1</v>
      </c>
      <c r="M196" s="665">
        <v>0</v>
      </c>
    </row>
    <row r="197" spans="1:13" ht="14.4" customHeight="1" x14ac:dyDescent="0.3">
      <c r="A197" s="660" t="s">
        <v>2387</v>
      </c>
      <c r="B197" s="661" t="s">
        <v>2278</v>
      </c>
      <c r="C197" s="661" t="s">
        <v>2752</v>
      </c>
      <c r="D197" s="661" t="s">
        <v>2606</v>
      </c>
      <c r="E197" s="661" t="s">
        <v>2753</v>
      </c>
      <c r="F197" s="664">
        <v>1</v>
      </c>
      <c r="G197" s="664">
        <v>0</v>
      </c>
      <c r="H197" s="677"/>
      <c r="I197" s="664"/>
      <c r="J197" s="664"/>
      <c r="K197" s="677"/>
      <c r="L197" s="664">
        <v>1</v>
      </c>
      <c r="M197" s="665">
        <v>0</v>
      </c>
    </row>
    <row r="198" spans="1:13" ht="14.4" customHeight="1" x14ac:dyDescent="0.3">
      <c r="A198" s="660" t="s">
        <v>2387</v>
      </c>
      <c r="B198" s="661" t="s">
        <v>2278</v>
      </c>
      <c r="C198" s="661" t="s">
        <v>2610</v>
      </c>
      <c r="D198" s="661" t="s">
        <v>2281</v>
      </c>
      <c r="E198" s="661" t="s">
        <v>2611</v>
      </c>
      <c r="F198" s="664"/>
      <c r="G198" s="664"/>
      <c r="H198" s="677"/>
      <c r="I198" s="664">
        <v>1</v>
      </c>
      <c r="J198" s="664">
        <v>0</v>
      </c>
      <c r="K198" s="677"/>
      <c r="L198" s="664">
        <v>1</v>
      </c>
      <c r="M198" s="665">
        <v>0</v>
      </c>
    </row>
    <row r="199" spans="1:13" ht="14.4" customHeight="1" x14ac:dyDescent="0.3">
      <c r="A199" s="660" t="s">
        <v>2387</v>
      </c>
      <c r="B199" s="661" t="s">
        <v>2278</v>
      </c>
      <c r="C199" s="661" t="s">
        <v>2749</v>
      </c>
      <c r="D199" s="661" t="s">
        <v>2750</v>
      </c>
      <c r="E199" s="661" t="s">
        <v>2751</v>
      </c>
      <c r="F199" s="664">
        <v>1</v>
      </c>
      <c r="G199" s="664">
        <v>82.99</v>
      </c>
      <c r="H199" s="677">
        <v>1</v>
      </c>
      <c r="I199" s="664"/>
      <c r="J199" s="664"/>
      <c r="K199" s="677">
        <v>0</v>
      </c>
      <c r="L199" s="664">
        <v>1</v>
      </c>
      <c r="M199" s="665">
        <v>82.99</v>
      </c>
    </row>
    <row r="200" spans="1:13" ht="14.4" customHeight="1" x14ac:dyDescent="0.3">
      <c r="A200" s="660" t="s">
        <v>2387</v>
      </c>
      <c r="B200" s="661" t="s">
        <v>2342</v>
      </c>
      <c r="C200" s="661" t="s">
        <v>2038</v>
      </c>
      <c r="D200" s="661" t="s">
        <v>2039</v>
      </c>
      <c r="E200" s="661" t="s">
        <v>2040</v>
      </c>
      <c r="F200" s="664"/>
      <c r="G200" s="664"/>
      <c r="H200" s="677">
        <v>0</v>
      </c>
      <c r="I200" s="664">
        <v>2</v>
      </c>
      <c r="J200" s="664">
        <v>239.4</v>
      </c>
      <c r="K200" s="677">
        <v>1</v>
      </c>
      <c r="L200" s="664">
        <v>2</v>
      </c>
      <c r="M200" s="665">
        <v>239.4</v>
      </c>
    </row>
    <row r="201" spans="1:13" ht="14.4" customHeight="1" x14ac:dyDescent="0.3">
      <c r="A201" s="660" t="s">
        <v>2387</v>
      </c>
      <c r="B201" s="661" t="s">
        <v>2313</v>
      </c>
      <c r="C201" s="661" t="s">
        <v>1237</v>
      </c>
      <c r="D201" s="661" t="s">
        <v>1238</v>
      </c>
      <c r="E201" s="661" t="s">
        <v>2314</v>
      </c>
      <c r="F201" s="664"/>
      <c r="G201" s="664"/>
      <c r="H201" s="677">
        <v>0</v>
      </c>
      <c r="I201" s="664">
        <v>2</v>
      </c>
      <c r="J201" s="664">
        <v>96.84</v>
      </c>
      <c r="K201" s="677">
        <v>1</v>
      </c>
      <c r="L201" s="664">
        <v>2</v>
      </c>
      <c r="M201" s="665">
        <v>96.84</v>
      </c>
    </row>
    <row r="202" spans="1:13" ht="14.4" customHeight="1" x14ac:dyDescent="0.3">
      <c r="A202" s="660" t="s">
        <v>2387</v>
      </c>
      <c r="B202" s="661" t="s">
        <v>2323</v>
      </c>
      <c r="C202" s="661" t="s">
        <v>2721</v>
      </c>
      <c r="D202" s="661" t="s">
        <v>2722</v>
      </c>
      <c r="E202" s="661" t="s">
        <v>2723</v>
      </c>
      <c r="F202" s="664">
        <v>1</v>
      </c>
      <c r="G202" s="664">
        <v>0</v>
      </c>
      <c r="H202" s="677"/>
      <c r="I202" s="664"/>
      <c r="J202" s="664"/>
      <c r="K202" s="677"/>
      <c r="L202" s="664">
        <v>1</v>
      </c>
      <c r="M202" s="665">
        <v>0</v>
      </c>
    </row>
    <row r="203" spans="1:13" ht="14.4" customHeight="1" x14ac:dyDescent="0.3">
      <c r="A203" s="660" t="s">
        <v>2387</v>
      </c>
      <c r="B203" s="661" t="s">
        <v>3400</v>
      </c>
      <c r="C203" s="661" t="s">
        <v>2816</v>
      </c>
      <c r="D203" s="661" t="s">
        <v>2817</v>
      </c>
      <c r="E203" s="661" t="s">
        <v>1254</v>
      </c>
      <c r="F203" s="664"/>
      <c r="G203" s="664"/>
      <c r="H203" s="677"/>
      <c r="I203" s="664">
        <v>1</v>
      </c>
      <c r="J203" s="664">
        <v>0</v>
      </c>
      <c r="K203" s="677"/>
      <c r="L203" s="664">
        <v>1</v>
      </c>
      <c r="M203" s="665">
        <v>0</v>
      </c>
    </row>
    <row r="204" spans="1:13" ht="14.4" customHeight="1" x14ac:dyDescent="0.3">
      <c r="A204" s="660" t="s">
        <v>2387</v>
      </c>
      <c r="B204" s="661" t="s">
        <v>3401</v>
      </c>
      <c r="C204" s="661" t="s">
        <v>2732</v>
      </c>
      <c r="D204" s="661" t="s">
        <v>2733</v>
      </c>
      <c r="E204" s="661" t="s">
        <v>2734</v>
      </c>
      <c r="F204" s="664">
        <v>1</v>
      </c>
      <c r="G204" s="664">
        <v>0</v>
      </c>
      <c r="H204" s="677"/>
      <c r="I204" s="664"/>
      <c r="J204" s="664"/>
      <c r="K204" s="677"/>
      <c r="L204" s="664">
        <v>1</v>
      </c>
      <c r="M204" s="665">
        <v>0</v>
      </c>
    </row>
    <row r="205" spans="1:13" ht="14.4" customHeight="1" x14ac:dyDescent="0.3">
      <c r="A205" s="660" t="s">
        <v>2387</v>
      </c>
      <c r="B205" s="661" t="s">
        <v>2328</v>
      </c>
      <c r="C205" s="661" t="s">
        <v>2971</v>
      </c>
      <c r="D205" s="661" t="s">
        <v>1234</v>
      </c>
      <c r="E205" s="661" t="s">
        <v>1433</v>
      </c>
      <c r="F205" s="664"/>
      <c r="G205" s="664"/>
      <c r="H205" s="677">
        <v>0</v>
      </c>
      <c r="I205" s="664">
        <v>2</v>
      </c>
      <c r="J205" s="664">
        <v>681.94</v>
      </c>
      <c r="K205" s="677">
        <v>1</v>
      </c>
      <c r="L205" s="664">
        <v>2</v>
      </c>
      <c r="M205" s="665">
        <v>681.94</v>
      </c>
    </row>
    <row r="206" spans="1:13" ht="14.4" customHeight="1" x14ac:dyDescent="0.3">
      <c r="A206" s="660" t="s">
        <v>2388</v>
      </c>
      <c r="B206" s="661" t="s">
        <v>2272</v>
      </c>
      <c r="C206" s="661" t="s">
        <v>2992</v>
      </c>
      <c r="D206" s="661" t="s">
        <v>1249</v>
      </c>
      <c r="E206" s="661" t="s">
        <v>2993</v>
      </c>
      <c r="F206" s="664"/>
      <c r="G206" s="664"/>
      <c r="H206" s="677">
        <v>0</v>
      </c>
      <c r="I206" s="664">
        <v>1</v>
      </c>
      <c r="J206" s="664">
        <v>394.64</v>
      </c>
      <c r="K206" s="677">
        <v>1</v>
      </c>
      <c r="L206" s="664">
        <v>1</v>
      </c>
      <c r="M206" s="665">
        <v>394.64</v>
      </c>
    </row>
    <row r="207" spans="1:13" ht="14.4" customHeight="1" x14ac:dyDescent="0.3">
      <c r="A207" s="660" t="s">
        <v>2388</v>
      </c>
      <c r="B207" s="661" t="s">
        <v>2320</v>
      </c>
      <c r="C207" s="661" t="s">
        <v>2989</v>
      </c>
      <c r="D207" s="661" t="s">
        <v>2990</v>
      </c>
      <c r="E207" s="661" t="s">
        <v>2991</v>
      </c>
      <c r="F207" s="664"/>
      <c r="G207" s="664"/>
      <c r="H207" s="677"/>
      <c r="I207" s="664">
        <v>9</v>
      </c>
      <c r="J207" s="664">
        <v>0</v>
      </c>
      <c r="K207" s="677"/>
      <c r="L207" s="664">
        <v>9</v>
      </c>
      <c r="M207" s="665">
        <v>0</v>
      </c>
    </row>
    <row r="208" spans="1:13" ht="14.4" customHeight="1" x14ac:dyDescent="0.3">
      <c r="A208" s="660" t="s">
        <v>2389</v>
      </c>
      <c r="B208" s="661" t="s">
        <v>2228</v>
      </c>
      <c r="C208" s="661" t="s">
        <v>1435</v>
      </c>
      <c r="D208" s="661" t="s">
        <v>1299</v>
      </c>
      <c r="E208" s="661" t="s">
        <v>2229</v>
      </c>
      <c r="F208" s="664"/>
      <c r="G208" s="664"/>
      <c r="H208" s="677">
        <v>0</v>
      </c>
      <c r="I208" s="664">
        <v>8</v>
      </c>
      <c r="J208" s="664">
        <v>2290.8200000000002</v>
      </c>
      <c r="K208" s="677">
        <v>1</v>
      </c>
      <c r="L208" s="664">
        <v>8</v>
      </c>
      <c r="M208" s="665">
        <v>2290.8200000000002</v>
      </c>
    </row>
    <row r="209" spans="1:13" ht="14.4" customHeight="1" x14ac:dyDescent="0.3">
      <c r="A209" s="660" t="s">
        <v>2389</v>
      </c>
      <c r="B209" s="661" t="s">
        <v>2228</v>
      </c>
      <c r="C209" s="661" t="s">
        <v>3146</v>
      </c>
      <c r="D209" s="661" t="s">
        <v>1299</v>
      </c>
      <c r="E209" s="661" t="s">
        <v>3147</v>
      </c>
      <c r="F209" s="664"/>
      <c r="G209" s="664"/>
      <c r="H209" s="677"/>
      <c r="I209" s="664">
        <v>2</v>
      </c>
      <c r="J209" s="664">
        <v>0</v>
      </c>
      <c r="K209" s="677"/>
      <c r="L209" s="664">
        <v>2</v>
      </c>
      <c r="M209" s="665">
        <v>0</v>
      </c>
    </row>
    <row r="210" spans="1:13" ht="14.4" customHeight="1" x14ac:dyDescent="0.3">
      <c r="A210" s="660" t="s">
        <v>2389</v>
      </c>
      <c r="B210" s="661" t="s">
        <v>2238</v>
      </c>
      <c r="C210" s="661" t="s">
        <v>3116</v>
      </c>
      <c r="D210" s="661" t="s">
        <v>1306</v>
      </c>
      <c r="E210" s="661" t="s">
        <v>3117</v>
      </c>
      <c r="F210" s="664"/>
      <c r="G210" s="664"/>
      <c r="H210" s="677">
        <v>0</v>
      </c>
      <c r="I210" s="664">
        <v>1</v>
      </c>
      <c r="J210" s="664">
        <v>172.85</v>
      </c>
      <c r="K210" s="677">
        <v>1</v>
      </c>
      <c r="L210" s="664">
        <v>1</v>
      </c>
      <c r="M210" s="665">
        <v>172.85</v>
      </c>
    </row>
    <row r="211" spans="1:13" ht="14.4" customHeight="1" x14ac:dyDescent="0.3">
      <c r="A211" s="660" t="s">
        <v>2389</v>
      </c>
      <c r="B211" s="661" t="s">
        <v>2238</v>
      </c>
      <c r="C211" s="661" t="s">
        <v>3118</v>
      </c>
      <c r="D211" s="661" t="s">
        <v>3119</v>
      </c>
      <c r="E211" s="661" t="s">
        <v>3120</v>
      </c>
      <c r="F211" s="664">
        <v>2</v>
      </c>
      <c r="G211" s="664">
        <v>0</v>
      </c>
      <c r="H211" s="677"/>
      <c r="I211" s="664"/>
      <c r="J211" s="664"/>
      <c r="K211" s="677"/>
      <c r="L211" s="664">
        <v>2</v>
      </c>
      <c r="M211" s="665">
        <v>0</v>
      </c>
    </row>
    <row r="212" spans="1:13" ht="14.4" customHeight="1" x14ac:dyDescent="0.3">
      <c r="A212" s="660" t="s">
        <v>2389</v>
      </c>
      <c r="B212" s="661" t="s">
        <v>2240</v>
      </c>
      <c r="C212" s="661" t="s">
        <v>3064</v>
      </c>
      <c r="D212" s="661" t="s">
        <v>3065</v>
      </c>
      <c r="E212" s="661" t="s">
        <v>1354</v>
      </c>
      <c r="F212" s="664">
        <v>3</v>
      </c>
      <c r="G212" s="664">
        <v>138.75</v>
      </c>
      <c r="H212" s="677">
        <v>1</v>
      </c>
      <c r="I212" s="664"/>
      <c r="J212" s="664"/>
      <c r="K212" s="677">
        <v>0</v>
      </c>
      <c r="L212" s="664">
        <v>3</v>
      </c>
      <c r="M212" s="665">
        <v>138.75</v>
      </c>
    </row>
    <row r="213" spans="1:13" ht="14.4" customHeight="1" x14ac:dyDescent="0.3">
      <c r="A213" s="660" t="s">
        <v>2389</v>
      </c>
      <c r="B213" s="661" t="s">
        <v>2241</v>
      </c>
      <c r="C213" s="661" t="s">
        <v>2483</v>
      </c>
      <c r="D213" s="661" t="s">
        <v>2484</v>
      </c>
      <c r="E213" s="661" t="s">
        <v>2485</v>
      </c>
      <c r="F213" s="664"/>
      <c r="G213" s="664"/>
      <c r="H213" s="677">
        <v>0</v>
      </c>
      <c r="I213" s="664">
        <v>4</v>
      </c>
      <c r="J213" s="664">
        <v>482.44</v>
      </c>
      <c r="K213" s="677">
        <v>1</v>
      </c>
      <c r="L213" s="664">
        <v>4</v>
      </c>
      <c r="M213" s="665">
        <v>482.44</v>
      </c>
    </row>
    <row r="214" spans="1:13" ht="14.4" customHeight="1" x14ac:dyDescent="0.3">
      <c r="A214" s="660" t="s">
        <v>2389</v>
      </c>
      <c r="B214" s="661" t="s">
        <v>2241</v>
      </c>
      <c r="C214" s="661" t="s">
        <v>1337</v>
      </c>
      <c r="D214" s="661" t="s">
        <v>2242</v>
      </c>
      <c r="E214" s="661" t="s">
        <v>2243</v>
      </c>
      <c r="F214" s="664"/>
      <c r="G214" s="664"/>
      <c r="H214" s="677">
        <v>0</v>
      </c>
      <c r="I214" s="664">
        <v>5</v>
      </c>
      <c r="J214" s="664">
        <v>923.7</v>
      </c>
      <c r="K214" s="677">
        <v>1</v>
      </c>
      <c r="L214" s="664">
        <v>5</v>
      </c>
      <c r="M214" s="665">
        <v>923.7</v>
      </c>
    </row>
    <row r="215" spans="1:13" ht="14.4" customHeight="1" x14ac:dyDescent="0.3">
      <c r="A215" s="660" t="s">
        <v>2389</v>
      </c>
      <c r="B215" s="661" t="s">
        <v>2244</v>
      </c>
      <c r="C215" s="661" t="s">
        <v>1317</v>
      </c>
      <c r="D215" s="661" t="s">
        <v>1318</v>
      </c>
      <c r="E215" s="661" t="s">
        <v>1274</v>
      </c>
      <c r="F215" s="664"/>
      <c r="G215" s="664"/>
      <c r="H215" s="677">
        <v>0</v>
      </c>
      <c r="I215" s="664">
        <v>1</v>
      </c>
      <c r="J215" s="664">
        <v>1385.62</v>
      </c>
      <c r="K215" s="677">
        <v>1</v>
      </c>
      <c r="L215" s="664">
        <v>1</v>
      </c>
      <c r="M215" s="665">
        <v>1385.62</v>
      </c>
    </row>
    <row r="216" spans="1:13" ht="14.4" customHeight="1" x14ac:dyDescent="0.3">
      <c r="A216" s="660" t="s">
        <v>2389</v>
      </c>
      <c r="B216" s="661" t="s">
        <v>2245</v>
      </c>
      <c r="C216" s="661" t="s">
        <v>2596</v>
      </c>
      <c r="D216" s="661" t="s">
        <v>2594</v>
      </c>
      <c r="E216" s="661" t="s">
        <v>2595</v>
      </c>
      <c r="F216" s="664">
        <v>1</v>
      </c>
      <c r="G216" s="664">
        <v>0</v>
      </c>
      <c r="H216" s="677"/>
      <c r="I216" s="664"/>
      <c r="J216" s="664"/>
      <c r="K216" s="677"/>
      <c r="L216" s="664">
        <v>1</v>
      </c>
      <c r="M216" s="665">
        <v>0</v>
      </c>
    </row>
    <row r="217" spans="1:13" ht="14.4" customHeight="1" x14ac:dyDescent="0.3">
      <c r="A217" s="660" t="s">
        <v>2389</v>
      </c>
      <c r="B217" s="661" t="s">
        <v>2245</v>
      </c>
      <c r="C217" s="661" t="s">
        <v>1464</v>
      </c>
      <c r="D217" s="661" t="s">
        <v>1452</v>
      </c>
      <c r="E217" s="661" t="s">
        <v>1465</v>
      </c>
      <c r="F217" s="664"/>
      <c r="G217" s="664"/>
      <c r="H217" s="677">
        <v>0</v>
      </c>
      <c r="I217" s="664">
        <v>5</v>
      </c>
      <c r="J217" s="664">
        <v>934.35</v>
      </c>
      <c r="K217" s="677">
        <v>1</v>
      </c>
      <c r="L217" s="664">
        <v>5</v>
      </c>
      <c r="M217" s="665">
        <v>934.35</v>
      </c>
    </row>
    <row r="218" spans="1:13" ht="14.4" customHeight="1" x14ac:dyDescent="0.3">
      <c r="A218" s="660" t="s">
        <v>2389</v>
      </c>
      <c r="B218" s="661" t="s">
        <v>3392</v>
      </c>
      <c r="C218" s="661" t="s">
        <v>2858</v>
      </c>
      <c r="D218" s="661" t="s">
        <v>2859</v>
      </c>
      <c r="E218" s="661" t="s">
        <v>2860</v>
      </c>
      <c r="F218" s="664"/>
      <c r="G218" s="664"/>
      <c r="H218" s="677">
        <v>0</v>
      </c>
      <c r="I218" s="664">
        <v>5</v>
      </c>
      <c r="J218" s="664">
        <v>10131.6</v>
      </c>
      <c r="K218" s="677">
        <v>1</v>
      </c>
      <c r="L218" s="664">
        <v>5</v>
      </c>
      <c r="M218" s="665">
        <v>10131.6</v>
      </c>
    </row>
    <row r="219" spans="1:13" ht="14.4" customHeight="1" x14ac:dyDescent="0.3">
      <c r="A219" s="660" t="s">
        <v>2389</v>
      </c>
      <c r="B219" s="661" t="s">
        <v>2248</v>
      </c>
      <c r="C219" s="661" t="s">
        <v>1241</v>
      </c>
      <c r="D219" s="661" t="s">
        <v>1242</v>
      </c>
      <c r="E219" s="661" t="s">
        <v>2249</v>
      </c>
      <c r="F219" s="664"/>
      <c r="G219" s="664"/>
      <c r="H219" s="677">
        <v>0</v>
      </c>
      <c r="I219" s="664">
        <v>2</v>
      </c>
      <c r="J219" s="664">
        <v>144</v>
      </c>
      <c r="K219" s="677">
        <v>1</v>
      </c>
      <c r="L219" s="664">
        <v>2</v>
      </c>
      <c r="M219" s="665">
        <v>144</v>
      </c>
    </row>
    <row r="220" spans="1:13" ht="14.4" customHeight="1" x14ac:dyDescent="0.3">
      <c r="A220" s="660" t="s">
        <v>2389</v>
      </c>
      <c r="B220" s="661" t="s">
        <v>2248</v>
      </c>
      <c r="C220" s="661" t="s">
        <v>1245</v>
      </c>
      <c r="D220" s="661" t="s">
        <v>1242</v>
      </c>
      <c r="E220" s="661" t="s">
        <v>2250</v>
      </c>
      <c r="F220" s="664"/>
      <c r="G220" s="664"/>
      <c r="H220" s="677">
        <v>0</v>
      </c>
      <c r="I220" s="664">
        <v>9</v>
      </c>
      <c r="J220" s="664">
        <v>1296.0899999999999</v>
      </c>
      <c r="K220" s="677">
        <v>1</v>
      </c>
      <c r="L220" s="664">
        <v>9</v>
      </c>
      <c r="M220" s="665">
        <v>1296.0899999999999</v>
      </c>
    </row>
    <row r="221" spans="1:13" ht="14.4" customHeight="1" x14ac:dyDescent="0.3">
      <c r="A221" s="660" t="s">
        <v>2389</v>
      </c>
      <c r="B221" s="661" t="s">
        <v>3402</v>
      </c>
      <c r="C221" s="661" t="s">
        <v>3130</v>
      </c>
      <c r="D221" s="661" t="s">
        <v>3131</v>
      </c>
      <c r="E221" s="661" t="s">
        <v>3132</v>
      </c>
      <c r="F221" s="664">
        <v>1</v>
      </c>
      <c r="G221" s="664">
        <v>459.3</v>
      </c>
      <c r="H221" s="677">
        <v>1</v>
      </c>
      <c r="I221" s="664"/>
      <c r="J221" s="664"/>
      <c r="K221" s="677">
        <v>0</v>
      </c>
      <c r="L221" s="664">
        <v>1</v>
      </c>
      <c r="M221" s="665">
        <v>459.3</v>
      </c>
    </row>
    <row r="222" spans="1:13" ht="14.4" customHeight="1" x14ac:dyDescent="0.3">
      <c r="A222" s="660" t="s">
        <v>2389</v>
      </c>
      <c r="B222" s="661" t="s">
        <v>2252</v>
      </c>
      <c r="C222" s="661" t="s">
        <v>1302</v>
      </c>
      <c r="D222" s="661" t="s">
        <v>1303</v>
      </c>
      <c r="E222" s="661" t="s">
        <v>1182</v>
      </c>
      <c r="F222" s="664"/>
      <c r="G222" s="664"/>
      <c r="H222" s="677">
        <v>0</v>
      </c>
      <c r="I222" s="664">
        <v>2</v>
      </c>
      <c r="J222" s="664">
        <v>131.08000000000001</v>
      </c>
      <c r="K222" s="677">
        <v>1</v>
      </c>
      <c r="L222" s="664">
        <v>2</v>
      </c>
      <c r="M222" s="665">
        <v>131.08000000000001</v>
      </c>
    </row>
    <row r="223" spans="1:13" ht="14.4" customHeight="1" x14ac:dyDescent="0.3">
      <c r="A223" s="660" t="s">
        <v>2389</v>
      </c>
      <c r="B223" s="661" t="s">
        <v>2252</v>
      </c>
      <c r="C223" s="661" t="s">
        <v>3030</v>
      </c>
      <c r="D223" s="661" t="s">
        <v>1303</v>
      </c>
      <c r="E223" s="661" t="s">
        <v>3031</v>
      </c>
      <c r="F223" s="664"/>
      <c r="G223" s="664"/>
      <c r="H223" s="677">
        <v>0</v>
      </c>
      <c r="I223" s="664">
        <v>2</v>
      </c>
      <c r="J223" s="664">
        <v>458.76</v>
      </c>
      <c r="K223" s="677">
        <v>1</v>
      </c>
      <c r="L223" s="664">
        <v>2</v>
      </c>
      <c r="M223" s="665">
        <v>458.76</v>
      </c>
    </row>
    <row r="224" spans="1:13" ht="14.4" customHeight="1" x14ac:dyDescent="0.3">
      <c r="A224" s="660" t="s">
        <v>2389</v>
      </c>
      <c r="B224" s="661" t="s">
        <v>2253</v>
      </c>
      <c r="C224" s="661" t="s">
        <v>3032</v>
      </c>
      <c r="D224" s="661" t="s">
        <v>1291</v>
      </c>
      <c r="E224" s="661" t="s">
        <v>1343</v>
      </c>
      <c r="F224" s="664">
        <v>1</v>
      </c>
      <c r="G224" s="664">
        <v>105.32</v>
      </c>
      <c r="H224" s="677">
        <v>1</v>
      </c>
      <c r="I224" s="664"/>
      <c r="J224" s="664"/>
      <c r="K224" s="677">
        <v>0</v>
      </c>
      <c r="L224" s="664">
        <v>1</v>
      </c>
      <c r="M224" s="665">
        <v>105.32</v>
      </c>
    </row>
    <row r="225" spans="1:13" ht="14.4" customHeight="1" x14ac:dyDescent="0.3">
      <c r="A225" s="660" t="s">
        <v>2389</v>
      </c>
      <c r="B225" s="661" t="s">
        <v>2253</v>
      </c>
      <c r="C225" s="661" t="s">
        <v>2707</v>
      </c>
      <c r="D225" s="661" t="s">
        <v>2708</v>
      </c>
      <c r="E225" s="661" t="s">
        <v>2709</v>
      </c>
      <c r="F225" s="664">
        <v>10</v>
      </c>
      <c r="G225" s="664">
        <v>163.80000000000001</v>
      </c>
      <c r="H225" s="677">
        <v>1</v>
      </c>
      <c r="I225" s="664"/>
      <c r="J225" s="664"/>
      <c r="K225" s="677">
        <v>0</v>
      </c>
      <c r="L225" s="664">
        <v>10</v>
      </c>
      <c r="M225" s="665">
        <v>163.80000000000001</v>
      </c>
    </row>
    <row r="226" spans="1:13" ht="14.4" customHeight="1" x14ac:dyDescent="0.3">
      <c r="A226" s="660" t="s">
        <v>2389</v>
      </c>
      <c r="B226" s="661" t="s">
        <v>2253</v>
      </c>
      <c r="C226" s="661" t="s">
        <v>3033</v>
      </c>
      <c r="D226" s="661" t="s">
        <v>3034</v>
      </c>
      <c r="E226" s="661" t="s">
        <v>2657</v>
      </c>
      <c r="F226" s="664">
        <v>8</v>
      </c>
      <c r="G226" s="664">
        <v>262.08</v>
      </c>
      <c r="H226" s="677">
        <v>1</v>
      </c>
      <c r="I226" s="664"/>
      <c r="J226" s="664"/>
      <c r="K226" s="677">
        <v>0</v>
      </c>
      <c r="L226" s="664">
        <v>8</v>
      </c>
      <c r="M226" s="665">
        <v>262.08</v>
      </c>
    </row>
    <row r="227" spans="1:13" ht="14.4" customHeight="1" x14ac:dyDescent="0.3">
      <c r="A227" s="660" t="s">
        <v>2389</v>
      </c>
      <c r="B227" s="661" t="s">
        <v>2253</v>
      </c>
      <c r="C227" s="661" t="s">
        <v>1290</v>
      </c>
      <c r="D227" s="661" t="s">
        <v>1291</v>
      </c>
      <c r="E227" s="661" t="s">
        <v>1292</v>
      </c>
      <c r="F227" s="664"/>
      <c r="G227" s="664"/>
      <c r="H227" s="677">
        <v>0</v>
      </c>
      <c r="I227" s="664">
        <v>24</v>
      </c>
      <c r="J227" s="664">
        <v>842.64</v>
      </c>
      <c r="K227" s="677">
        <v>1</v>
      </c>
      <c r="L227" s="664">
        <v>24</v>
      </c>
      <c r="M227" s="665">
        <v>842.64</v>
      </c>
    </row>
    <row r="228" spans="1:13" ht="14.4" customHeight="1" x14ac:dyDescent="0.3">
      <c r="A228" s="660" t="s">
        <v>2389</v>
      </c>
      <c r="B228" s="661" t="s">
        <v>2253</v>
      </c>
      <c r="C228" s="661" t="s">
        <v>1294</v>
      </c>
      <c r="D228" s="661" t="s">
        <v>1295</v>
      </c>
      <c r="E228" s="661" t="s">
        <v>1296</v>
      </c>
      <c r="F228" s="664"/>
      <c r="G228" s="664"/>
      <c r="H228" s="677">
        <v>0</v>
      </c>
      <c r="I228" s="664">
        <v>2</v>
      </c>
      <c r="J228" s="664">
        <v>140.46</v>
      </c>
      <c r="K228" s="677">
        <v>1</v>
      </c>
      <c r="L228" s="664">
        <v>2</v>
      </c>
      <c r="M228" s="665">
        <v>140.46</v>
      </c>
    </row>
    <row r="229" spans="1:13" ht="14.4" customHeight="1" x14ac:dyDescent="0.3">
      <c r="A229" s="660" t="s">
        <v>2389</v>
      </c>
      <c r="B229" s="661" t="s">
        <v>2257</v>
      </c>
      <c r="C229" s="661" t="s">
        <v>3205</v>
      </c>
      <c r="D229" s="661" t="s">
        <v>3206</v>
      </c>
      <c r="E229" s="661" t="s">
        <v>2934</v>
      </c>
      <c r="F229" s="664">
        <v>3</v>
      </c>
      <c r="G229" s="664">
        <v>1509.06</v>
      </c>
      <c r="H229" s="677">
        <v>1</v>
      </c>
      <c r="I229" s="664"/>
      <c r="J229" s="664"/>
      <c r="K229" s="677">
        <v>0</v>
      </c>
      <c r="L229" s="664">
        <v>3</v>
      </c>
      <c r="M229" s="665">
        <v>1509.06</v>
      </c>
    </row>
    <row r="230" spans="1:13" ht="14.4" customHeight="1" x14ac:dyDescent="0.3">
      <c r="A230" s="660" t="s">
        <v>2389</v>
      </c>
      <c r="B230" s="661" t="s">
        <v>2259</v>
      </c>
      <c r="C230" s="661" t="s">
        <v>2414</v>
      </c>
      <c r="D230" s="661" t="s">
        <v>1342</v>
      </c>
      <c r="E230" s="661" t="s">
        <v>1292</v>
      </c>
      <c r="F230" s="664"/>
      <c r="G230" s="664"/>
      <c r="H230" s="677">
        <v>0</v>
      </c>
      <c r="I230" s="664">
        <v>5</v>
      </c>
      <c r="J230" s="664">
        <v>241.35000000000002</v>
      </c>
      <c r="K230" s="677">
        <v>1</v>
      </c>
      <c r="L230" s="664">
        <v>5</v>
      </c>
      <c r="M230" s="665">
        <v>241.35000000000002</v>
      </c>
    </row>
    <row r="231" spans="1:13" ht="14.4" customHeight="1" x14ac:dyDescent="0.3">
      <c r="A231" s="660" t="s">
        <v>2389</v>
      </c>
      <c r="B231" s="661" t="s">
        <v>2259</v>
      </c>
      <c r="C231" s="661" t="s">
        <v>1341</v>
      </c>
      <c r="D231" s="661" t="s">
        <v>1342</v>
      </c>
      <c r="E231" s="661" t="s">
        <v>1343</v>
      </c>
      <c r="F231" s="664"/>
      <c r="G231" s="664"/>
      <c r="H231" s="677">
        <v>0</v>
      </c>
      <c r="I231" s="664">
        <v>6</v>
      </c>
      <c r="J231" s="664">
        <v>868.86</v>
      </c>
      <c r="K231" s="677">
        <v>1</v>
      </c>
      <c r="L231" s="664">
        <v>6</v>
      </c>
      <c r="M231" s="665">
        <v>868.86</v>
      </c>
    </row>
    <row r="232" spans="1:13" ht="14.4" customHeight="1" x14ac:dyDescent="0.3">
      <c r="A232" s="660" t="s">
        <v>2389</v>
      </c>
      <c r="B232" s="661" t="s">
        <v>2259</v>
      </c>
      <c r="C232" s="661" t="s">
        <v>1431</v>
      </c>
      <c r="D232" s="661" t="s">
        <v>1432</v>
      </c>
      <c r="E232" s="661" t="s">
        <v>2260</v>
      </c>
      <c r="F232" s="664"/>
      <c r="G232" s="664"/>
      <c r="H232" s="677">
        <v>0</v>
      </c>
      <c r="I232" s="664">
        <v>1</v>
      </c>
      <c r="J232" s="664">
        <v>289.62</v>
      </c>
      <c r="K232" s="677">
        <v>1</v>
      </c>
      <c r="L232" s="664">
        <v>1</v>
      </c>
      <c r="M232" s="665">
        <v>289.62</v>
      </c>
    </row>
    <row r="233" spans="1:13" ht="14.4" customHeight="1" x14ac:dyDescent="0.3">
      <c r="A233" s="660" t="s">
        <v>2389</v>
      </c>
      <c r="B233" s="661" t="s">
        <v>2259</v>
      </c>
      <c r="C233" s="661" t="s">
        <v>3148</v>
      </c>
      <c r="D233" s="661" t="s">
        <v>3149</v>
      </c>
      <c r="E233" s="661" t="s">
        <v>3150</v>
      </c>
      <c r="F233" s="664"/>
      <c r="G233" s="664"/>
      <c r="H233" s="677">
        <v>0</v>
      </c>
      <c r="I233" s="664">
        <v>2</v>
      </c>
      <c r="J233" s="664">
        <v>643.58000000000004</v>
      </c>
      <c r="K233" s="677">
        <v>1</v>
      </c>
      <c r="L233" s="664">
        <v>2</v>
      </c>
      <c r="M233" s="665">
        <v>643.58000000000004</v>
      </c>
    </row>
    <row r="234" spans="1:13" ht="14.4" customHeight="1" x14ac:dyDescent="0.3">
      <c r="A234" s="660" t="s">
        <v>2389</v>
      </c>
      <c r="B234" s="661" t="s">
        <v>2261</v>
      </c>
      <c r="C234" s="661" t="s">
        <v>1252</v>
      </c>
      <c r="D234" s="661" t="s">
        <v>2262</v>
      </c>
      <c r="E234" s="661" t="s">
        <v>1254</v>
      </c>
      <c r="F234" s="664"/>
      <c r="G234" s="664"/>
      <c r="H234" s="677">
        <v>0</v>
      </c>
      <c r="I234" s="664">
        <v>10</v>
      </c>
      <c r="J234" s="664">
        <v>965.30000000000007</v>
      </c>
      <c r="K234" s="677">
        <v>1</v>
      </c>
      <c r="L234" s="664">
        <v>10</v>
      </c>
      <c r="M234" s="665">
        <v>965.30000000000007</v>
      </c>
    </row>
    <row r="235" spans="1:13" ht="14.4" customHeight="1" x14ac:dyDescent="0.3">
      <c r="A235" s="660" t="s">
        <v>2389</v>
      </c>
      <c r="B235" s="661" t="s">
        <v>2261</v>
      </c>
      <c r="C235" s="661" t="s">
        <v>1226</v>
      </c>
      <c r="D235" s="661" t="s">
        <v>1227</v>
      </c>
      <c r="E235" s="661" t="s">
        <v>1228</v>
      </c>
      <c r="F235" s="664"/>
      <c r="G235" s="664"/>
      <c r="H235" s="677">
        <v>0</v>
      </c>
      <c r="I235" s="664">
        <v>10</v>
      </c>
      <c r="J235" s="664">
        <v>104.1</v>
      </c>
      <c r="K235" s="677">
        <v>1</v>
      </c>
      <c r="L235" s="664">
        <v>10</v>
      </c>
      <c r="M235" s="665">
        <v>104.1</v>
      </c>
    </row>
    <row r="236" spans="1:13" ht="14.4" customHeight="1" x14ac:dyDescent="0.3">
      <c r="A236" s="660" t="s">
        <v>2389</v>
      </c>
      <c r="B236" s="661" t="s">
        <v>2261</v>
      </c>
      <c r="C236" s="661" t="s">
        <v>2513</v>
      </c>
      <c r="D236" s="661" t="s">
        <v>2263</v>
      </c>
      <c r="E236" s="661" t="s">
        <v>2514</v>
      </c>
      <c r="F236" s="664"/>
      <c r="G236" s="664"/>
      <c r="H236" s="677">
        <v>0</v>
      </c>
      <c r="I236" s="664">
        <v>6</v>
      </c>
      <c r="J236" s="664">
        <v>482.70000000000005</v>
      </c>
      <c r="K236" s="677">
        <v>1</v>
      </c>
      <c r="L236" s="664">
        <v>6</v>
      </c>
      <c r="M236" s="665">
        <v>482.70000000000005</v>
      </c>
    </row>
    <row r="237" spans="1:13" ht="14.4" customHeight="1" x14ac:dyDescent="0.3">
      <c r="A237" s="660" t="s">
        <v>2389</v>
      </c>
      <c r="B237" s="661" t="s">
        <v>2264</v>
      </c>
      <c r="C237" s="661" t="s">
        <v>1399</v>
      </c>
      <c r="D237" s="661" t="s">
        <v>2265</v>
      </c>
      <c r="E237" s="661" t="s">
        <v>1215</v>
      </c>
      <c r="F237" s="664"/>
      <c r="G237" s="664"/>
      <c r="H237" s="677">
        <v>0</v>
      </c>
      <c r="I237" s="664">
        <v>1</v>
      </c>
      <c r="J237" s="664">
        <v>291.82</v>
      </c>
      <c r="K237" s="677">
        <v>1</v>
      </c>
      <c r="L237" s="664">
        <v>1</v>
      </c>
      <c r="M237" s="665">
        <v>291.82</v>
      </c>
    </row>
    <row r="238" spans="1:13" ht="14.4" customHeight="1" x14ac:dyDescent="0.3">
      <c r="A238" s="660" t="s">
        <v>2389</v>
      </c>
      <c r="B238" s="661" t="s">
        <v>2264</v>
      </c>
      <c r="C238" s="661" t="s">
        <v>1438</v>
      </c>
      <c r="D238" s="661" t="s">
        <v>1439</v>
      </c>
      <c r="E238" s="661" t="s">
        <v>1215</v>
      </c>
      <c r="F238" s="664"/>
      <c r="G238" s="664"/>
      <c r="H238" s="677">
        <v>0</v>
      </c>
      <c r="I238" s="664">
        <v>1</v>
      </c>
      <c r="J238" s="664">
        <v>583.62</v>
      </c>
      <c r="K238" s="677">
        <v>1</v>
      </c>
      <c r="L238" s="664">
        <v>1</v>
      </c>
      <c r="M238" s="665">
        <v>583.62</v>
      </c>
    </row>
    <row r="239" spans="1:13" ht="14.4" customHeight="1" x14ac:dyDescent="0.3">
      <c r="A239" s="660" t="s">
        <v>2389</v>
      </c>
      <c r="B239" s="661" t="s">
        <v>3403</v>
      </c>
      <c r="C239" s="661" t="s">
        <v>3161</v>
      </c>
      <c r="D239" s="661" t="s">
        <v>3162</v>
      </c>
      <c r="E239" s="661" t="s">
        <v>928</v>
      </c>
      <c r="F239" s="664"/>
      <c r="G239" s="664"/>
      <c r="H239" s="677">
        <v>0</v>
      </c>
      <c r="I239" s="664">
        <v>1</v>
      </c>
      <c r="J239" s="664">
        <v>432.31</v>
      </c>
      <c r="K239" s="677">
        <v>1</v>
      </c>
      <c r="L239" s="664">
        <v>1</v>
      </c>
      <c r="M239" s="665">
        <v>432.31</v>
      </c>
    </row>
    <row r="240" spans="1:13" ht="14.4" customHeight="1" x14ac:dyDescent="0.3">
      <c r="A240" s="660" t="s">
        <v>2389</v>
      </c>
      <c r="B240" s="661" t="s">
        <v>3404</v>
      </c>
      <c r="C240" s="661" t="s">
        <v>3067</v>
      </c>
      <c r="D240" s="661" t="s">
        <v>3068</v>
      </c>
      <c r="E240" s="661" t="s">
        <v>3069</v>
      </c>
      <c r="F240" s="664"/>
      <c r="G240" s="664"/>
      <c r="H240" s="677">
        <v>0</v>
      </c>
      <c r="I240" s="664">
        <v>1</v>
      </c>
      <c r="J240" s="664">
        <v>287.95999999999998</v>
      </c>
      <c r="K240" s="677">
        <v>1</v>
      </c>
      <c r="L240" s="664">
        <v>1</v>
      </c>
      <c r="M240" s="665">
        <v>287.95999999999998</v>
      </c>
    </row>
    <row r="241" spans="1:13" ht="14.4" customHeight="1" x14ac:dyDescent="0.3">
      <c r="A241" s="660" t="s">
        <v>2389</v>
      </c>
      <c r="B241" s="661" t="s">
        <v>3404</v>
      </c>
      <c r="C241" s="661" t="s">
        <v>3070</v>
      </c>
      <c r="D241" s="661" t="s">
        <v>3071</v>
      </c>
      <c r="E241" s="661" t="s">
        <v>3069</v>
      </c>
      <c r="F241" s="664"/>
      <c r="G241" s="664"/>
      <c r="H241" s="677">
        <v>0</v>
      </c>
      <c r="I241" s="664">
        <v>1</v>
      </c>
      <c r="J241" s="664">
        <v>238.69</v>
      </c>
      <c r="K241" s="677">
        <v>1</v>
      </c>
      <c r="L241" s="664">
        <v>1</v>
      </c>
      <c r="M241" s="665">
        <v>238.69</v>
      </c>
    </row>
    <row r="242" spans="1:13" ht="14.4" customHeight="1" x14ac:dyDescent="0.3">
      <c r="A242" s="660" t="s">
        <v>2389</v>
      </c>
      <c r="B242" s="661" t="s">
        <v>2266</v>
      </c>
      <c r="C242" s="661" t="s">
        <v>3151</v>
      </c>
      <c r="D242" s="661" t="s">
        <v>2508</v>
      </c>
      <c r="E242" s="661" t="s">
        <v>1350</v>
      </c>
      <c r="F242" s="664"/>
      <c r="G242" s="664"/>
      <c r="H242" s="677">
        <v>0</v>
      </c>
      <c r="I242" s="664">
        <v>2</v>
      </c>
      <c r="J242" s="664">
        <v>1228.5999999999999</v>
      </c>
      <c r="K242" s="677">
        <v>1</v>
      </c>
      <c r="L242" s="664">
        <v>2</v>
      </c>
      <c r="M242" s="665">
        <v>1228.5999999999999</v>
      </c>
    </row>
    <row r="243" spans="1:13" ht="14.4" customHeight="1" x14ac:dyDescent="0.3">
      <c r="A243" s="660" t="s">
        <v>2389</v>
      </c>
      <c r="B243" s="661" t="s">
        <v>3393</v>
      </c>
      <c r="C243" s="661" t="s">
        <v>3109</v>
      </c>
      <c r="D243" s="661" t="s">
        <v>3110</v>
      </c>
      <c r="E243" s="661" t="s">
        <v>3111</v>
      </c>
      <c r="F243" s="664">
        <v>1</v>
      </c>
      <c r="G243" s="664">
        <v>0</v>
      </c>
      <c r="H243" s="677"/>
      <c r="I243" s="664"/>
      <c r="J243" s="664"/>
      <c r="K243" s="677"/>
      <c r="L243" s="664">
        <v>1</v>
      </c>
      <c r="M243" s="665">
        <v>0</v>
      </c>
    </row>
    <row r="244" spans="1:13" ht="14.4" customHeight="1" x14ac:dyDescent="0.3">
      <c r="A244" s="660" t="s">
        <v>2389</v>
      </c>
      <c r="B244" s="661" t="s">
        <v>2267</v>
      </c>
      <c r="C244" s="661" t="s">
        <v>2922</v>
      </c>
      <c r="D244" s="661" t="s">
        <v>1384</v>
      </c>
      <c r="E244" s="661" t="s">
        <v>2923</v>
      </c>
      <c r="F244" s="664"/>
      <c r="G244" s="664"/>
      <c r="H244" s="677">
        <v>0</v>
      </c>
      <c r="I244" s="664">
        <v>6</v>
      </c>
      <c r="J244" s="664">
        <v>2199.1799999999998</v>
      </c>
      <c r="K244" s="677">
        <v>1</v>
      </c>
      <c r="L244" s="664">
        <v>6</v>
      </c>
      <c r="M244" s="665">
        <v>2199.1799999999998</v>
      </c>
    </row>
    <row r="245" spans="1:13" ht="14.4" customHeight="1" x14ac:dyDescent="0.3">
      <c r="A245" s="660" t="s">
        <v>2389</v>
      </c>
      <c r="B245" s="661" t="s">
        <v>3395</v>
      </c>
      <c r="C245" s="661" t="s">
        <v>3176</v>
      </c>
      <c r="D245" s="661" t="s">
        <v>3177</v>
      </c>
      <c r="E245" s="661" t="s">
        <v>1182</v>
      </c>
      <c r="F245" s="664">
        <v>4</v>
      </c>
      <c r="G245" s="664">
        <v>219.8</v>
      </c>
      <c r="H245" s="677">
        <v>1</v>
      </c>
      <c r="I245" s="664"/>
      <c r="J245" s="664"/>
      <c r="K245" s="677">
        <v>0</v>
      </c>
      <c r="L245" s="664">
        <v>4</v>
      </c>
      <c r="M245" s="665">
        <v>219.8</v>
      </c>
    </row>
    <row r="246" spans="1:13" ht="14.4" customHeight="1" x14ac:dyDescent="0.3">
      <c r="A246" s="660" t="s">
        <v>2389</v>
      </c>
      <c r="B246" s="661" t="s">
        <v>2268</v>
      </c>
      <c r="C246" s="661" t="s">
        <v>3026</v>
      </c>
      <c r="D246" s="661" t="s">
        <v>2695</v>
      </c>
      <c r="E246" s="661" t="s">
        <v>1206</v>
      </c>
      <c r="F246" s="664"/>
      <c r="G246" s="664"/>
      <c r="H246" s="677">
        <v>0</v>
      </c>
      <c r="I246" s="664">
        <v>1</v>
      </c>
      <c r="J246" s="664">
        <v>196.21</v>
      </c>
      <c r="K246" s="677">
        <v>1</v>
      </c>
      <c r="L246" s="664">
        <v>1</v>
      </c>
      <c r="M246" s="665">
        <v>196.21</v>
      </c>
    </row>
    <row r="247" spans="1:13" ht="14.4" customHeight="1" x14ac:dyDescent="0.3">
      <c r="A247" s="660" t="s">
        <v>2389</v>
      </c>
      <c r="B247" s="661" t="s">
        <v>2268</v>
      </c>
      <c r="C247" s="661" t="s">
        <v>2492</v>
      </c>
      <c r="D247" s="661" t="s">
        <v>2269</v>
      </c>
      <c r="E247" s="661" t="s">
        <v>2493</v>
      </c>
      <c r="F247" s="664"/>
      <c r="G247" s="664"/>
      <c r="H247" s="677">
        <v>0</v>
      </c>
      <c r="I247" s="664">
        <v>10</v>
      </c>
      <c r="J247" s="664">
        <v>4115.8</v>
      </c>
      <c r="K247" s="677">
        <v>1</v>
      </c>
      <c r="L247" s="664">
        <v>10</v>
      </c>
      <c r="M247" s="665">
        <v>4115.8</v>
      </c>
    </row>
    <row r="248" spans="1:13" ht="14.4" customHeight="1" x14ac:dyDescent="0.3">
      <c r="A248" s="660" t="s">
        <v>2389</v>
      </c>
      <c r="B248" s="661" t="s">
        <v>2268</v>
      </c>
      <c r="C248" s="661" t="s">
        <v>1391</v>
      </c>
      <c r="D248" s="661" t="s">
        <v>1396</v>
      </c>
      <c r="E248" s="661" t="s">
        <v>1412</v>
      </c>
      <c r="F248" s="664"/>
      <c r="G248" s="664"/>
      <c r="H248" s="677">
        <v>0</v>
      </c>
      <c r="I248" s="664">
        <v>1</v>
      </c>
      <c r="J248" s="664">
        <v>181.13</v>
      </c>
      <c r="K248" s="677">
        <v>1</v>
      </c>
      <c r="L248" s="664">
        <v>1</v>
      </c>
      <c r="M248" s="665">
        <v>181.13</v>
      </c>
    </row>
    <row r="249" spans="1:13" ht="14.4" customHeight="1" x14ac:dyDescent="0.3">
      <c r="A249" s="660" t="s">
        <v>2389</v>
      </c>
      <c r="B249" s="661" t="s">
        <v>2268</v>
      </c>
      <c r="C249" s="661" t="s">
        <v>1395</v>
      </c>
      <c r="D249" s="661" t="s">
        <v>1396</v>
      </c>
      <c r="E249" s="661" t="s">
        <v>2270</v>
      </c>
      <c r="F249" s="664"/>
      <c r="G249" s="664"/>
      <c r="H249" s="677">
        <v>0</v>
      </c>
      <c r="I249" s="664">
        <v>6</v>
      </c>
      <c r="J249" s="664">
        <v>3782.2200000000003</v>
      </c>
      <c r="K249" s="677">
        <v>1</v>
      </c>
      <c r="L249" s="664">
        <v>6</v>
      </c>
      <c r="M249" s="665">
        <v>3782.2200000000003</v>
      </c>
    </row>
    <row r="250" spans="1:13" ht="14.4" customHeight="1" x14ac:dyDescent="0.3">
      <c r="A250" s="660" t="s">
        <v>2389</v>
      </c>
      <c r="B250" s="661" t="s">
        <v>2271</v>
      </c>
      <c r="C250" s="661" t="s">
        <v>3164</v>
      </c>
      <c r="D250" s="661" t="s">
        <v>3165</v>
      </c>
      <c r="E250" s="661" t="s">
        <v>1433</v>
      </c>
      <c r="F250" s="664"/>
      <c r="G250" s="664"/>
      <c r="H250" s="677">
        <v>0</v>
      </c>
      <c r="I250" s="664">
        <v>3</v>
      </c>
      <c r="J250" s="664">
        <v>1102.6600000000001</v>
      </c>
      <c r="K250" s="677">
        <v>1</v>
      </c>
      <c r="L250" s="664">
        <v>3</v>
      </c>
      <c r="M250" s="665">
        <v>1102.6600000000001</v>
      </c>
    </row>
    <row r="251" spans="1:13" ht="14.4" customHeight="1" x14ac:dyDescent="0.3">
      <c r="A251" s="660" t="s">
        <v>2389</v>
      </c>
      <c r="B251" s="661" t="s">
        <v>2271</v>
      </c>
      <c r="C251" s="661" t="s">
        <v>3166</v>
      </c>
      <c r="D251" s="661" t="s">
        <v>2470</v>
      </c>
      <c r="E251" s="661" t="s">
        <v>3167</v>
      </c>
      <c r="F251" s="664"/>
      <c r="G251" s="664"/>
      <c r="H251" s="677">
        <v>0</v>
      </c>
      <c r="I251" s="664">
        <v>5</v>
      </c>
      <c r="J251" s="664">
        <v>2860.6</v>
      </c>
      <c r="K251" s="677">
        <v>1</v>
      </c>
      <c r="L251" s="664">
        <v>5</v>
      </c>
      <c r="M251" s="665">
        <v>2860.6</v>
      </c>
    </row>
    <row r="252" spans="1:13" ht="14.4" customHeight="1" x14ac:dyDescent="0.3">
      <c r="A252" s="660" t="s">
        <v>2389</v>
      </c>
      <c r="B252" s="661" t="s">
        <v>3405</v>
      </c>
      <c r="C252" s="661" t="s">
        <v>3059</v>
      </c>
      <c r="D252" s="661" t="s">
        <v>3060</v>
      </c>
      <c r="E252" s="661" t="s">
        <v>3061</v>
      </c>
      <c r="F252" s="664"/>
      <c r="G252" s="664"/>
      <c r="H252" s="677">
        <v>0</v>
      </c>
      <c r="I252" s="664">
        <v>1</v>
      </c>
      <c r="J252" s="664">
        <v>556.04</v>
      </c>
      <c r="K252" s="677">
        <v>1</v>
      </c>
      <c r="L252" s="664">
        <v>1</v>
      </c>
      <c r="M252" s="665">
        <v>556.04</v>
      </c>
    </row>
    <row r="253" spans="1:13" ht="14.4" customHeight="1" x14ac:dyDescent="0.3">
      <c r="A253" s="660" t="s">
        <v>2389</v>
      </c>
      <c r="B253" s="661" t="s">
        <v>2335</v>
      </c>
      <c r="C253" s="661" t="s">
        <v>1944</v>
      </c>
      <c r="D253" s="661" t="s">
        <v>1945</v>
      </c>
      <c r="E253" s="661" t="s">
        <v>1215</v>
      </c>
      <c r="F253" s="664"/>
      <c r="G253" s="664"/>
      <c r="H253" s="677">
        <v>0</v>
      </c>
      <c r="I253" s="664">
        <v>1</v>
      </c>
      <c r="J253" s="664">
        <v>797.54</v>
      </c>
      <c r="K253" s="677">
        <v>1</v>
      </c>
      <c r="L253" s="664">
        <v>1</v>
      </c>
      <c r="M253" s="665">
        <v>797.54</v>
      </c>
    </row>
    <row r="254" spans="1:13" ht="14.4" customHeight="1" x14ac:dyDescent="0.3">
      <c r="A254" s="660" t="s">
        <v>2389</v>
      </c>
      <c r="B254" s="661" t="s">
        <v>2335</v>
      </c>
      <c r="C254" s="661" t="s">
        <v>3027</v>
      </c>
      <c r="D254" s="661" t="s">
        <v>2704</v>
      </c>
      <c r="E254" s="661" t="s">
        <v>1215</v>
      </c>
      <c r="F254" s="664"/>
      <c r="G254" s="664"/>
      <c r="H254" s="677">
        <v>0</v>
      </c>
      <c r="I254" s="664">
        <v>4</v>
      </c>
      <c r="J254" s="664">
        <v>2957.32</v>
      </c>
      <c r="K254" s="677">
        <v>1</v>
      </c>
      <c r="L254" s="664">
        <v>4</v>
      </c>
      <c r="M254" s="665">
        <v>2957.32</v>
      </c>
    </row>
    <row r="255" spans="1:13" ht="14.4" customHeight="1" x14ac:dyDescent="0.3">
      <c r="A255" s="660" t="s">
        <v>2389</v>
      </c>
      <c r="B255" s="661" t="s">
        <v>2335</v>
      </c>
      <c r="C255" s="661" t="s">
        <v>3028</v>
      </c>
      <c r="D255" s="661" t="s">
        <v>2704</v>
      </c>
      <c r="E255" s="661" t="s">
        <v>1215</v>
      </c>
      <c r="F255" s="664"/>
      <c r="G255" s="664"/>
      <c r="H255" s="677"/>
      <c r="I255" s="664">
        <v>6</v>
      </c>
      <c r="J255" s="664">
        <v>0</v>
      </c>
      <c r="K255" s="677"/>
      <c r="L255" s="664">
        <v>6</v>
      </c>
      <c r="M255" s="665">
        <v>0</v>
      </c>
    </row>
    <row r="256" spans="1:13" ht="14.4" customHeight="1" x14ac:dyDescent="0.3">
      <c r="A256" s="660" t="s">
        <v>2389</v>
      </c>
      <c r="B256" s="661" t="s">
        <v>2335</v>
      </c>
      <c r="C256" s="661" t="s">
        <v>2703</v>
      </c>
      <c r="D256" s="661" t="s">
        <v>2704</v>
      </c>
      <c r="E256" s="661" t="s">
        <v>1036</v>
      </c>
      <c r="F256" s="664"/>
      <c r="G256" s="664"/>
      <c r="H256" s="677">
        <v>0</v>
      </c>
      <c r="I256" s="664">
        <v>9</v>
      </c>
      <c r="J256" s="664">
        <v>2217.96</v>
      </c>
      <c r="K256" s="677">
        <v>1</v>
      </c>
      <c r="L256" s="664">
        <v>9</v>
      </c>
      <c r="M256" s="665">
        <v>2217.96</v>
      </c>
    </row>
    <row r="257" spans="1:13" ht="14.4" customHeight="1" x14ac:dyDescent="0.3">
      <c r="A257" s="660" t="s">
        <v>2389</v>
      </c>
      <c r="B257" s="661" t="s">
        <v>2335</v>
      </c>
      <c r="C257" s="661" t="s">
        <v>3029</v>
      </c>
      <c r="D257" s="661" t="s">
        <v>1945</v>
      </c>
      <c r="E257" s="661" t="s">
        <v>1215</v>
      </c>
      <c r="F257" s="664"/>
      <c r="G257" s="664"/>
      <c r="H257" s="677"/>
      <c r="I257" s="664">
        <v>1</v>
      </c>
      <c r="J257" s="664">
        <v>0</v>
      </c>
      <c r="K257" s="677"/>
      <c r="L257" s="664">
        <v>1</v>
      </c>
      <c r="M257" s="665">
        <v>0</v>
      </c>
    </row>
    <row r="258" spans="1:13" ht="14.4" customHeight="1" x14ac:dyDescent="0.3">
      <c r="A258" s="660" t="s">
        <v>2389</v>
      </c>
      <c r="B258" s="661" t="s">
        <v>2272</v>
      </c>
      <c r="C258" s="661" t="s">
        <v>3181</v>
      </c>
      <c r="D258" s="661" t="s">
        <v>2664</v>
      </c>
      <c r="E258" s="661" t="s">
        <v>3182</v>
      </c>
      <c r="F258" s="664">
        <v>2</v>
      </c>
      <c r="G258" s="664">
        <v>961.87</v>
      </c>
      <c r="H258" s="677">
        <v>1</v>
      </c>
      <c r="I258" s="664"/>
      <c r="J258" s="664"/>
      <c r="K258" s="677">
        <v>0</v>
      </c>
      <c r="L258" s="664">
        <v>2</v>
      </c>
      <c r="M258" s="665">
        <v>961.87</v>
      </c>
    </row>
    <row r="259" spans="1:13" ht="14.4" customHeight="1" x14ac:dyDescent="0.3">
      <c r="A259" s="660" t="s">
        <v>2389</v>
      </c>
      <c r="B259" s="661" t="s">
        <v>2278</v>
      </c>
      <c r="C259" s="661" t="s">
        <v>2603</v>
      </c>
      <c r="D259" s="661" t="s">
        <v>1958</v>
      </c>
      <c r="E259" s="661" t="s">
        <v>2604</v>
      </c>
      <c r="F259" s="664"/>
      <c r="G259" s="664"/>
      <c r="H259" s="677">
        <v>0</v>
      </c>
      <c r="I259" s="664">
        <v>1</v>
      </c>
      <c r="J259" s="664">
        <v>62.24</v>
      </c>
      <c r="K259" s="677">
        <v>1</v>
      </c>
      <c r="L259" s="664">
        <v>1</v>
      </c>
      <c r="M259" s="665">
        <v>62.24</v>
      </c>
    </row>
    <row r="260" spans="1:13" ht="14.4" customHeight="1" x14ac:dyDescent="0.3">
      <c r="A260" s="660" t="s">
        <v>2389</v>
      </c>
      <c r="B260" s="661" t="s">
        <v>2278</v>
      </c>
      <c r="C260" s="661" t="s">
        <v>1427</v>
      </c>
      <c r="D260" s="661" t="s">
        <v>2279</v>
      </c>
      <c r="E260" s="661" t="s">
        <v>2280</v>
      </c>
      <c r="F260" s="664"/>
      <c r="G260" s="664"/>
      <c r="H260" s="677">
        <v>0</v>
      </c>
      <c r="I260" s="664">
        <v>1</v>
      </c>
      <c r="J260" s="664">
        <v>62.24</v>
      </c>
      <c r="K260" s="677">
        <v>1</v>
      </c>
      <c r="L260" s="664">
        <v>1</v>
      </c>
      <c r="M260" s="665">
        <v>62.24</v>
      </c>
    </row>
    <row r="261" spans="1:13" ht="14.4" customHeight="1" x14ac:dyDescent="0.3">
      <c r="A261" s="660" t="s">
        <v>2389</v>
      </c>
      <c r="B261" s="661" t="s">
        <v>2278</v>
      </c>
      <c r="C261" s="661" t="s">
        <v>1927</v>
      </c>
      <c r="D261" s="661" t="s">
        <v>1928</v>
      </c>
      <c r="E261" s="661" t="s">
        <v>2338</v>
      </c>
      <c r="F261" s="664"/>
      <c r="G261" s="664"/>
      <c r="H261" s="677">
        <v>0</v>
      </c>
      <c r="I261" s="664">
        <v>1</v>
      </c>
      <c r="J261" s="664">
        <v>82.99</v>
      </c>
      <c r="K261" s="677">
        <v>1</v>
      </c>
      <c r="L261" s="664">
        <v>1</v>
      </c>
      <c r="M261" s="665">
        <v>82.99</v>
      </c>
    </row>
    <row r="262" spans="1:13" ht="14.4" customHeight="1" x14ac:dyDescent="0.3">
      <c r="A262" s="660" t="s">
        <v>2389</v>
      </c>
      <c r="B262" s="661" t="s">
        <v>2278</v>
      </c>
      <c r="C262" s="661" t="s">
        <v>3107</v>
      </c>
      <c r="D262" s="661" t="s">
        <v>2606</v>
      </c>
      <c r="E262" s="661" t="s">
        <v>3108</v>
      </c>
      <c r="F262" s="664"/>
      <c r="G262" s="664"/>
      <c r="H262" s="677">
        <v>0</v>
      </c>
      <c r="I262" s="664">
        <v>1</v>
      </c>
      <c r="J262" s="664">
        <v>48.37</v>
      </c>
      <c r="K262" s="677">
        <v>1</v>
      </c>
      <c r="L262" s="664">
        <v>1</v>
      </c>
      <c r="M262" s="665">
        <v>48.37</v>
      </c>
    </row>
    <row r="263" spans="1:13" ht="14.4" customHeight="1" x14ac:dyDescent="0.3">
      <c r="A263" s="660" t="s">
        <v>2389</v>
      </c>
      <c r="B263" s="661" t="s">
        <v>2288</v>
      </c>
      <c r="C263" s="661" t="s">
        <v>1556</v>
      </c>
      <c r="D263" s="661" t="s">
        <v>2289</v>
      </c>
      <c r="E263" s="661" t="s">
        <v>2290</v>
      </c>
      <c r="F263" s="664"/>
      <c r="G263" s="664"/>
      <c r="H263" s="677">
        <v>0</v>
      </c>
      <c r="I263" s="664">
        <v>1</v>
      </c>
      <c r="J263" s="664">
        <v>150.04</v>
      </c>
      <c r="K263" s="677">
        <v>1</v>
      </c>
      <c r="L263" s="664">
        <v>1</v>
      </c>
      <c r="M263" s="665">
        <v>150.04</v>
      </c>
    </row>
    <row r="264" spans="1:13" ht="14.4" customHeight="1" x14ac:dyDescent="0.3">
      <c r="A264" s="660" t="s">
        <v>2389</v>
      </c>
      <c r="B264" s="661" t="s">
        <v>2300</v>
      </c>
      <c r="C264" s="661" t="s">
        <v>3085</v>
      </c>
      <c r="D264" s="661" t="s">
        <v>3086</v>
      </c>
      <c r="E264" s="661" t="s">
        <v>1517</v>
      </c>
      <c r="F264" s="664">
        <v>2</v>
      </c>
      <c r="G264" s="664">
        <v>0</v>
      </c>
      <c r="H264" s="677"/>
      <c r="I264" s="664"/>
      <c r="J264" s="664"/>
      <c r="K264" s="677"/>
      <c r="L264" s="664">
        <v>2</v>
      </c>
      <c r="M264" s="665">
        <v>0</v>
      </c>
    </row>
    <row r="265" spans="1:13" ht="14.4" customHeight="1" x14ac:dyDescent="0.3">
      <c r="A265" s="660" t="s">
        <v>2389</v>
      </c>
      <c r="B265" s="661" t="s">
        <v>2342</v>
      </c>
      <c r="C265" s="661" t="s">
        <v>2038</v>
      </c>
      <c r="D265" s="661" t="s">
        <v>2039</v>
      </c>
      <c r="E265" s="661" t="s">
        <v>2040</v>
      </c>
      <c r="F265" s="664"/>
      <c r="G265" s="664"/>
      <c r="H265" s="677">
        <v>0</v>
      </c>
      <c r="I265" s="664">
        <v>1</v>
      </c>
      <c r="J265" s="664">
        <v>119.7</v>
      </c>
      <c r="K265" s="677">
        <v>1</v>
      </c>
      <c r="L265" s="664">
        <v>1</v>
      </c>
      <c r="M265" s="665">
        <v>119.7</v>
      </c>
    </row>
    <row r="266" spans="1:13" ht="14.4" customHeight="1" x14ac:dyDescent="0.3">
      <c r="A266" s="660" t="s">
        <v>2389</v>
      </c>
      <c r="B266" s="661" t="s">
        <v>2346</v>
      </c>
      <c r="C266" s="661" t="s">
        <v>3139</v>
      </c>
      <c r="D266" s="661" t="s">
        <v>3140</v>
      </c>
      <c r="E266" s="661" t="s">
        <v>3141</v>
      </c>
      <c r="F266" s="664"/>
      <c r="G266" s="664"/>
      <c r="H266" s="677">
        <v>0</v>
      </c>
      <c r="I266" s="664">
        <v>1</v>
      </c>
      <c r="J266" s="664">
        <v>66.819999999999993</v>
      </c>
      <c r="K266" s="677">
        <v>1</v>
      </c>
      <c r="L266" s="664">
        <v>1</v>
      </c>
      <c r="M266" s="665">
        <v>66.819999999999993</v>
      </c>
    </row>
    <row r="267" spans="1:13" ht="14.4" customHeight="1" x14ac:dyDescent="0.3">
      <c r="A267" s="660" t="s">
        <v>2389</v>
      </c>
      <c r="B267" s="661" t="s">
        <v>2307</v>
      </c>
      <c r="C267" s="661" t="s">
        <v>1535</v>
      </c>
      <c r="D267" s="661" t="s">
        <v>1536</v>
      </c>
      <c r="E267" s="661" t="s">
        <v>2308</v>
      </c>
      <c r="F267" s="664"/>
      <c r="G267" s="664"/>
      <c r="H267" s="677">
        <v>0</v>
      </c>
      <c r="I267" s="664">
        <v>1</v>
      </c>
      <c r="J267" s="664">
        <v>66.819999999999993</v>
      </c>
      <c r="K267" s="677">
        <v>1</v>
      </c>
      <c r="L267" s="664">
        <v>1</v>
      </c>
      <c r="M267" s="665">
        <v>66.819999999999993</v>
      </c>
    </row>
    <row r="268" spans="1:13" ht="14.4" customHeight="1" x14ac:dyDescent="0.3">
      <c r="A268" s="660" t="s">
        <v>2389</v>
      </c>
      <c r="B268" s="661" t="s">
        <v>2313</v>
      </c>
      <c r="C268" s="661" t="s">
        <v>2908</v>
      </c>
      <c r="D268" s="661" t="s">
        <v>2909</v>
      </c>
      <c r="E268" s="661" t="s">
        <v>2910</v>
      </c>
      <c r="F268" s="664">
        <v>4</v>
      </c>
      <c r="G268" s="664">
        <v>193.68</v>
      </c>
      <c r="H268" s="677">
        <v>1</v>
      </c>
      <c r="I268" s="664"/>
      <c r="J268" s="664"/>
      <c r="K268" s="677">
        <v>0</v>
      </c>
      <c r="L268" s="664">
        <v>4</v>
      </c>
      <c r="M268" s="665">
        <v>193.68</v>
      </c>
    </row>
    <row r="269" spans="1:13" ht="14.4" customHeight="1" x14ac:dyDescent="0.3">
      <c r="A269" s="660" t="s">
        <v>2389</v>
      </c>
      <c r="B269" s="661" t="s">
        <v>3406</v>
      </c>
      <c r="C269" s="661" t="s">
        <v>3198</v>
      </c>
      <c r="D269" s="661" t="s">
        <v>3199</v>
      </c>
      <c r="E269" s="661" t="s">
        <v>3200</v>
      </c>
      <c r="F269" s="664"/>
      <c r="G269" s="664"/>
      <c r="H269" s="677">
        <v>0</v>
      </c>
      <c r="I269" s="664">
        <v>1</v>
      </c>
      <c r="J269" s="664">
        <v>31.32</v>
      </c>
      <c r="K269" s="677">
        <v>1</v>
      </c>
      <c r="L269" s="664">
        <v>1</v>
      </c>
      <c r="M269" s="665">
        <v>31.32</v>
      </c>
    </row>
    <row r="270" spans="1:13" ht="14.4" customHeight="1" x14ac:dyDescent="0.3">
      <c r="A270" s="660" t="s">
        <v>2389</v>
      </c>
      <c r="B270" s="661" t="s">
        <v>2316</v>
      </c>
      <c r="C270" s="661" t="s">
        <v>3004</v>
      </c>
      <c r="D270" s="661" t="s">
        <v>3005</v>
      </c>
      <c r="E270" s="661" t="s">
        <v>3006</v>
      </c>
      <c r="F270" s="664"/>
      <c r="G270" s="664"/>
      <c r="H270" s="677">
        <v>0</v>
      </c>
      <c r="I270" s="664">
        <v>4</v>
      </c>
      <c r="J270" s="664">
        <v>41.04</v>
      </c>
      <c r="K270" s="677">
        <v>1</v>
      </c>
      <c r="L270" s="664">
        <v>4</v>
      </c>
      <c r="M270" s="665">
        <v>41.04</v>
      </c>
    </row>
    <row r="271" spans="1:13" ht="14.4" customHeight="1" x14ac:dyDescent="0.3">
      <c r="A271" s="660" t="s">
        <v>2389</v>
      </c>
      <c r="B271" s="661" t="s">
        <v>2316</v>
      </c>
      <c r="C271" s="661" t="s">
        <v>3007</v>
      </c>
      <c r="D271" s="661" t="s">
        <v>3008</v>
      </c>
      <c r="E271" s="661" t="s">
        <v>2318</v>
      </c>
      <c r="F271" s="664">
        <v>3</v>
      </c>
      <c r="G271" s="664">
        <v>15.419999999999998</v>
      </c>
      <c r="H271" s="677">
        <v>1</v>
      </c>
      <c r="I271" s="664"/>
      <c r="J271" s="664"/>
      <c r="K271" s="677">
        <v>0</v>
      </c>
      <c r="L271" s="664">
        <v>3</v>
      </c>
      <c r="M271" s="665">
        <v>15.419999999999998</v>
      </c>
    </row>
    <row r="272" spans="1:13" ht="14.4" customHeight="1" x14ac:dyDescent="0.3">
      <c r="A272" s="660" t="s">
        <v>2389</v>
      </c>
      <c r="B272" s="661" t="s">
        <v>2316</v>
      </c>
      <c r="C272" s="661" t="s">
        <v>3009</v>
      </c>
      <c r="D272" s="661" t="s">
        <v>3010</v>
      </c>
      <c r="E272" s="661" t="s">
        <v>3011</v>
      </c>
      <c r="F272" s="664"/>
      <c r="G272" s="664"/>
      <c r="H272" s="677">
        <v>0</v>
      </c>
      <c r="I272" s="664">
        <v>1</v>
      </c>
      <c r="J272" s="664">
        <v>16.920000000000002</v>
      </c>
      <c r="K272" s="677">
        <v>1</v>
      </c>
      <c r="L272" s="664">
        <v>1</v>
      </c>
      <c r="M272" s="665">
        <v>16.920000000000002</v>
      </c>
    </row>
    <row r="273" spans="1:13" ht="14.4" customHeight="1" x14ac:dyDescent="0.3">
      <c r="A273" s="660" t="s">
        <v>2389</v>
      </c>
      <c r="B273" s="661" t="s">
        <v>2323</v>
      </c>
      <c r="C273" s="661" t="s">
        <v>1260</v>
      </c>
      <c r="D273" s="661" t="s">
        <v>1261</v>
      </c>
      <c r="E273" s="661" t="s">
        <v>2325</v>
      </c>
      <c r="F273" s="664"/>
      <c r="G273" s="664"/>
      <c r="H273" s="677">
        <v>0</v>
      </c>
      <c r="I273" s="664">
        <v>2</v>
      </c>
      <c r="J273" s="664">
        <v>528</v>
      </c>
      <c r="K273" s="677">
        <v>1</v>
      </c>
      <c r="L273" s="664">
        <v>2</v>
      </c>
      <c r="M273" s="665">
        <v>528</v>
      </c>
    </row>
    <row r="274" spans="1:13" ht="14.4" customHeight="1" x14ac:dyDescent="0.3">
      <c r="A274" s="660" t="s">
        <v>2389</v>
      </c>
      <c r="B274" s="661" t="s">
        <v>3407</v>
      </c>
      <c r="C274" s="661" t="s">
        <v>3056</v>
      </c>
      <c r="D274" s="661" t="s">
        <v>3057</v>
      </c>
      <c r="E274" s="661" t="s">
        <v>2493</v>
      </c>
      <c r="F274" s="664">
        <v>1</v>
      </c>
      <c r="G274" s="664">
        <v>0</v>
      </c>
      <c r="H274" s="677"/>
      <c r="I274" s="664"/>
      <c r="J274" s="664"/>
      <c r="K274" s="677"/>
      <c r="L274" s="664">
        <v>1</v>
      </c>
      <c r="M274" s="665">
        <v>0</v>
      </c>
    </row>
    <row r="275" spans="1:13" ht="14.4" customHeight="1" x14ac:dyDescent="0.3">
      <c r="A275" s="660" t="s">
        <v>2389</v>
      </c>
      <c r="B275" s="661" t="s">
        <v>3408</v>
      </c>
      <c r="C275" s="661" t="s">
        <v>3218</v>
      </c>
      <c r="D275" s="661" t="s">
        <v>3219</v>
      </c>
      <c r="E275" s="661" t="s">
        <v>3220</v>
      </c>
      <c r="F275" s="664"/>
      <c r="G275" s="664"/>
      <c r="H275" s="677">
        <v>0</v>
      </c>
      <c r="I275" s="664">
        <v>1</v>
      </c>
      <c r="J275" s="664">
        <v>1252.54</v>
      </c>
      <c r="K275" s="677">
        <v>1</v>
      </c>
      <c r="L275" s="664">
        <v>1</v>
      </c>
      <c r="M275" s="665">
        <v>1252.54</v>
      </c>
    </row>
    <row r="276" spans="1:13" ht="14.4" customHeight="1" x14ac:dyDescent="0.3">
      <c r="A276" s="660" t="s">
        <v>2389</v>
      </c>
      <c r="B276" s="661" t="s">
        <v>3409</v>
      </c>
      <c r="C276" s="661" t="s">
        <v>3105</v>
      </c>
      <c r="D276" s="661" t="s">
        <v>3106</v>
      </c>
      <c r="E276" s="661" t="s">
        <v>1343</v>
      </c>
      <c r="F276" s="664">
        <v>1</v>
      </c>
      <c r="G276" s="664">
        <v>340.97</v>
      </c>
      <c r="H276" s="677">
        <v>1</v>
      </c>
      <c r="I276" s="664"/>
      <c r="J276" s="664"/>
      <c r="K276" s="677">
        <v>0</v>
      </c>
      <c r="L276" s="664">
        <v>1</v>
      </c>
      <c r="M276" s="665">
        <v>340.97</v>
      </c>
    </row>
    <row r="277" spans="1:13" ht="14.4" customHeight="1" x14ac:dyDescent="0.3">
      <c r="A277" s="660" t="s">
        <v>2389</v>
      </c>
      <c r="B277" s="661" t="s">
        <v>2234</v>
      </c>
      <c r="C277" s="661" t="s">
        <v>1440</v>
      </c>
      <c r="D277" s="661" t="s">
        <v>1327</v>
      </c>
      <c r="E277" s="661" t="s">
        <v>1441</v>
      </c>
      <c r="F277" s="664"/>
      <c r="G277" s="664"/>
      <c r="H277" s="677">
        <v>0</v>
      </c>
      <c r="I277" s="664">
        <v>8</v>
      </c>
      <c r="J277" s="664">
        <v>1071.52</v>
      </c>
      <c r="K277" s="677">
        <v>1</v>
      </c>
      <c r="L277" s="664">
        <v>8</v>
      </c>
      <c r="M277" s="665">
        <v>1071.52</v>
      </c>
    </row>
    <row r="278" spans="1:13" ht="14.4" customHeight="1" x14ac:dyDescent="0.3">
      <c r="A278" s="660" t="s">
        <v>2390</v>
      </c>
      <c r="B278" s="661" t="s">
        <v>2248</v>
      </c>
      <c r="C278" s="661" t="s">
        <v>1245</v>
      </c>
      <c r="D278" s="661" t="s">
        <v>1242</v>
      </c>
      <c r="E278" s="661" t="s">
        <v>2250</v>
      </c>
      <c r="F278" s="664"/>
      <c r="G278" s="664"/>
      <c r="H278" s="677">
        <v>0</v>
      </c>
      <c r="I278" s="664">
        <v>1</v>
      </c>
      <c r="J278" s="664">
        <v>144.01</v>
      </c>
      <c r="K278" s="677">
        <v>1</v>
      </c>
      <c r="L278" s="664">
        <v>1</v>
      </c>
      <c r="M278" s="665">
        <v>144.01</v>
      </c>
    </row>
    <row r="279" spans="1:13" ht="14.4" customHeight="1" x14ac:dyDescent="0.3">
      <c r="A279" s="660" t="s">
        <v>2390</v>
      </c>
      <c r="B279" s="661" t="s">
        <v>2253</v>
      </c>
      <c r="C279" s="661" t="s">
        <v>1290</v>
      </c>
      <c r="D279" s="661" t="s">
        <v>1291</v>
      </c>
      <c r="E279" s="661" t="s">
        <v>1292</v>
      </c>
      <c r="F279" s="664"/>
      <c r="G279" s="664"/>
      <c r="H279" s="677">
        <v>0</v>
      </c>
      <c r="I279" s="664">
        <v>1</v>
      </c>
      <c r="J279" s="664">
        <v>35.11</v>
      </c>
      <c r="K279" s="677">
        <v>1</v>
      </c>
      <c r="L279" s="664">
        <v>1</v>
      </c>
      <c r="M279" s="665">
        <v>35.11</v>
      </c>
    </row>
    <row r="280" spans="1:13" ht="14.4" customHeight="1" x14ac:dyDescent="0.3">
      <c r="A280" s="660" t="s">
        <v>2390</v>
      </c>
      <c r="B280" s="661" t="s">
        <v>2264</v>
      </c>
      <c r="C280" s="661" t="s">
        <v>2465</v>
      </c>
      <c r="D280" s="661" t="s">
        <v>1439</v>
      </c>
      <c r="E280" s="661" t="s">
        <v>1036</v>
      </c>
      <c r="F280" s="664"/>
      <c r="G280" s="664"/>
      <c r="H280" s="677">
        <v>0</v>
      </c>
      <c r="I280" s="664">
        <v>1</v>
      </c>
      <c r="J280" s="664">
        <v>194.54</v>
      </c>
      <c r="K280" s="677">
        <v>1</v>
      </c>
      <c r="L280" s="664">
        <v>1</v>
      </c>
      <c r="M280" s="665">
        <v>194.54</v>
      </c>
    </row>
    <row r="281" spans="1:13" ht="14.4" customHeight="1" x14ac:dyDescent="0.3">
      <c r="A281" s="660" t="s">
        <v>2390</v>
      </c>
      <c r="B281" s="661" t="s">
        <v>2271</v>
      </c>
      <c r="C281" s="661" t="s">
        <v>3232</v>
      </c>
      <c r="D281" s="661" t="s">
        <v>1411</v>
      </c>
      <c r="E281" s="661" t="s">
        <v>3233</v>
      </c>
      <c r="F281" s="664"/>
      <c r="G281" s="664"/>
      <c r="H281" s="677">
        <v>0</v>
      </c>
      <c r="I281" s="664">
        <v>1</v>
      </c>
      <c r="J281" s="664">
        <v>835.93</v>
      </c>
      <c r="K281" s="677">
        <v>1</v>
      </c>
      <c r="L281" s="664">
        <v>1</v>
      </c>
      <c r="M281" s="665">
        <v>835.93</v>
      </c>
    </row>
    <row r="282" spans="1:13" ht="14.4" customHeight="1" x14ac:dyDescent="0.3">
      <c r="A282" s="660" t="s">
        <v>2390</v>
      </c>
      <c r="B282" s="661" t="s">
        <v>3410</v>
      </c>
      <c r="C282" s="661" t="s">
        <v>3239</v>
      </c>
      <c r="D282" s="661" t="s">
        <v>3240</v>
      </c>
      <c r="E282" s="661" t="s">
        <v>3241</v>
      </c>
      <c r="F282" s="664"/>
      <c r="G282" s="664"/>
      <c r="H282" s="677">
        <v>0</v>
      </c>
      <c r="I282" s="664">
        <v>3</v>
      </c>
      <c r="J282" s="664">
        <v>120.75</v>
      </c>
      <c r="K282" s="677">
        <v>1</v>
      </c>
      <c r="L282" s="664">
        <v>3</v>
      </c>
      <c r="M282" s="665">
        <v>120.75</v>
      </c>
    </row>
    <row r="283" spans="1:13" ht="14.4" customHeight="1" x14ac:dyDescent="0.3">
      <c r="A283" s="660" t="s">
        <v>2391</v>
      </c>
      <c r="B283" s="661" t="s">
        <v>2228</v>
      </c>
      <c r="C283" s="661" t="s">
        <v>2833</v>
      </c>
      <c r="D283" s="661" t="s">
        <v>1224</v>
      </c>
      <c r="E283" s="661" t="s">
        <v>2834</v>
      </c>
      <c r="F283" s="664"/>
      <c r="G283" s="664"/>
      <c r="H283" s="677"/>
      <c r="I283" s="664">
        <v>1</v>
      </c>
      <c r="J283" s="664">
        <v>0</v>
      </c>
      <c r="K283" s="677"/>
      <c r="L283" s="664">
        <v>1</v>
      </c>
      <c r="M283" s="665">
        <v>0</v>
      </c>
    </row>
    <row r="284" spans="1:13" ht="14.4" customHeight="1" x14ac:dyDescent="0.3">
      <c r="A284" s="660" t="s">
        <v>2391</v>
      </c>
      <c r="B284" s="661" t="s">
        <v>2241</v>
      </c>
      <c r="C284" s="661" t="s">
        <v>1337</v>
      </c>
      <c r="D284" s="661" t="s">
        <v>2242</v>
      </c>
      <c r="E284" s="661" t="s">
        <v>2243</v>
      </c>
      <c r="F284" s="664"/>
      <c r="G284" s="664"/>
      <c r="H284" s="677">
        <v>0</v>
      </c>
      <c r="I284" s="664">
        <v>1</v>
      </c>
      <c r="J284" s="664">
        <v>184.74</v>
      </c>
      <c r="K284" s="677">
        <v>1</v>
      </c>
      <c r="L284" s="664">
        <v>1</v>
      </c>
      <c r="M284" s="665">
        <v>184.74</v>
      </c>
    </row>
    <row r="285" spans="1:13" ht="14.4" customHeight="1" x14ac:dyDescent="0.3">
      <c r="A285" s="660" t="s">
        <v>2391</v>
      </c>
      <c r="B285" s="661" t="s">
        <v>2253</v>
      </c>
      <c r="C285" s="661" t="s">
        <v>1290</v>
      </c>
      <c r="D285" s="661" t="s">
        <v>1291</v>
      </c>
      <c r="E285" s="661" t="s">
        <v>1292</v>
      </c>
      <c r="F285" s="664"/>
      <c r="G285" s="664"/>
      <c r="H285" s="677">
        <v>0</v>
      </c>
      <c r="I285" s="664">
        <v>3</v>
      </c>
      <c r="J285" s="664">
        <v>105.33</v>
      </c>
      <c r="K285" s="677">
        <v>1</v>
      </c>
      <c r="L285" s="664">
        <v>3</v>
      </c>
      <c r="M285" s="665">
        <v>105.33</v>
      </c>
    </row>
    <row r="286" spans="1:13" ht="14.4" customHeight="1" x14ac:dyDescent="0.3">
      <c r="A286" s="660" t="s">
        <v>2391</v>
      </c>
      <c r="B286" s="661" t="s">
        <v>2255</v>
      </c>
      <c r="C286" s="661" t="s">
        <v>1402</v>
      </c>
      <c r="D286" s="661" t="s">
        <v>1403</v>
      </c>
      <c r="E286" s="661" t="s">
        <v>1404</v>
      </c>
      <c r="F286" s="664"/>
      <c r="G286" s="664"/>
      <c r="H286" s="677">
        <v>0</v>
      </c>
      <c r="I286" s="664">
        <v>2</v>
      </c>
      <c r="J286" s="664">
        <v>105.94</v>
      </c>
      <c r="K286" s="677">
        <v>1</v>
      </c>
      <c r="L286" s="664">
        <v>2</v>
      </c>
      <c r="M286" s="665">
        <v>105.94</v>
      </c>
    </row>
    <row r="287" spans="1:13" ht="14.4" customHeight="1" x14ac:dyDescent="0.3">
      <c r="A287" s="660" t="s">
        <v>2391</v>
      </c>
      <c r="B287" s="661" t="s">
        <v>2261</v>
      </c>
      <c r="C287" s="661" t="s">
        <v>1252</v>
      </c>
      <c r="D287" s="661" t="s">
        <v>2262</v>
      </c>
      <c r="E287" s="661" t="s">
        <v>1254</v>
      </c>
      <c r="F287" s="664"/>
      <c r="G287" s="664"/>
      <c r="H287" s="677">
        <v>0</v>
      </c>
      <c r="I287" s="664">
        <v>1</v>
      </c>
      <c r="J287" s="664">
        <v>96.53</v>
      </c>
      <c r="K287" s="677">
        <v>1</v>
      </c>
      <c r="L287" s="664">
        <v>1</v>
      </c>
      <c r="M287" s="665">
        <v>96.53</v>
      </c>
    </row>
    <row r="288" spans="1:13" ht="14.4" customHeight="1" x14ac:dyDescent="0.3">
      <c r="A288" s="660" t="s">
        <v>2391</v>
      </c>
      <c r="B288" s="661" t="s">
        <v>2261</v>
      </c>
      <c r="C288" s="661" t="s">
        <v>2651</v>
      </c>
      <c r="D288" s="661" t="s">
        <v>1227</v>
      </c>
      <c r="E288" s="661" t="s">
        <v>2652</v>
      </c>
      <c r="F288" s="664"/>
      <c r="G288" s="664"/>
      <c r="H288" s="677">
        <v>0</v>
      </c>
      <c r="I288" s="664">
        <v>1</v>
      </c>
      <c r="J288" s="664">
        <v>15.61</v>
      </c>
      <c r="K288" s="677">
        <v>1</v>
      </c>
      <c r="L288" s="664">
        <v>1</v>
      </c>
      <c r="M288" s="665">
        <v>15.61</v>
      </c>
    </row>
    <row r="289" spans="1:13" ht="14.4" customHeight="1" x14ac:dyDescent="0.3">
      <c r="A289" s="660" t="s">
        <v>2391</v>
      </c>
      <c r="B289" s="661" t="s">
        <v>2266</v>
      </c>
      <c r="C289" s="661" t="s">
        <v>2507</v>
      </c>
      <c r="D289" s="661" t="s">
        <v>2508</v>
      </c>
      <c r="E289" s="661" t="s">
        <v>1644</v>
      </c>
      <c r="F289" s="664"/>
      <c r="G289" s="664"/>
      <c r="H289" s="677">
        <v>0</v>
      </c>
      <c r="I289" s="664">
        <v>1</v>
      </c>
      <c r="J289" s="664">
        <v>204.76</v>
      </c>
      <c r="K289" s="677">
        <v>1</v>
      </c>
      <c r="L289" s="664">
        <v>1</v>
      </c>
      <c r="M289" s="665">
        <v>204.76</v>
      </c>
    </row>
    <row r="290" spans="1:13" ht="14.4" customHeight="1" x14ac:dyDescent="0.3">
      <c r="A290" s="660" t="s">
        <v>2391</v>
      </c>
      <c r="B290" s="661" t="s">
        <v>2268</v>
      </c>
      <c r="C290" s="661" t="s">
        <v>1333</v>
      </c>
      <c r="D290" s="661" t="s">
        <v>2269</v>
      </c>
      <c r="E290" s="661" t="s">
        <v>900</v>
      </c>
      <c r="F290" s="664"/>
      <c r="G290" s="664"/>
      <c r="H290" s="677">
        <v>0</v>
      </c>
      <c r="I290" s="664">
        <v>1</v>
      </c>
      <c r="J290" s="664">
        <v>124.91</v>
      </c>
      <c r="K290" s="677">
        <v>1</v>
      </c>
      <c r="L290" s="664">
        <v>1</v>
      </c>
      <c r="M290" s="665">
        <v>124.91</v>
      </c>
    </row>
    <row r="291" spans="1:13" ht="14.4" customHeight="1" x14ac:dyDescent="0.3">
      <c r="A291" s="660" t="s">
        <v>2391</v>
      </c>
      <c r="B291" s="661" t="s">
        <v>2268</v>
      </c>
      <c r="C291" s="661" t="s">
        <v>1391</v>
      </c>
      <c r="D291" s="661" t="s">
        <v>1396</v>
      </c>
      <c r="E291" s="661" t="s">
        <v>1412</v>
      </c>
      <c r="F291" s="664"/>
      <c r="G291" s="664"/>
      <c r="H291" s="677">
        <v>0</v>
      </c>
      <c r="I291" s="664">
        <v>2</v>
      </c>
      <c r="J291" s="664">
        <v>386.2</v>
      </c>
      <c r="K291" s="677">
        <v>1</v>
      </c>
      <c r="L291" s="664">
        <v>2</v>
      </c>
      <c r="M291" s="665">
        <v>386.2</v>
      </c>
    </row>
    <row r="292" spans="1:13" ht="14.4" customHeight="1" x14ac:dyDescent="0.3">
      <c r="A292" s="660" t="s">
        <v>2391</v>
      </c>
      <c r="B292" s="661" t="s">
        <v>2307</v>
      </c>
      <c r="C292" s="661" t="s">
        <v>1535</v>
      </c>
      <c r="D292" s="661" t="s">
        <v>1536</v>
      </c>
      <c r="E292" s="661" t="s">
        <v>2308</v>
      </c>
      <c r="F292" s="664"/>
      <c r="G292" s="664"/>
      <c r="H292" s="677">
        <v>0</v>
      </c>
      <c r="I292" s="664">
        <v>1</v>
      </c>
      <c r="J292" s="664">
        <v>66.819999999999993</v>
      </c>
      <c r="K292" s="677">
        <v>1</v>
      </c>
      <c r="L292" s="664">
        <v>1</v>
      </c>
      <c r="M292" s="665">
        <v>66.819999999999993</v>
      </c>
    </row>
    <row r="293" spans="1:13" ht="14.4" customHeight="1" x14ac:dyDescent="0.3">
      <c r="A293" s="660" t="s">
        <v>2391</v>
      </c>
      <c r="B293" s="661" t="s">
        <v>2323</v>
      </c>
      <c r="C293" s="661" t="s">
        <v>2829</v>
      </c>
      <c r="D293" s="661" t="s">
        <v>1261</v>
      </c>
      <c r="E293" s="661" t="s">
        <v>2830</v>
      </c>
      <c r="F293" s="664"/>
      <c r="G293" s="664"/>
      <c r="H293" s="677">
        <v>0</v>
      </c>
      <c r="I293" s="664">
        <v>1</v>
      </c>
      <c r="J293" s="664">
        <v>132</v>
      </c>
      <c r="K293" s="677">
        <v>1</v>
      </c>
      <c r="L293" s="664">
        <v>1</v>
      </c>
      <c r="M293" s="665">
        <v>132</v>
      </c>
    </row>
    <row r="294" spans="1:13" ht="14.4" customHeight="1" x14ac:dyDescent="0.3">
      <c r="A294" s="660" t="s">
        <v>2392</v>
      </c>
      <c r="B294" s="661" t="s">
        <v>2245</v>
      </c>
      <c r="C294" s="661" t="s">
        <v>1451</v>
      </c>
      <c r="D294" s="661" t="s">
        <v>1452</v>
      </c>
      <c r="E294" s="661" t="s">
        <v>1453</v>
      </c>
      <c r="F294" s="664"/>
      <c r="G294" s="664"/>
      <c r="H294" s="677">
        <v>0</v>
      </c>
      <c r="I294" s="664">
        <v>1</v>
      </c>
      <c r="J294" s="664">
        <v>93.43</v>
      </c>
      <c r="K294" s="677">
        <v>1</v>
      </c>
      <c r="L294" s="664">
        <v>1</v>
      </c>
      <c r="M294" s="665">
        <v>93.43</v>
      </c>
    </row>
    <row r="295" spans="1:13" ht="14.4" customHeight="1" x14ac:dyDescent="0.3">
      <c r="A295" s="660" t="s">
        <v>2392</v>
      </c>
      <c r="B295" s="661" t="s">
        <v>2253</v>
      </c>
      <c r="C295" s="661" t="s">
        <v>1290</v>
      </c>
      <c r="D295" s="661" t="s">
        <v>1291</v>
      </c>
      <c r="E295" s="661" t="s">
        <v>1292</v>
      </c>
      <c r="F295" s="664"/>
      <c r="G295" s="664"/>
      <c r="H295" s="677">
        <v>0</v>
      </c>
      <c r="I295" s="664">
        <v>2</v>
      </c>
      <c r="J295" s="664">
        <v>70.22</v>
      </c>
      <c r="K295" s="677">
        <v>1</v>
      </c>
      <c r="L295" s="664">
        <v>2</v>
      </c>
      <c r="M295" s="665">
        <v>70.22</v>
      </c>
    </row>
    <row r="296" spans="1:13" ht="14.4" customHeight="1" x14ac:dyDescent="0.3">
      <c r="A296" s="660" t="s">
        <v>2392</v>
      </c>
      <c r="B296" s="661" t="s">
        <v>2261</v>
      </c>
      <c r="C296" s="661" t="s">
        <v>2511</v>
      </c>
      <c r="D296" s="661" t="s">
        <v>1230</v>
      </c>
      <c r="E296" s="661" t="s">
        <v>2512</v>
      </c>
      <c r="F296" s="664"/>
      <c r="G296" s="664"/>
      <c r="H296" s="677">
        <v>0</v>
      </c>
      <c r="I296" s="664">
        <v>1</v>
      </c>
      <c r="J296" s="664">
        <v>40.22</v>
      </c>
      <c r="K296" s="677">
        <v>1</v>
      </c>
      <c r="L296" s="664">
        <v>1</v>
      </c>
      <c r="M296" s="665">
        <v>40.22</v>
      </c>
    </row>
    <row r="297" spans="1:13" ht="14.4" customHeight="1" x14ac:dyDescent="0.3">
      <c r="A297" s="660" t="s">
        <v>2392</v>
      </c>
      <c r="B297" s="661" t="s">
        <v>2268</v>
      </c>
      <c r="C297" s="661" t="s">
        <v>1395</v>
      </c>
      <c r="D297" s="661" t="s">
        <v>1396</v>
      </c>
      <c r="E297" s="661" t="s">
        <v>2270</v>
      </c>
      <c r="F297" s="664"/>
      <c r="G297" s="664"/>
      <c r="H297" s="677">
        <v>0</v>
      </c>
      <c r="I297" s="664">
        <v>1</v>
      </c>
      <c r="J297" s="664">
        <v>643.69000000000005</v>
      </c>
      <c r="K297" s="677">
        <v>1</v>
      </c>
      <c r="L297" s="664">
        <v>1</v>
      </c>
      <c r="M297" s="665">
        <v>643.69000000000005</v>
      </c>
    </row>
    <row r="298" spans="1:13" ht="14.4" customHeight="1" x14ac:dyDescent="0.3">
      <c r="A298" s="660" t="s">
        <v>2393</v>
      </c>
      <c r="B298" s="661" t="s">
        <v>2241</v>
      </c>
      <c r="C298" s="661" t="s">
        <v>2483</v>
      </c>
      <c r="D298" s="661" t="s">
        <v>2484</v>
      </c>
      <c r="E298" s="661" t="s">
        <v>2485</v>
      </c>
      <c r="F298" s="664"/>
      <c r="G298" s="664"/>
      <c r="H298" s="677">
        <v>0</v>
      </c>
      <c r="I298" s="664">
        <v>2</v>
      </c>
      <c r="J298" s="664">
        <v>241.22</v>
      </c>
      <c r="K298" s="677">
        <v>1</v>
      </c>
      <c r="L298" s="664">
        <v>2</v>
      </c>
      <c r="M298" s="665">
        <v>241.22</v>
      </c>
    </row>
    <row r="299" spans="1:13" ht="14.4" customHeight="1" x14ac:dyDescent="0.3">
      <c r="A299" s="660" t="s">
        <v>2393</v>
      </c>
      <c r="B299" s="661" t="s">
        <v>2241</v>
      </c>
      <c r="C299" s="661" t="s">
        <v>1337</v>
      </c>
      <c r="D299" s="661" t="s">
        <v>2242</v>
      </c>
      <c r="E299" s="661" t="s">
        <v>2243</v>
      </c>
      <c r="F299" s="664"/>
      <c r="G299" s="664"/>
      <c r="H299" s="677">
        <v>0</v>
      </c>
      <c r="I299" s="664">
        <v>5</v>
      </c>
      <c r="J299" s="664">
        <v>923.7</v>
      </c>
      <c r="K299" s="677">
        <v>1</v>
      </c>
      <c r="L299" s="664">
        <v>5</v>
      </c>
      <c r="M299" s="665">
        <v>923.7</v>
      </c>
    </row>
    <row r="300" spans="1:13" ht="14.4" customHeight="1" x14ac:dyDescent="0.3">
      <c r="A300" s="660" t="s">
        <v>2393</v>
      </c>
      <c r="B300" s="661" t="s">
        <v>2244</v>
      </c>
      <c r="C300" s="661" t="s">
        <v>1324</v>
      </c>
      <c r="D300" s="661" t="s">
        <v>1318</v>
      </c>
      <c r="E300" s="661" t="s">
        <v>1280</v>
      </c>
      <c r="F300" s="664"/>
      <c r="G300" s="664"/>
      <c r="H300" s="677">
        <v>0</v>
      </c>
      <c r="I300" s="664">
        <v>1</v>
      </c>
      <c r="J300" s="664">
        <v>2309.36</v>
      </c>
      <c r="K300" s="677">
        <v>1</v>
      </c>
      <c r="L300" s="664">
        <v>1</v>
      </c>
      <c r="M300" s="665">
        <v>2309.36</v>
      </c>
    </row>
    <row r="301" spans="1:13" ht="14.4" customHeight="1" x14ac:dyDescent="0.3">
      <c r="A301" s="660" t="s">
        <v>2393</v>
      </c>
      <c r="B301" s="661" t="s">
        <v>2245</v>
      </c>
      <c r="C301" s="661" t="s">
        <v>1451</v>
      </c>
      <c r="D301" s="661" t="s">
        <v>1452</v>
      </c>
      <c r="E301" s="661" t="s">
        <v>1453</v>
      </c>
      <c r="F301" s="664"/>
      <c r="G301" s="664"/>
      <c r="H301" s="677">
        <v>0</v>
      </c>
      <c r="I301" s="664">
        <v>4</v>
      </c>
      <c r="J301" s="664">
        <v>373.72</v>
      </c>
      <c r="K301" s="677">
        <v>1</v>
      </c>
      <c r="L301" s="664">
        <v>4</v>
      </c>
      <c r="M301" s="665">
        <v>373.72</v>
      </c>
    </row>
    <row r="302" spans="1:13" ht="14.4" customHeight="1" x14ac:dyDescent="0.3">
      <c r="A302" s="660" t="s">
        <v>2393</v>
      </c>
      <c r="B302" s="661" t="s">
        <v>2248</v>
      </c>
      <c r="C302" s="661" t="s">
        <v>1241</v>
      </c>
      <c r="D302" s="661" t="s">
        <v>1242</v>
      </c>
      <c r="E302" s="661" t="s">
        <v>2249</v>
      </c>
      <c r="F302" s="664"/>
      <c r="G302" s="664"/>
      <c r="H302" s="677">
        <v>0</v>
      </c>
      <c r="I302" s="664">
        <v>6</v>
      </c>
      <c r="J302" s="664">
        <v>432</v>
      </c>
      <c r="K302" s="677">
        <v>1</v>
      </c>
      <c r="L302" s="664">
        <v>6</v>
      </c>
      <c r="M302" s="665">
        <v>432</v>
      </c>
    </row>
    <row r="303" spans="1:13" ht="14.4" customHeight="1" x14ac:dyDescent="0.3">
      <c r="A303" s="660" t="s">
        <v>2393</v>
      </c>
      <c r="B303" s="661" t="s">
        <v>2253</v>
      </c>
      <c r="C303" s="661" t="s">
        <v>1290</v>
      </c>
      <c r="D303" s="661" t="s">
        <v>1291</v>
      </c>
      <c r="E303" s="661" t="s">
        <v>1292</v>
      </c>
      <c r="F303" s="664"/>
      <c r="G303" s="664"/>
      <c r="H303" s="677">
        <v>0</v>
      </c>
      <c r="I303" s="664">
        <v>3</v>
      </c>
      <c r="J303" s="664">
        <v>105.33</v>
      </c>
      <c r="K303" s="677">
        <v>1</v>
      </c>
      <c r="L303" s="664">
        <v>3</v>
      </c>
      <c r="M303" s="665">
        <v>105.33</v>
      </c>
    </row>
    <row r="304" spans="1:13" ht="14.4" customHeight="1" x14ac:dyDescent="0.3">
      <c r="A304" s="660" t="s">
        <v>2393</v>
      </c>
      <c r="B304" s="661" t="s">
        <v>2253</v>
      </c>
      <c r="C304" s="661" t="s">
        <v>1294</v>
      </c>
      <c r="D304" s="661" t="s">
        <v>1295</v>
      </c>
      <c r="E304" s="661" t="s">
        <v>1296</v>
      </c>
      <c r="F304" s="664"/>
      <c r="G304" s="664"/>
      <c r="H304" s="677">
        <v>0</v>
      </c>
      <c r="I304" s="664">
        <v>3</v>
      </c>
      <c r="J304" s="664">
        <v>210.69</v>
      </c>
      <c r="K304" s="677">
        <v>1</v>
      </c>
      <c r="L304" s="664">
        <v>3</v>
      </c>
      <c r="M304" s="665">
        <v>210.69</v>
      </c>
    </row>
    <row r="305" spans="1:13" ht="14.4" customHeight="1" x14ac:dyDescent="0.3">
      <c r="A305" s="660" t="s">
        <v>2393</v>
      </c>
      <c r="B305" s="661" t="s">
        <v>2255</v>
      </c>
      <c r="C305" s="661" t="s">
        <v>2841</v>
      </c>
      <c r="D305" s="661" t="s">
        <v>2842</v>
      </c>
      <c r="E305" s="661" t="s">
        <v>1254</v>
      </c>
      <c r="F305" s="664"/>
      <c r="G305" s="664"/>
      <c r="H305" s="677">
        <v>0</v>
      </c>
      <c r="I305" s="664">
        <v>1</v>
      </c>
      <c r="J305" s="664">
        <v>39.729999999999997</v>
      </c>
      <c r="K305" s="677">
        <v>1</v>
      </c>
      <c r="L305" s="664">
        <v>1</v>
      </c>
      <c r="M305" s="665">
        <v>39.729999999999997</v>
      </c>
    </row>
    <row r="306" spans="1:13" ht="14.4" customHeight="1" x14ac:dyDescent="0.3">
      <c r="A306" s="660" t="s">
        <v>2393</v>
      </c>
      <c r="B306" s="661" t="s">
        <v>2259</v>
      </c>
      <c r="C306" s="661" t="s">
        <v>2414</v>
      </c>
      <c r="D306" s="661" t="s">
        <v>1342</v>
      </c>
      <c r="E306" s="661" t="s">
        <v>1292</v>
      </c>
      <c r="F306" s="664"/>
      <c r="G306" s="664"/>
      <c r="H306" s="677">
        <v>0</v>
      </c>
      <c r="I306" s="664">
        <v>2</v>
      </c>
      <c r="J306" s="664">
        <v>96.54</v>
      </c>
      <c r="K306" s="677">
        <v>1</v>
      </c>
      <c r="L306" s="664">
        <v>2</v>
      </c>
      <c r="M306" s="665">
        <v>96.54</v>
      </c>
    </row>
    <row r="307" spans="1:13" ht="14.4" customHeight="1" x14ac:dyDescent="0.3">
      <c r="A307" s="660" t="s">
        <v>2393</v>
      </c>
      <c r="B307" s="661" t="s">
        <v>2259</v>
      </c>
      <c r="C307" s="661" t="s">
        <v>2463</v>
      </c>
      <c r="D307" s="661" t="s">
        <v>1432</v>
      </c>
      <c r="E307" s="661" t="s">
        <v>2324</v>
      </c>
      <c r="F307" s="664"/>
      <c r="G307" s="664"/>
      <c r="H307" s="677">
        <v>0</v>
      </c>
      <c r="I307" s="664">
        <v>1</v>
      </c>
      <c r="J307" s="664">
        <v>96.53</v>
      </c>
      <c r="K307" s="677">
        <v>1</v>
      </c>
      <c r="L307" s="664">
        <v>1</v>
      </c>
      <c r="M307" s="665">
        <v>96.53</v>
      </c>
    </row>
    <row r="308" spans="1:13" ht="14.4" customHeight="1" x14ac:dyDescent="0.3">
      <c r="A308" s="660" t="s">
        <v>2393</v>
      </c>
      <c r="B308" s="661" t="s">
        <v>2261</v>
      </c>
      <c r="C308" s="661" t="s">
        <v>1252</v>
      </c>
      <c r="D308" s="661" t="s">
        <v>2262</v>
      </c>
      <c r="E308" s="661" t="s">
        <v>1254</v>
      </c>
      <c r="F308" s="664"/>
      <c r="G308" s="664"/>
      <c r="H308" s="677">
        <v>0</v>
      </c>
      <c r="I308" s="664">
        <v>1</v>
      </c>
      <c r="J308" s="664">
        <v>96.53</v>
      </c>
      <c r="K308" s="677">
        <v>1</v>
      </c>
      <c r="L308" s="664">
        <v>1</v>
      </c>
      <c r="M308" s="665">
        <v>96.53</v>
      </c>
    </row>
    <row r="309" spans="1:13" ht="14.4" customHeight="1" x14ac:dyDescent="0.3">
      <c r="A309" s="660" t="s">
        <v>2393</v>
      </c>
      <c r="B309" s="661" t="s">
        <v>2261</v>
      </c>
      <c r="C309" s="661" t="s">
        <v>1309</v>
      </c>
      <c r="D309" s="661" t="s">
        <v>2263</v>
      </c>
      <c r="E309" s="661" t="s">
        <v>947</v>
      </c>
      <c r="F309" s="664"/>
      <c r="G309" s="664"/>
      <c r="H309" s="677">
        <v>0</v>
      </c>
      <c r="I309" s="664">
        <v>4</v>
      </c>
      <c r="J309" s="664">
        <v>193.08</v>
      </c>
      <c r="K309" s="677">
        <v>1</v>
      </c>
      <c r="L309" s="664">
        <v>4</v>
      </c>
      <c r="M309" s="665">
        <v>193.08</v>
      </c>
    </row>
    <row r="310" spans="1:13" ht="14.4" customHeight="1" x14ac:dyDescent="0.3">
      <c r="A310" s="660" t="s">
        <v>2393</v>
      </c>
      <c r="B310" s="661" t="s">
        <v>2268</v>
      </c>
      <c r="C310" s="661" t="s">
        <v>1391</v>
      </c>
      <c r="D310" s="661" t="s">
        <v>1396</v>
      </c>
      <c r="E310" s="661" t="s">
        <v>1412</v>
      </c>
      <c r="F310" s="664"/>
      <c r="G310" s="664"/>
      <c r="H310" s="677">
        <v>0</v>
      </c>
      <c r="I310" s="664">
        <v>5</v>
      </c>
      <c r="J310" s="664">
        <v>965.5</v>
      </c>
      <c r="K310" s="677">
        <v>1</v>
      </c>
      <c r="L310" s="664">
        <v>5</v>
      </c>
      <c r="M310" s="665">
        <v>965.5</v>
      </c>
    </row>
    <row r="311" spans="1:13" ht="14.4" customHeight="1" x14ac:dyDescent="0.3">
      <c r="A311" s="660" t="s">
        <v>2393</v>
      </c>
      <c r="B311" s="661" t="s">
        <v>2288</v>
      </c>
      <c r="C311" s="661" t="s">
        <v>1556</v>
      </c>
      <c r="D311" s="661" t="s">
        <v>2289</v>
      </c>
      <c r="E311" s="661" t="s">
        <v>2290</v>
      </c>
      <c r="F311" s="664"/>
      <c r="G311" s="664"/>
      <c r="H311" s="677">
        <v>0</v>
      </c>
      <c r="I311" s="664">
        <v>1</v>
      </c>
      <c r="J311" s="664">
        <v>150.04</v>
      </c>
      <c r="K311" s="677">
        <v>1</v>
      </c>
      <c r="L311" s="664">
        <v>1</v>
      </c>
      <c r="M311" s="665">
        <v>150.04</v>
      </c>
    </row>
    <row r="312" spans="1:13" ht="14.4" customHeight="1" x14ac:dyDescent="0.3">
      <c r="A312" s="660" t="s">
        <v>2393</v>
      </c>
      <c r="B312" s="661" t="s">
        <v>3411</v>
      </c>
      <c r="C312" s="661" t="s">
        <v>3253</v>
      </c>
      <c r="D312" s="661" t="s">
        <v>3254</v>
      </c>
      <c r="E312" s="661" t="s">
        <v>3255</v>
      </c>
      <c r="F312" s="664"/>
      <c r="G312" s="664"/>
      <c r="H312" s="677">
        <v>0</v>
      </c>
      <c r="I312" s="664">
        <v>1</v>
      </c>
      <c r="J312" s="664">
        <v>318.77</v>
      </c>
      <c r="K312" s="677">
        <v>1</v>
      </c>
      <c r="L312" s="664">
        <v>1</v>
      </c>
      <c r="M312" s="665">
        <v>318.77</v>
      </c>
    </row>
    <row r="313" spans="1:13" ht="14.4" customHeight="1" x14ac:dyDescent="0.3">
      <c r="A313" s="660" t="s">
        <v>2394</v>
      </c>
      <c r="B313" s="661" t="s">
        <v>2231</v>
      </c>
      <c r="C313" s="661" t="s">
        <v>1256</v>
      </c>
      <c r="D313" s="661" t="s">
        <v>2232</v>
      </c>
      <c r="E313" s="661" t="s">
        <v>2233</v>
      </c>
      <c r="F313" s="664"/>
      <c r="G313" s="664"/>
      <c r="H313" s="677">
        <v>0</v>
      </c>
      <c r="I313" s="664">
        <v>3</v>
      </c>
      <c r="J313" s="664">
        <v>281.13</v>
      </c>
      <c r="K313" s="677">
        <v>1</v>
      </c>
      <c r="L313" s="664">
        <v>3</v>
      </c>
      <c r="M313" s="665">
        <v>281.13</v>
      </c>
    </row>
    <row r="314" spans="1:13" ht="14.4" customHeight="1" x14ac:dyDescent="0.3">
      <c r="A314" s="660" t="s">
        <v>2394</v>
      </c>
      <c r="B314" s="661" t="s">
        <v>2240</v>
      </c>
      <c r="C314" s="661" t="s">
        <v>1356</v>
      </c>
      <c r="D314" s="661" t="s">
        <v>1357</v>
      </c>
      <c r="E314" s="661" t="s">
        <v>1358</v>
      </c>
      <c r="F314" s="664"/>
      <c r="G314" s="664"/>
      <c r="H314" s="677">
        <v>0</v>
      </c>
      <c r="I314" s="664">
        <v>1</v>
      </c>
      <c r="J314" s="664">
        <v>30.83</v>
      </c>
      <c r="K314" s="677">
        <v>1</v>
      </c>
      <c r="L314" s="664">
        <v>1</v>
      </c>
      <c r="M314" s="665">
        <v>30.83</v>
      </c>
    </row>
    <row r="315" spans="1:13" ht="14.4" customHeight="1" x14ac:dyDescent="0.3">
      <c r="A315" s="660" t="s">
        <v>2394</v>
      </c>
      <c r="B315" s="661" t="s">
        <v>2240</v>
      </c>
      <c r="C315" s="661" t="s">
        <v>3305</v>
      </c>
      <c r="D315" s="661" t="s">
        <v>3306</v>
      </c>
      <c r="E315" s="661" t="s">
        <v>2527</v>
      </c>
      <c r="F315" s="664">
        <v>1</v>
      </c>
      <c r="G315" s="664">
        <v>0</v>
      </c>
      <c r="H315" s="677"/>
      <c r="I315" s="664"/>
      <c r="J315" s="664"/>
      <c r="K315" s="677"/>
      <c r="L315" s="664">
        <v>1</v>
      </c>
      <c r="M315" s="665">
        <v>0</v>
      </c>
    </row>
    <row r="316" spans="1:13" ht="14.4" customHeight="1" x14ac:dyDescent="0.3">
      <c r="A316" s="660" t="s">
        <v>2394</v>
      </c>
      <c r="B316" s="661" t="s">
        <v>2241</v>
      </c>
      <c r="C316" s="661" t="s">
        <v>2483</v>
      </c>
      <c r="D316" s="661" t="s">
        <v>2484</v>
      </c>
      <c r="E316" s="661" t="s">
        <v>2485</v>
      </c>
      <c r="F316" s="664"/>
      <c r="G316" s="664"/>
      <c r="H316" s="677">
        <v>0</v>
      </c>
      <c r="I316" s="664">
        <v>1</v>
      </c>
      <c r="J316" s="664">
        <v>120.61</v>
      </c>
      <c r="K316" s="677">
        <v>1</v>
      </c>
      <c r="L316" s="664">
        <v>1</v>
      </c>
      <c r="M316" s="665">
        <v>120.61</v>
      </c>
    </row>
    <row r="317" spans="1:13" ht="14.4" customHeight="1" x14ac:dyDescent="0.3">
      <c r="A317" s="660" t="s">
        <v>2394</v>
      </c>
      <c r="B317" s="661" t="s">
        <v>2244</v>
      </c>
      <c r="C317" s="661" t="s">
        <v>2634</v>
      </c>
      <c r="D317" s="661" t="s">
        <v>1318</v>
      </c>
      <c r="E317" s="661" t="s">
        <v>2633</v>
      </c>
      <c r="F317" s="664"/>
      <c r="G317" s="664"/>
      <c r="H317" s="677">
        <v>0</v>
      </c>
      <c r="I317" s="664">
        <v>1</v>
      </c>
      <c r="J317" s="664">
        <v>277.12</v>
      </c>
      <c r="K317" s="677">
        <v>1</v>
      </c>
      <c r="L317" s="664">
        <v>1</v>
      </c>
      <c r="M317" s="665">
        <v>277.12</v>
      </c>
    </row>
    <row r="318" spans="1:13" ht="14.4" customHeight="1" x14ac:dyDescent="0.3">
      <c r="A318" s="660" t="s">
        <v>2394</v>
      </c>
      <c r="B318" s="661" t="s">
        <v>2244</v>
      </c>
      <c r="C318" s="661" t="s">
        <v>3331</v>
      </c>
      <c r="D318" s="661" t="s">
        <v>1318</v>
      </c>
      <c r="E318" s="661" t="s">
        <v>3332</v>
      </c>
      <c r="F318" s="664"/>
      <c r="G318" s="664"/>
      <c r="H318" s="677">
        <v>0</v>
      </c>
      <c r="I318" s="664">
        <v>1</v>
      </c>
      <c r="J318" s="664">
        <v>369.5</v>
      </c>
      <c r="K318" s="677">
        <v>1</v>
      </c>
      <c r="L318" s="664">
        <v>1</v>
      </c>
      <c r="M318" s="665">
        <v>369.5</v>
      </c>
    </row>
    <row r="319" spans="1:13" ht="14.4" customHeight="1" x14ac:dyDescent="0.3">
      <c r="A319" s="660" t="s">
        <v>2394</v>
      </c>
      <c r="B319" s="661" t="s">
        <v>2245</v>
      </c>
      <c r="C319" s="661" t="s">
        <v>1451</v>
      </c>
      <c r="D319" s="661" t="s">
        <v>1452</v>
      </c>
      <c r="E319" s="661" t="s">
        <v>1453</v>
      </c>
      <c r="F319" s="664"/>
      <c r="G319" s="664"/>
      <c r="H319" s="677">
        <v>0</v>
      </c>
      <c r="I319" s="664">
        <v>11</v>
      </c>
      <c r="J319" s="664">
        <v>1027.73</v>
      </c>
      <c r="K319" s="677">
        <v>1</v>
      </c>
      <c r="L319" s="664">
        <v>11</v>
      </c>
      <c r="M319" s="665">
        <v>1027.73</v>
      </c>
    </row>
    <row r="320" spans="1:13" ht="14.4" customHeight="1" x14ac:dyDescent="0.3">
      <c r="A320" s="660" t="s">
        <v>2394</v>
      </c>
      <c r="B320" s="661" t="s">
        <v>3412</v>
      </c>
      <c r="C320" s="661" t="s">
        <v>3340</v>
      </c>
      <c r="D320" s="661" t="s">
        <v>3341</v>
      </c>
      <c r="E320" s="661" t="s">
        <v>3342</v>
      </c>
      <c r="F320" s="664"/>
      <c r="G320" s="664"/>
      <c r="H320" s="677">
        <v>0</v>
      </c>
      <c r="I320" s="664">
        <v>3</v>
      </c>
      <c r="J320" s="664">
        <v>480.29999999999995</v>
      </c>
      <c r="K320" s="677">
        <v>1</v>
      </c>
      <c r="L320" s="664">
        <v>3</v>
      </c>
      <c r="M320" s="665">
        <v>480.29999999999995</v>
      </c>
    </row>
    <row r="321" spans="1:13" ht="14.4" customHeight="1" x14ac:dyDescent="0.3">
      <c r="A321" s="660" t="s">
        <v>2394</v>
      </c>
      <c r="B321" s="661" t="s">
        <v>2248</v>
      </c>
      <c r="C321" s="661" t="s">
        <v>1241</v>
      </c>
      <c r="D321" s="661" t="s">
        <v>1242</v>
      </c>
      <c r="E321" s="661" t="s">
        <v>2249</v>
      </c>
      <c r="F321" s="664"/>
      <c r="G321" s="664"/>
      <c r="H321" s="677">
        <v>0</v>
      </c>
      <c r="I321" s="664">
        <v>2</v>
      </c>
      <c r="J321" s="664">
        <v>144</v>
      </c>
      <c r="K321" s="677">
        <v>1</v>
      </c>
      <c r="L321" s="664">
        <v>2</v>
      </c>
      <c r="M321" s="665">
        <v>144</v>
      </c>
    </row>
    <row r="322" spans="1:13" ht="14.4" customHeight="1" x14ac:dyDescent="0.3">
      <c r="A322" s="660" t="s">
        <v>2394</v>
      </c>
      <c r="B322" s="661" t="s">
        <v>2248</v>
      </c>
      <c r="C322" s="661" t="s">
        <v>1245</v>
      </c>
      <c r="D322" s="661" t="s">
        <v>1242</v>
      </c>
      <c r="E322" s="661" t="s">
        <v>2250</v>
      </c>
      <c r="F322" s="664"/>
      <c r="G322" s="664"/>
      <c r="H322" s="677">
        <v>0</v>
      </c>
      <c r="I322" s="664">
        <v>3</v>
      </c>
      <c r="J322" s="664">
        <v>432.03</v>
      </c>
      <c r="K322" s="677">
        <v>1</v>
      </c>
      <c r="L322" s="664">
        <v>3</v>
      </c>
      <c r="M322" s="665">
        <v>432.03</v>
      </c>
    </row>
    <row r="323" spans="1:13" ht="14.4" customHeight="1" x14ac:dyDescent="0.3">
      <c r="A323" s="660" t="s">
        <v>2394</v>
      </c>
      <c r="B323" s="661" t="s">
        <v>2252</v>
      </c>
      <c r="C323" s="661" t="s">
        <v>3030</v>
      </c>
      <c r="D323" s="661" t="s">
        <v>1303</v>
      </c>
      <c r="E323" s="661" t="s">
        <v>3031</v>
      </c>
      <c r="F323" s="664"/>
      <c r="G323" s="664"/>
      <c r="H323" s="677">
        <v>0</v>
      </c>
      <c r="I323" s="664">
        <v>2</v>
      </c>
      <c r="J323" s="664">
        <v>458.76</v>
      </c>
      <c r="K323" s="677">
        <v>1</v>
      </c>
      <c r="L323" s="664">
        <v>2</v>
      </c>
      <c r="M323" s="665">
        <v>458.76</v>
      </c>
    </row>
    <row r="324" spans="1:13" ht="14.4" customHeight="1" x14ac:dyDescent="0.3">
      <c r="A324" s="660" t="s">
        <v>2394</v>
      </c>
      <c r="B324" s="661" t="s">
        <v>2253</v>
      </c>
      <c r="C324" s="661" t="s">
        <v>3032</v>
      </c>
      <c r="D324" s="661" t="s">
        <v>1291</v>
      </c>
      <c r="E324" s="661" t="s">
        <v>1343</v>
      </c>
      <c r="F324" s="664">
        <v>1</v>
      </c>
      <c r="G324" s="664">
        <v>105.32</v>
      </c>
      <c r="H324" s="677">
        <v>1</v>
      </c>
      <c r="I324" s="664"/>
      <c r="J324" s="664"/>
      <c r="K324" s="677">
        <v>0</v>
      </c>
      <c r="L324" s="664">
        <v>1</v>
      </c>
      <c r="M324" s="665">
        <v>105.32</v>
      </c>
    </row>
    <row r="325" spans="1:13" ht="14.4" customHeight="1" x14ac:dyDescent="0.3">
      <c r="A325" s="660" t="s">
        <v>2394</v>
      </c>
      <c r="B325" s="661" t="s">
        <v>2253</v>
      </c>
      <c r="C325" s="661" t="s">
        <v>3268</v>
      </c>
      <c r="D325" s="661" t="s">
        <v>1295</v>
      </c>
      <c r="E325" s="661" t="s">
        <v>1433</v>
      </c>
      <c r="F325" s="664">
        <v>1</v>
      </c>
      <c r="G325" s="664">
        <v>210.66</v>
      </c>
      <c r="H325" s="677">
        <v>1</v>
      </c>
      <c r="I325" s="664"/>
      <c r="J325" s="664"/>
      <c r="K325" s="677">
        <v>0</v>
      </c>
      <c r="L325" s="664">
        <v>1</v>
      </c>
      <c r="M325" s="665">
        <v>210.66</v>
      </c>
    </row>
    <row r="326" spans="1:13" ht="14.4" customHeight="1" x14ac:dyDescent="0.3">
      <c r="A326" s="660" t="s">
        <v>2394</v>
      </c>
      <c r="B326" s="661" t="s">
        <v>2253</v>
      </c>
      <c r="C326" s="661" t="s">
        <v>2707</v>
      </c>
      <c r="D326" s="661" t="s">
        <v>2708</v>
      </c>
      <c r="E326" s="661" t="s">
        <v>2709</v>
      </c>
      <c r="F326" s="664">
        <v>4</v>
      </c>
      <c r="G326" s="664">
        <v>65.52</v>
      </c>
      <c r="H326" s="677">
        <v>1</v>
      </c>
      <c r="I326" s="664"/>
      <c r="J326" s="664"/>
      <c r="K326" s="677">
        <v>0</v>
      </c>
      <c r="L326" s="664">
        <v>4</v>
      </c>
      <c r="M326" s="665">
        <v>65.52</v>
      </c>
    </row>
    <row r="327" spans="1:13" ht="14.4" customHeight="1" x14ac:dyDescent="0.3">
      <c r="A327" s="660" t="s">
        <v>2394</v>
      </c>
      <c r="B327" s="661" t="s">
        <v>2253</v>
      </c>
      <c r="C327" s="661" t="s">
        <v>1290</v>
      </c>
      <c r="D327" s="661" t="s">
        <v>1291</v>
      </c>
      <c r="E327" s="661" t="s">
        <v>1292</v>
      </c>
      <c r="F327" s="664"/>
      <c r="G327" s="664"/>
      <c r="H327" s="677">
        <v>0</v>
      </c>
      <c r="I327" s="664">
        <v>8</v>
      </c>
      <c r="J327" s="664">
        <v>280.88</v>
      </c>
      <c r="K327" s="677">
        <v>1</v>
      </c>
      <c r="L327" s="664">
        <v>8</v>
      </c>
      <c r="M327" s="665">
        <v>280.88</v>
      </c>
    </row>
    <row r="328" spans="1:13" ht="14.4" customHeight="1" x14ac:dyDescent="0.3">
      <c r="A328" s="660" t="s">
        <v>2394</v>
      </c>
      <c r="B328" s="661" t="s">
        <v>2253</v>
      </c>
      <c r="C328" s="661" t="s">
        <v>2553</v>
      </c>
      <c r="D328" s="661" t="s">
        <v>2554</v>
      </c>
      <c r="E328" s="661" t="s">
        <v>1292</v>
      </c>
      <c r="F328" s="664">
        <v>6</v>
      </c>
      <c r="G328" s="664">
        <v>210.66000000000003</v>
      </c>
      <c r="H328" s="677">
        <v>1</v>
      </c>
      <c r="I328" s="664"/>
      <c r="J328" s="664"/>
      <c r="K328" s="677">
        <v>0</v>
      </c>
      <c r="L328" s="664">
        <v>6</v>
      </c>
      <c r="M328" s="665">
        <v>210.66000000000003</v>
      </c>
    </row>
    <row r="329" spans="1:13" ht="14.4" customHeight="1" x14ac:dyDescent="0.3">
      <c r="A329" s="660" t="s">
        <v>2394</v>
      </c>
      <c r="B329" s="661" t="s">
        <v>2253</v>
      </c>
      <c r="C329" s="661" t="s">
        <v>3269</v>
      </c>
      <c r="D329" s="661" t="s">
        <v>3270</v>
      </c>
      <c r="E329" s="661" t="s">
        <v>3271</v>
      </c>
      <c r="F329" s="664">
        <v>3</v>
      </c>
      <c r="G329" s="664">
        <v>96.42</v>
      </c>
      <c r="H329" s="677">
        <v>1</v>
      </c>
      <c r="I329" s="664"/>
      <c r="J329" s="664"/>
      <c r="K329" s="677">
        <v>0</v>
      </c>
      <c r="L329" s="664">
        <v>3</v>
      </c>
      <c r="M329" s="665">
        <v>96.42</v>
      </c>
    </row>
    <row r="330" spans="1:13" ht="14.4" customHeight="1" x14ac:dyDescent="0.3">
      <c r="A330" s="660" t="s">
        <v>2394</v>
      </c>
      <c r="B330" s="661" t="s">
        <v>3413</v>
      </c>
      <c r="C330" s="661" t="s">
        <v>3273</v>
      </c>
      <c r="D330" s="661" t="s">
        <v>3274</v>
      </c>
      <c r="E330" s="661" t="s">
        <v>1036</v>
      </c>
      <c r="F330" s="664"/>
      <c r="G330" s="664"/>
      <c r="H330" s="677">
        <v>0</v>
      </c>
      <c r="I330" s="664">
        <v>3</v>
      </c>
      <c r="J330" s="664">
        <v>210.06</v>
      </c>
      <c r="K330" s="677">
        <v>1</v>
      </c>
      <c r="L330" s="664">
        <v>3</v>
      </c>
      <c r="M330" s="665">
        <v>210.06</v>
      </c>
    </row>
    <row r="331" spans="1:13" ht="14.4" customHeight="1" x14ac:dyDescent="0.3">
      <c r="A331" s="660" t="s">
        <v>2394</v>
      </c>
      <c r="B331" s="661" t="s">
        <v>2255</v>
      </c>
      <c r="C331" s="661" t="s">
        <v>2635</v>
      </c>
      <c r="D331" s="661" t="s">
        <v>1403</v>
      </c>
      <c r="E331" s="661" t="s">
        <v>2636</v>
      </c>
      <c r="F331" s="664"/>
      <c r="G331" s="664"/>
      <c r="H331" s="677">
        <v>0</v>
      </c>
      <c r="I331" s="664">
        <v>2</v>
      </c>
      <c r="J331" s="664">
        <v>353.16</v>
      </c>
      <c r="K331" s="677">
        <v>1</v>
      </c>
      <c r="L331" s="664">
        <v>2</v>
      </c>
      <c r="M331" s="665">
        <v>353.16</v>
      </c>
    </row>
    <row r="332" spans="1:13" ht="14.4" customHeight="1" x14ac:dyDescent="0.3">
      <c r="A332" s="660" t="s">
        <v>2394</v>
      </c>
      <c r="B332" s="661" t="s">
        <v>2257</v>
      </c>
      <c r="C332" s="661" t="s">
        <v>3359</v>
      </c>
      <c r="D332" s="661" t="s">
        <v>1444</v>
      </c>
      <c r="E332" s="661" t="s">
        <v>3360</v>
      </c>
      <c r="F332" s="664"/>
      <c r="G332" s="664"/>
      <c r="H332" s="677">
        <v>0</v>
      </c>
      <c r="I332" s="664">
        <v>1</v>
      </c>
      <c r="J332" s="664">
        <v>503.02</v>
      </c>
      <c r="K332" s="677">
        <v>1</v>
      </c>
      <c r="L332" s="664">
        <v>1</v>
      </c>
      <c r="M332" s="665">
        <v>503.02</v>
      </c>
    </row>
    <row r="333" spans="1:13" ht="14.4" customHeight="1" x14ac:dyDescent="0.3">
      <c r="A333" s="660" t="s">
        <v>2394</v>
      </c>
      <c r="B333" s="661" t="s">
        <v>2259</v>
      </c>
      <c r="C333" s="661" t="s">
        <v>1341</v>
      </c>
      <c r="D333" s="661" t="s">
        <v>1342</v>
      </c>
      <c r="E333" s="661" t="s">
        <v>1343</v>
      </c>
      <c r="F333" s="664"/>
      <c r="G333" s="664"/>
      <c r="H333" s="677">
        <v>0</v>
      </c>
      <c r="I333" s="664">
        <v>1</v>
      </c>
      <c r="J333" s="664">
        <v>144.81</v>
      </c>
      <c r="K333" s="677">
        <v>1</v>
      </c>
      <c r="L333" s="664">
        <v>1</v>
      </c>
      <c r="M333" s="665">
        <v>144.81</v>
      </c>
    </row>
    <row r="334" spans="1:13" ht="14.4" customHeight="1" x14ac:dyDescent="0.3">
      <c r="A334" s="660" t="s">
        <v>2394</v>
      </c>
      <c r="B334" s="661" t="s">
        <v>2261</v>
      </c>
      <c r="C334" s="661" t="s">
        <v>1252</v>
      </c>
      <c r="D334" s="661" t="s">
        <v>2262</v>
      </c>
      <c r="E334" s="661" t="s">
        <v>1254</v>
      </c>
      <c r="F334" s="664"/>
      <c r="G334" s="664"/>
      <c r="H334" s="677">
        <v>0</v>
      </c>
      <c r="I334" s="664">
        <v>1</v>
      </c>
      <c r="J334" s="664">
        <v>96.53</v>
      </c>
      <c r="K334" s="677">
        <v>1</v>
      </c>
      <c r="L334" s="664">
        <v>1</v>
      </c>
      <c r="M334" s="665">
        <v>96.53</v>
      </c>
    </row>
    <row r="335" spans="1:13" ht="14.4" customHeight="1" x14ac:dyDescent="0.3">
      <c r="A335" s="660" t="s">
        <v>2394</v>
      </c>
      <c r="B335" s="661" t="s">
        <v>2261</v>
      </c>
      <c r="C335" s="661" t="s">
        <v>1226</v>
      </c>
      <c r="D335" s="661" t="s">
        <v>1227</v>
      </c>
      <c r="E335" s="661" t="s">
        <v>1228</v>
      </c>
      <c r="F335" s="664"/>
      <c r="G335" s="664"/>
      <c r="H335" s="677">
        <v>0</v>
      </c>
      <c r="I335" s="664">
        <v>5</v>
      </c>
      <c r="J335" s="664">
        <v>52.05</v>
      </c>
      <c r="K335" s="677">
        <v>1</v>
      </c>
      <c r="L335" s="664">
        <v>5</v>
      </c>
      <c r="M335" s="665">
        <v>52.05</v>
      </c>
    </row>
    <row r="336" spans="1:13" ht="14.4" customHeight="1" x14ac:dyDescent="0.3">
      <c r="A336" s="660" t="s">
        <v>2394</v>
      </c>
      <c r="B336" s="661" t="s">
        <v>2261</v>
      </c>
      <c r="C336" s="661" t="s">
        <v>1309</v>
      </c>
      <c r="D336" s="661" t="s">
        <v>2263</v>
      </c>
      <c r="E336" s="661" t="s">
        <v>947</v>
      </c>
      <c r="F336" s="664"/>
      <c r="G336" s="664"/>
      <c r="H336" s="677">
        <v>0</v>
      </c>
      <c r="I336" s="664">
        <v>1</v>
      </c>
      <c r="J336" s="664">
        <v>48.27</v>
      </c>
      <c r="K336" s="677">
        <v>1</v>
      </c>
      <c r="L336" s="664">
        <v>1</v>
      </c>
      <c r="M336" s="665">
        <v>48.27</v>
      </c>
    </row>
    <row r="337" spans="1:13" ht="14.4" customHeight="1" x14ac:dyDescent="0.3">
      <c r="A337" s="660" t="s">
        <v>2394</v>
      </c>
      <c r="B337" s="661" t="s">
        <v>2264</v>
      </c>
      <c r="C337" s="661" t="s">
        <v>1399</v>
      </c>
      <c r="D337" s="661" t="s">
        <v>2265</v>
      </c>
      <c r="E337" s="661" t="s">
        <v>1215</v>
      </c>
      <c r="F337" s="664"/>
      <c r="G337" s="664"/>
      <c r="H337" s="677">
        <v>0</v>
      </c>
      <c r="I337" s="664">
        <v>1</v>
      </c>
      <c r="J337" s="664">
        <v>291.82</v>
      </c>
      <c r="K337" s="677">
        <v>1</v>
      </c>
      <c r="L337" s="664">
        <v>1</v>
      </c>
      <c r="M337" s="665">
        <v>291.82</v>
      </c>
    </row>
    <row r="338" spans="1:13" ht="14.4" customHeight="1" x14ac:dyDescent="0.3">
      <c r="A338" s="660" t="s">
        <v>2394</v>
      </c>
      <c r="B338" s="661" t="s">
        <v>2264</v>
      </c>
      <c r="C338" s="661" t="s">
        <v>1438</v>
      </c>
      <c r="D338" s="661" t="s">
        <v>1439</v>
      </c>
      <c r="E338" s="661" t="s">
        <v>1215</v>
      </c>
      <c r="F338" s="664"/>
      <c r="G338" s="664"/>
      <c r="H338" s="677">
        <v>0</v>
      </c>
      <c r="I338" s="664">
        <v>1</v>
      </c>
      <c r="J338" s="664">
        <v>583.62</v>
      </c>
      <c r="K338" s="677">
        <v>1</v>
      </c>
      <c r="L338" s="664">
        <v>1</v>
      </c>
      <c r="M338" s="665">
        <v>583.62</v>
      </c>
    </row>
    <row r="339" spans="1:13" ht="14.4" customHeight="1" x14ac:dyDescent="0.3">
      <c r="A339" s="660" t="s">
        <v>2394</v>
      </c>
      <c r="B339" s="661" t="s">
        <v>2266</v>
      </c>
      <c r="C339" s="661" t="s">
        <v>3151</v>
      </c>
      <c r="D339" s="661" t="s">
        <v>2508</v>
      </c>
      <c r="E339" s="661" t="s">
        <v>1350</v>
      </c>
      <c r="F339" s="664"/>
      <c r="G339" s="664"/>
      <c r="H339" s="677">
        <v>0</v>
      </c>
      <c r="I339" s="664">
        <v>1</v>
      </c>
      <c r="J339" s="664">
        <v>614.29999999999995</v>
      </c>
      <c r="K339" s="677">
        <v>1</v>
      </c>
      <c r="L339" s="664">
        <v>1</v>
      </c>
      <c r="M339" s="665">
        <v>614.29999999999995</v>
      </c>
    </row>
    <row r="340" spans="1:13" ht="14.4" customHeight="1" x14ac:dyDescent="0.3">
      <c r="A340" s="660" t="s">
        <v>2394</v>
      </c>
      <c r="B340" s="661" t="s">
        <v>2267</v>
      </c>
      <c r="C340" s="661" t="s">
        <v>2922</v>
      </c>
      <c r="D340" s="661" t="s">
        <v>1384</v>
      </c>
      <c r="E340" s="661" t="s">
        <v>2923</v>
      </c>
      <c r="F340" s="664"/>
      <c r="G340" s="664"/>
      <c r="H340" s="677">
        <v>0</v>
      </c>
      <c r="I340" s="664">
        <v>1</v>
      </c>
      <c r="J340" s="664">
        <v>366.53</v>
      </c>
      <c r="K340" s="677">
        <v>1</v>
      </c>
      <c r="L340" s="664">
        <v>1</v>
      </c>
      <c r="M340" s="665">
        <v>366.53</v>
      </c>
    </row>
    <row r="341" spans="1:13" ht="14.4" customHeight="1" x14ac:dyDescent="0.3">
      <c r="A341" s="660" t="s">
        <v>2394</v>
      </c>
      <c r="B341" s="661" t="s">
        <v>2267</v>
      </c>
      <c r="C341" s="661" t="s">
        <v>3350</v>
      </c>
      <c r="D341" s="661" t="s">
        <v>3351</v>
      </c>
      <c r="E341" s="661" t="s">
        <v>1385</v>
      </c>
      <c r="F341" s="664">
        <v>1</v>
      </c>
      <c r="G341" s="664">
        <v>0</v>
      </c>
      <c r="H341" s="677"/>
      <c r="I341" s="664"/>
      <c r="J341" s="664"/>
      <c r="K341" s="677"/>
      <c r="L341" s="664">
        <v>1</v>
      </c>
      <c r="M341" s="665">
        <v>0</v>
      </c>
    </row>
    <row r="342" spans="1:13" ht="14.4" customHeight="1" x14ac:dyDescent="0.3">
      <c r="A342" s="660" t="s">
        <v>2394</v>
      </c>
      <c r="B342" s="661" t="s">
        <v>2267</v>
      </c>
      <c r="C342" s="661" t="s">
        <v>3352</v>
      </c>
      <c r="D342" s="661" t="s">
        <v>3351</v>
      </c>
      <c r="E342" s="661" t="s">
        <v>3353</v>
      </c>
      <c r="F342" s="664">
        <v>1</v>
      </c>
      <c r="G342" s="664">
        <v>0</v>
      </c>
      <c r="H342" s="677"/>
      <c r="I342" s="664"/>
      <c r="J342" s="664"/>
      <c r="K342" s="677"/>
      <c r="L342" s="664">
        <v>1</v>
      </c>
      <c r="M342" s="665">
        <v>0</v>
      </c>
    </row>
    <row r="343" spans="1:13" ht="14.4" customHeight="1" x14ac:dyDescent="0.3">
      <c r="A343" s="660" t="s">
        <v>2394</v>
      </c>
      <c r="B343" s="661" t="s">
        <v>3395</v>
      </c>
      <c r="C343" s="661" t="s">
        <v>3347</v>
      </c>
      <c r="D343" s="661" t="s">
        <v>3348</v>
      </c>
      <c r="E343" s="661" t="s">
        <v>2493</v>
      </c>
      <c r="F343" s="664"/>
      <c r="G343" s="664"/>
      <c r="H343" s="677">
        <v>0</v>
      </c>
      <c r="I343" s="664">
        <v>1</v>
      </c>
      <c r="J343" s="664">
        <v>208.19</v>
      </c>
      <c r="K343" s="677">
        <v>1</v>
      </c>
      <c r="L343" s="664">
        <v>1</v>
      </c>
      <c r="M343" s="665">
        <v>208.19</v>
      </c>
    </row>
    <row r="344" spans="1:13" ht="14.4" customHeight="1" x14ac:dyDescent="0.3">
      <c r="A344" s="660" t="s">
        <v>2394</v>
      </c>
      <c r="B344" s="661" t="s">
        <v>2268</v>
      </c>
      <c r="C344" s="661" t="s">
        <v>3259</v>
      </c>
      <c r="D344" s="661" t="s">
        <v>2548</v>
      </c>
      <c r="E344" s="661" t="s">
        <v>3167</v>
      </c>
      <c r="F344" s="664">
        <v>1</v>
      </c>
      <c r="G344" s="664">
        <v>374.74</v>
      </c>
      <c r="H344" s="677">
        <v>1</v>
      </c>
      <c r="I344" s="664"/>
      <c r="J344" s="664"/>
      <c r="K344" s="677">
        <v>0</v>
      </c>
      <c r="L344" s="664">
        <v>1</v>
      </c>
      <c r="M344" s="665">
        <v>374.74</v>
      </c>
    </row>
    <row r="345" spans="1:13" ht="14.4" customHeight="1" x14ac:dyDescent="0.3">
      <c r="A345" s="660" t="s">
        <v>2394</v>
      </c>
      <c r="B345" s="661" t="s">
        <v>2268</v>
      </c>
      <c r="C345" s="661" t="s">
        <v>2492</v>
      </c>
      <c r="D345" s="661" t="s">
        <v>2269</v>
      </c>
      <c r="E345" s="661" t="s">
        <v>2493</v>
      </c>
      <c r="F345" s="664"/>
      <c r="G345" s="664"/>
      <c r="H345" s="677">
        <v>0</v>
      </c>
      <c r="I345" s="664">
        <v>2</v>
      </c>
      <c r="J345" s="664">
        <v>832.74</v>
      </c>
      <c r="K345" s="677">
        <v>1</v>
      </c>
      <c r="L345" s="664">
        <v>2</v>
      </c>
      <c r="M345" s="665">
        <v>832.74</v>
      </c>
    </row>
    <row r="346" spans="1:13" ht="14.4" customHeight="1" x14ac:dyDescent="0.3">
      <c r="A346" s="660" t="s">
        <v>2394</v>
      </c>
      <c r="B346" s="661" t="s">
        <v>2268</v>
      </c>
      <c r="C346" s="661" t="s">
        <v>1391</v>
      </c>
      <c r="D346" s="661" t="s">
        <v>1396</v>
      </c>
      <c r="E346" s="661" t="s">
        <v>1412</v>
      </c>
      <c r="F346" s="664"/>
      <c r="G346" s="664"/>
      <c r="H346" s="677">
        <v>0</v>
      </c>
      <c r="I346" s="664">
        <v>1</v>
      </c>
      <c r="J346" s="664">
        <v>193.1</v>
      </c>
      <c r="K346" s="677">
        <v>1</v>
      </c>
      <c r="L346" s="664">
        <v>1</v>
      </c>
      <c r="M346" s="665">
        <v>193.1</v>
      </c>
    </row>
    <row r="347" spans="1:13" ht="14.4" customHeight="1" x14ac:dyDescent="0.3">
      <c r="A347" s="660" t="s">
        <v>2394</v>
      </c>
      <c r="B347" s="661" t="s">
        <v>2268</v>
      </c>
      <c r="C347" s="661" t="s">
        <v>1395</v>
      </c>
      <c r="D347" s="661" t="s">
        <v>1396</v>
      </c>
      <c r="E347" s="661" t="s">
        <v>2270</v>
      </c>
      <c r="F347" s="664"/>
      <c r="G347" s="664"/>
      <c r="H347" s="677">
        <v>0</v>
      </c>
      <c r="I347" s="664">
        <v>1</v>
      </c>
      <c r="J347" s="664">
        <v>603.73</v>
      </c>
      <c r="K347" s="677">
        <v>1</v>
      </c>
      <c r="L347" s="664">
        <v>1</v>
      </c>
      <c r="M347" s="665">
        <v>603.73</v>
      </c>
    </row>
    <row r="348" spans="1:13" ht="14.4" customHeight="1" x14ac:dyDescent="0.3">
      <c r="A348" s="660" t="s">
        <v>2394</v>
      </c>
      <c r="B348" s="661" t="s">
        <v>2271</v>
      </c>
      <c r="C348" s="661" t="s">
        <v>3166</v>
      </c>
      <c r="D348" s="661" t="s">
        <v>2470</v>
      </c>
      <c r="E348" s="661" t="s">
        <v>3167</v>
      </c>
      <c r="F348" s="664"/>
      <c r="G348" s="664"/>
      <c r="H348" s="677">
        <v>0</v>
      </c>
      <c r="I348" s="664">
        <v>2</v>
      </c>
      <c r="J348" s="664">
        <v>1158.6199999999999</v>
      </c>
      <c r="K348" s="677">
        <v>1</v>
      </c>
      <c r="L348" s="664">
        <v>2</v>
      </c>
      <c r="M348" s="665">
        <v>1158.6199999999999</v>
      </c>
    </row>
    <row r="349" spans="1:13" ht="14.4" customHeight="1" x14ac:dyDescent="0.3">
      <c r="A349" s="660" t="s">
        <v>2394</v>
      </c>
      <c r="B349" s="661" t="s">
        <v>3405</v>
      </c>
      <c r="C349" s="661" t="s">
        <v>3059</v>
      </c>
      <c r="D349" s="661" t="s">
        <v>3060</v>
      </c>
      <c r="E349" s="661" t="s">
        <v>3061</v>
      </c>
      <c r="F349" s="664"/>
      <c r="G349" s="664"/>
      <c r="H349" s="677">
        <v>0</v>
      </c>
      <c r="I349" s="664">
        <v>1</v>
      </c>
      <c r="J349" s="664">
        <v>556.04</v>
      </c>
      <c r="K349" s="677">
        <v>1</v>
      </c>
      <c r="L349" s="664">
        <v>1</v>
      </c>
      <c r="M349" s="665">
        <v>556.04</v>
      </c>
    </row>
    <row r="350" spans="1:13" ht="14.4" customHeight="1" x14ac:dyDescent="0.3">
      <c r="A350" s="660" t="s">
        <v>2394</v>
      </c>
      <c r="B350" s="661" t="s">
        <v>2288</v>
      </c>
      <c r="C350" s="661" t="s">
        <v>1556</v>
      </c>
      <c r="D350" s="661" t="s">
        <v>2289</v>
      </c>
      <c r="E350" s="661" t="s">
        <v>2290</v>
      </c>
      <c r="F350" s="664"/>
      <c r="G350" s="664"/>
      <c r="H350" s="677">
        <v>0</v>
      </c>
      <c r="I350" s="664">
        <v>3</v>
      </c>
      <c r="J350" s="664">
        <v>463.08000000000004</v>
      </c>
      <c r="K350" s="677">
        <v>1</v>
      </c>
      <c r="L350" s="664">
        <v>3</v>
      </c>
      <c r="M350" s="665">
        <v>463.08000000000004</v>
      </c>
    </row>
    <row r="351" spans="1:13" ht="14.4" customHeight="1" x14ac:dyDescent="0.3">
      <c r="A351" s="660" t="s">
        <v>2394</v>
      </c>
      <c r="B351" s="661" t="s">
        <v>3407</v>
      </c>
      <c r="C351" s="661" t="s">
        <v>3298</v>
      </c>
      <c r="D351" s="661" t="s">
        <v>3299</v>
      </c>
      <c r="E351" s="661" t="s">
        <v>1296</v>
      </c>
      <c r="F351" s="664"/>
      <c r="G351" s="664"/>
      <c r="H351" s="677">
        <v>0</v>
      </c>
      <c r="I351" s="664">
        <v>3</v>
      </c>
      <c r="J351" s="664">
        <v>396</v>
      </c>
      <c r="K351" s="677">
        <v>1</v>
      </c>
      <c r="L351" s="664">
        <v>3</v>
      </c>
      <c r="M351" s="665">
        <v>396</v>
      </c>
    </row>
    <row r="352" spans="1:13" ht="14.4" customHeight="1" x14ac:dyDescent="0.3">
      <c r="A352" s="660" t="s">
        <v>2394</v>
      </c>
      <c r="B352" s="661" t="s">
        <v>2326</v>
      </c>
      <c r="C352" s="661" t="s">
        <v>1372</v>
      </c>
      <c r="D352" s="661" t="s">
        <v>1373</v>
      </c>
      <c r="E352" s="661" t="s">
        <v>2327</v>
      </c>
      <c r="F352" s="664"/>
      <c r="G352" s="664"/>
      <c r="H352" s="677">
        <v>0</v>
      </c>
      <c r="I352" s="664">
        <v>1</v>
      </c>
      <c r="J352" s="664">
        <v>63.75</v>
      </c>
      <c r="K352" s="677">
        <v>1</v>
      </c>
      <c r="L352" s="664">
        <v>1</v>
      </c>
      <c r="M352" s="665">
        <v>63.75</v>
      </c>
    </row>
    <row r="353" spans="1:13" ht="14.4" customHeight="1" thickBot="1" x14ac:dyDescent="0.35">
      <c r="A353" s="666" t="s">
        <v>2394</v>
      </c>
      <c r="B353" s="667" t="s">
        <v>3411</v>
      </c>
      <c r="C353" s="667" t="s">
        <v>3300</v>
      </c>
      <c r="D353" s="667" t="s">
        <v>3301</v>
      </c>
      <c r="E353" s="667" t="s">
        <v>3302</v>
      </c>
      <c r="F353" s="670"/>
      <c r="G353" s="670"/>
      <c r="H353" s="678"/>
      <c r="I353" s="670">
        <v>1</v>
      </c>
      <c r="J353" s="670">
        <v>0</v>
      </c>
      <c r="K353" s="678"/>
      <c r="L353" s="670">
        <v>1</v>
      </c>
      <c r="M353" s="671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560</v>
      </c>
      <c r="B5" s="645" t="s">
        <v>561</v>
      </c>
      <c r="C5" s="646" t="s">
        <v>562</v>
      </c>
      <c r="D5" s="646" t="s">
        <v>562</v>
      </c>
      <c r="E5" s="646"/>
      <c r="F5" s="646" t="s">
        <v>562</v>
      </c>
      <c r="G5" s="646" t="s">
        <v>562</v>
      </c>
      <c r="H5" s="646" t="s">
        <v>562</v>
      </c>
      <c r="I5" s="647" t="s">
        <v>562</v>
      </c>
      <c r="J5" s="648" t="s">
        <v>74</v>
      </c>
    </row>
    <row r="6" spans="1:10" ht="14.4" customHeight="1" x14ac:dyDescent="0.3">
      <c r="A6" s="644" t="s">
        <v>560</v>
      </c>
      <c r="B6" s="645" t="s">
        <v>3415</v>
      </c>
      <c r="C6" s="646" t="s">
        <v>562</v>
      </c>
      <c r="D6" s="646">
        <v>0</v>
      </c>
      <c r="E6" s="646"/>
      <c r="F6" s="646" t="s">
        <v>562</v>
      </c>
      <c r="G6" s="646" t="s">
        <v>562</v>
      </c>
      <c r="H6" s="646" t="s">
        <v>562</v>
      </c>
      <c r="I6" s="647" t="s">
        <v>562</v>
      </c>
      <c r="J6" s="648" t="s">
        <v>1</v>
      </c>
    </row>
    <row r="7" spans="1:10" ht="14.4" customHeight="1" x14ac:dyDescent="0.3">
      <c r="A7" s="644" t="s">
        <v>560</v>
      </c>
      <c r="B7" s="645" t="s">
        <v>357</v>
      </c>
      <c r="C7" s="646">
        <v>1396.0256699999991</v>
      </c>
      <c r="D7" s="646">
        <v>1200.4743200000021</v>
      </c>
      <c r="E7" s="646"/>
      <c r="F7" s="646">
        <v>1270.83322</v>
      </c>
      <c r="G7" s="646">
        <v>1209.6666285650999</v>
      </c>
      <c r="H7" s="646">
        <v>61.166591434900056</v>
      </c>
      <c r="I7" s="647">
        <v>1.0505648333106912</v>
      </c>
      <c r="J7" s="648" t="s">
        <v>1</v>
      </c>
    </row>
    <row r="8" spans="1:10" ht="14.4" customHeight="1" x14ac:dyDescent="0.3">
      <c r="A8" s="644" t="s">
        <v>560</v>
      </c>
      <c r="B8" s="645" t="s">
        <v>358</v>
      </c>
      <c r="C8" s="646" t="s">
        <v>562</v>
      </c>
      <c r="D8" s="646">
        <v>188.02209999999999</v>
      </c>
      <c r="E8" s="646"/>
      <c r="F8" s="646">
        <v>370.95238000000001</v>
      </c>
      <c r="G8" s="646">
        <v>218.33332645636233</v>
      </c>
      <c r="H8" s="646">
        <v>152.61905354363768</v>
      </c>
      <c r="I8" s="647">
        <v>1.6990185878661141</v>
      </c>
      <c r="J8" s="648" t="s">
        <v>1</v>
      </c>
    </row>
    <row r="9" spans="1:10" ht="14.4" customHeight="1" x14ac:dyDescent="0.3">
      <c r="A9" s="644" t="s">
        <v>560</v>
      </c>
      <c r="B9" s="645" t="s">
        <v>359</v>
      </c>
      <c r="C9" s="646">
        <v>353.03823000000006</v>
      </c>
      <c r="D9" s="646">
        <v>359.24345999999997</v>
      </c>
      <c r="E9" s="646"/>
      <c r="F9" s="646">
        <v>331.35036000000002</v>
      </c>
      <c r="G9" s="646">
        <v>372.6666549285693</v>
      </c>
      <c r="H9" s="646">
        <v>-41.316294928569278</v>
      </c>
      <c r="I9" s="647">
        <v>0.88913337326493957</v>
      </c>
      <c r="J9" s="648" t="s">
        <v>1</v>
      </c>
    </row>
    <row r="10" spans="1:10" ht="14.4" customHeight="1" x14ac:dyDescent="0.3">
      <c r="A10" s="644" t="s">
        <v>560</v>
      </c>
      <c r="B10" s="645" t="s">
        <v>360</v>
      </c>
      <c r="C10" s="646">
        <v>0.18149999999999999</v>
      </c>
      <c r="D10" s="646">
        <v>0.34606000000000003</v>
      </c>
      <c r="E10" s="646"/>
      <c r="F10" s="646">
        <v>0.12342</v>
      </c>
      <c r="G10" s="646">
        <v>0.66666664566799994</v>
      </c>
      <c r="H10" s="646">
        <v>-0.54324664566799996</v>
      </c>
      <c r="I10" s="647">
        <v>0.18513000583122494</v>
      </c>
      <c r="J10" s="648" t="s">
        <v>1</v>
      </c>
    </row>
    <row r="11" spans="1:10" ht="14.4" customHeight="1" x14ac:dyDescent="0.3">
      <c r="A11" s="644" t="s">
        <v>560</v>
      </c>
      <c r="B11" s="645" t="s">
        <v>361</v>
      </c>
      <c r="C11" s="646">
        <v>236.766089999999</v>
      </c>
      <c r="D11" s="646">
        <v>251.03486000000004</v>
      </c>
      <c r="E11" s="646"/>
      <c r="F11" s="646">
        <v>357.49784999999997</v>
      </c>
      <c r="G11" s="646">
        <v>340.66665593649196</v>
      </c>
      <c r="H11" s="646">
        <v>16.831194063508008</v>
      </c>
      <c r="I11" s="647">
        <v>1.0494066377504399</v>
      </c>
      <c r="J11" s="648" t="s">
        <v>1</v>
      </c>
    </row>
    <row r="12" spans="1:10" ht="14.4" customHeight="1" x14ac:dyDescent="0.3">
      <c r="A12" s="644" t="s">
        <v>560</v>
      </c>
      <c r="B12" s="645" t="s">
        <v>362</v>
      </c>
      <c r="C12" s="646">
        <v>6739.2770699999992</v>
      </c>
      <c r="D12" s="646">
        <v>7112.6679300000114</v>
      </c>
      <c r="E12" s="646"/>
      <c r="F12" s="646">
        <v>8702.6459500000001</v>
      </c>
      <c r="G12" s="646">
        <v>7633.333092901833</v>
      </c>
      <c r="H12" s="646">
        <v>1069.3128570981671</v>
      </c>
      <c r="I12" s="647">
        <v>1.1400846581806461</v>
      </c>
      <c r="J12" s="648" t="s">
        <v>1</v>
      </c>
    </row>
    <row r="13" spans="1:10" ht="14.4" customHeight="1" x14ac:dyDescent="0.3">
      <c r="A13" s="644" t="s">
        <v>560</v>
      </c>
      <c r="B13" s="645" t="s">
        <v>363</v>
      </c>
      <c r="C13" s="646">
        <v>324.89710999999801</v>
      </c>
      <c r="D13" s="646">
        <v>363.49135000000001</v>
      </c>
      <c r="E13" s="646"/>
      <c r="F13" s="646">
        <v>328.59823000000006</v>
      </c>
      <c r="G13" s="646">
        <v>372.3333216057357</v>
      </c>
      <c r="H13" s="646">
        <v>-43.735091605735647</v>
      </c>
      <c r="I13" s="647">
        <v>0.88253779861248416</v>
      </c>
      <c r="J13" s="648" t="s">
        <v>1</v>
      </c>
    </row>
    <row r="14" spans="1:10" ht="14.4" customHeight="1" x14ac:dyDescent="0.3">
      <c r="A14" s="644" t="s">
        <v>560</v>
      </c>
      <c r="B14" s="645" t="s">
        <v>364</v>
      </c>
      <c r="C14" s="646">
        <v>627.82853</v>
      </c>
      <c r="D14" s="646">
        <v>540.79524000000106</v>
      </c>
      <c r="E14" s="646"/>
      <c r="F14" s="646">
        <v>621.36527999999998</v>
      </c>
      <c r="G14" s="646">
        <v>643.33331306989328</v>
      </c>
      <c r="H14" s="646">
        <v>-21.968033069893295</v>
      </c>
      <c r="I14" s="647">
        <v>0.96585279726139939</v>
      </c>
      <c r="J14" s="648" t="s">
        <v>1</v>
      </c>
    </row>
    <row r="15" spans="1:10" ht="14.4" customHeight="1" x14ac:dyDescent="0.3">
      <c r="A15" s="644" t="s">
        <v>560</v>
      </c>
      <c r="B15" s="645" t="s">
        <v>365</v>
      </c>
      <c r="C15" s="646">
        <v>77.225879999998014</v>
      </c>
      <c r="D15" s="646">
        <v>79.015869999999993</v>
      </c>
      <c r="E15" s="646"/>
      <c r="F15" s="646">
        <v>24.114710000000002</v>
      </c>
      <c r="G15" s="646">
        <v>83.666664031368995</v>
      </c>
      <c r="H15" s="646">
        <v>-59.551954031368993</v>
      </c>
      <c r="I15" s="647">
        <v>0.28822363457635547</v>
      </c>
      <c r="J15" s="648" t="s">
        <v>1</v>
      </c>
    </row>
    <row r="16" spans="1:10" ht="14.4" customHeight="1" x14ac:dyDescent="0.3">
      <c r="A16" s="644" t="s">
        <v>560</v>
      </c>
      <c r="B16" s="645" t="s">
        <v>366</v>
      </c>
      <c r="C16" s="646">
        <v>70.791599999997004</v>
      </c>
      <c r="D16" s="646">
        <v>90.937610000000006</v>
      </c>
      <c r="E16" s="646"/>
      <c r="F16" s="646">
        <v>88.871340000000004</v>
      </c>
      <c r="G16" s="646">
        <v>89.333330519549335</v>
      </c>
      <c r="H16" s="646">
        <v>-0.46199051954933168</v>
      </c>
      <c r="I16" s="647">
        <v>0.99482846417051218</v>
      </c>
      <c r="J16" s="648" t="s">
        <v>1</v>
      </c>
    </row>
    <row r="17" spans="1:10" ht="14.4" customHeight="1" x14ac:dyDescent="0.3">
      <c r="A17" s="644" t="s">
        <v>560</v>
      </c>
      <c r="B17" s="645" t="s">
        <v>367</v>
      </c>
      <c r="C17" s="646">
        <v>1011.0915499999999</v>
      </c>
      <c r="D17" s="646">
        <v>1170.1015200000011</v>
      </c>
      <c r="E17" s="646"/>
      <c r="F17" s="646">
        <v>937.100650000001</v>
      </c>
      <c r="G17" s="646">
        <v>1010.6666348331167</v>
      </c>
      <c r="H17" s="646">
        <v>-73.565984833115749</v>
      </c>
      <c r="I17" s="647">
        <v>0.92721043487770516</v>
      </c>
      <c r="J17" s="648" t="s">
        <v>1</v>
      </c>
    </row>
    <row r="18" spans="1:10" ht="14.4" customHeight="1" x14ac:dyDescent="0.3">
      <c r="A18" s="644" t="s">
        <v>560</v>
      </c>
      <c r="B18" s="645" t="s">
        <v>368</v>
      </c>
      <c r="C18" s="646" t="s">
        <v>562</v>
      </c>
      <c r="D18" s="646" t="s">
        <v>562</v>
      </c>
      <c r="E18" s="646"/>
      <c r="F18" s="646">
        <v>279.07380000000001</v>
      </c>
      <c r="G18" s="646">
        <v>0</v>
      </c>
      <c r="H18" s="646">
        <v>279.07380000000001</v>
      </c>
      <c r="I18" s="647" t="s">
        <v>562</v>
      </c>
      <c r="J18" s="648" t="s">
        <v>1</v>
      </c>
    </row>
    <row r="19" spans="1:10" ht="14.4" customHeight="1" x14ac:dyDescent="0.3">
      <c r="A19" s="644" t="s">
        <v>560</v>
      </c>
      <c r="B19" s="645" t="s">
        <v>370</v>
      </c>
      <c r="C19" s="646">
        <v>206.29182</v>
      </c>
      <c r="D19" s="646">
        <v>15.59742</v>
      </c>
      <c r="E19" s="646"/>
      <c r="F19" s="646">
        <v>33.3018</v>
      </c>
      <c r="G19" s="646">
        <v>20.666152398667332</v>
      </c>
      <c r="H19" s="646">
        <v>12.635647601332668</v>
      </c>
      <c r="I19" s="647">
        <v>1.6114175177643364</v>
      </c>
      <c r="J19" s="648" t="s">
        <v>1</v>
      </c>
    </row>
    <row r="20" spans="1:10" ht="14.4" customHeight="1" x14ac:dyDescent="0.3">
      <c r="A20" s="644" t="s">
        <v>560</v>
      </c>
      <c r="B20" s="645" t="s">
        <v>564</v>
      </c>
      <c r="C20" s="646">
        <v>11043.415049999991</v>
      </c>
      <c r="D20" s="646">
        <v>11371.727740000015</v>
      </c>
      <c r="E20" s="646"/>
      <c r="F20" s="646">
        <v>13345.82899</v>
      </c>
      <c r="G20" s="646">
        <v>11995.332441892358</v>
      </c>
      <c r="H20" s="646">
        <v>1350.4965481076415</v>
      </c>
      <c r="I20" s="647">
        <v>1.1125851704944152</v>
      </c>
      <c r="J20" s="648" t="s">
        <v>565</v>
      </c>
    </row>
    <row r="22" spans="1:10" ht="14.4" customHeight="1" x14ac:dyDescent="0.3">
      <c r="A22" s="644" t="s">
        <v>560</v>
      </c>
      <c r="B22" s="645" t="s">
        <v>561</v>
      </c>
      <c r="C22" s="646" t="s">
        <v>562</v>
      </c>
      <c r="D22" s="646" t="s">
        <v>562</v>
      </c>
      <c r="E22" s="646"/>
      <c r="F22" s="646" t="s">
        <v>562</v>
      </c>
      <c r="G22" s="646" t="s">
        <v>562</v>
      </c>
      <c r="H22" s="646" t="s">
        <v>562</v>
      </c>
      <c r="I22" s="647" t="s">
        <v>562</v>
      </c>
      <c r="J22" s="648" t="s">
        <v>74</v>
      </c>
    </row>
    <row r="23" spans="1:10" ht="14.4" customHeight="1" x14ac:dyDescent="0.3">
      <c r="A23" s="644" t="s">
        <v>566</v>
      </c>
      <c r="B23" s="645" t="s">
        <v>567</v>
      </c>
      <c r="C23" s="646" t="s">
        <v>562</v>
      </c>
      <c r="D23" s="646" t="s">
        <v>562</v>
      </c>
      <c r="E23" s="646"/>
      <c r="F23" s="646" t="s">
        <v>562</v>
      </c>
      <c r="G23" s="646" t="s">
        <v>562</v>
      </c>
      <c r="H23" s="646" t="s">
        <v>562</v>
      </c>
      <c r="I23" s="647" t="s">
        <v>562</v>
      </c>
      <c r="J23" s="648" t="s">
        <v>0</v>
      </c>
    </row>
    <row r="24" spans="1:10" ht="14.4" customHeight="1" x14ac:dyDescent="0.3">
      <c r="A24" s="644" t="s">
        <v>566</v>
      </c>
      <c r="B24" s="645" t="s">
        <v>357</v>
      </c>
      <c r="C24" s="646">
        <v>0</v>
      </c>
      <c r="D24" s="646">
        <v>0</v>
      </c>
      <c r="E24" s="646"/>
      <c r="F24" s="646" t="s">
        <v>562</v>
      </c>
      <c r="G24" s="646" t="s">
        <v>562</v>
      </c>
      <c r="H24" s="646" t="s">
        <v>562</v>
      </c>
      <c r="I24" s="647" t="s">
        <v>562</v>
      </c>
      <c r="J24" s="648" t="s">
        <v>1</v>
      </c>
    </row>
    <row r="25" spans="1:10" ht="14.4" customHeight="1" x14ac:dyDescent="0.3">
      <c r="A25" s="644" t="s">
        <v>566</v>
      </c>
      <c r="B25" s="645" t="s">
        <v>359</v>
      </c>
      <c r="C25" s="646">
        <v>3.7354700000000003</v>
      </c>
      <c r="D25" s="646">
        <v>6.3485100000000001</v>
      </c>
      <c r="E25" s="646"/>
      <c r="F25" s="646">
        <v>6.2122599999999997</v>
      </c>
      <c r="G25" s="646">
        <v>5.2835117879633335</v>
      </c>
      <c r="H25" s="646">
        <v>0.92874821203666613</v>
      </c>
      <c r="I25" s="647">
        <v>1.1757823677336161</v>
      </c>
      <c r="J25" s="648" t="s">
        <v>1</v>
      </c>
    </row>
    <row r="26" spans="1:10" ht="14.4" customHeight="1" x14ac:dyDescent="0.3">
      <c r="A26" s="644" t="s">
        <v>566</v>
      </c>
      <c r="B26" s="645" t="s">
        <v>360</v>
      </c>
      <c r="C26" s="646">
        <v>0</v>
      </c>
      <c r="D26" s="646">
        <v>0</v>
      </c>
      <c r="E26" s="646"/>
      <c r="F26" s="646" t="s">
        <v>562</v>
      </c>
      <c r="G26" s="646" t="s">
        <v>562</v>
      </c>
      <c r="H26" s="646" t="s">
        <v>562</v>
      </c>
      <c r="I26" s="647" t="s">
        <v>562</v>
      </c>
      <c r="J26" s="648" t="s">
        <v>1</v>
      </c>
    </row>
    <row r="27" spans="1:10" ht="14.4" customHeight="1" x14ac:dyDescent="0.3">
      <c r="A27" s="644" t="s">
        <v>566</v>
      </c>
      <c r="B27" s="645" t="s">
        <v>361</v>
      </c>
      <c r="C27" s="646">
        <v>64.590769999999992</v>
      </c>
      <c r="D27" s="646">
        <v>93.177320000000009</v>
      </c>
      <c r="E27" s="646"/>
      <c r="F27" s="646">
        <v>157.78246999999999</v>
      </c>
      <c r="G27" s="646">
        <v>105.973328231222</v>
      </c>
      <c r="H27" s="646">
        <v>51.809141768777991</v>
      </c>
      <c r="I27" s="647">
        <v>1.4888885027347278</v>
      </c>
      <c r="J27" s="648" t="s">
        <v>1</v>
      </c>
    </row>
    <row r="28" spans="1:10" ht="14.4" customHeight="1" x14ac:dyDescent="0.3">
      <c r="A28" s="644" t="s">
        <v>566</v>
      </c>
      <c r="B28" s="645" t="s">
        <v>362</v>
      </c>
      <c r="C28" s="646">
        <v>131.46314000000001</v>
      </c>
      <c r="D28" s="646">
        <v>183.04199</v>
      </c>
      <c r="E28" s="646"/>
      <c r="F28" s="646">
        <v>159.76352000000003</v>
      </c>
      <c r="G28" s="646">
        <v>190.24713726869564</v>
      </c>
      <c r="H28" s="646">
        <v>-30.48361726869561</v>
      </c>
      <c r="I28" s="647">
        <v>0.83976832605033069</v>
      </c>
      <c r="J28" s="648" t="s">
        <v>1</v>
      </c>
    </row>
    <row r="29" spans="1:10" ht="14.4" customHeight="1" x14ac:dyDescent="0.3">
      <c r="A29" s="644" t="s">
        <v>566</v>
      </c>
      <c r="B29" s="645" t="s">
        <v>363</v>
      </c>
      <c r="C29" s="646">
        <v>6.4850199999990004</v>
      </c>
      <c r="D29" s="646">
        <v>13.17784</v>
      </c>
      <c r="E29" s="646"/>
      <c r="F29" s="646">
        <v>12.307460000000001</v>
      </c>
      <c r="G29" s="646">
        <v>13.584296721265666</v>
      </c>
      <c r="H29" s="646">
        <v>-1.2768367212656653</v>
      </c>
      <c r="I29" s="647">
        <v>0.90600641700745321</v>
      </c>
      <c r="J29" s="648" t="s">
        <v>1</v>
      </c>
    </row>
    <row r="30" spans="1:10" ht="14.4" customHeight="1" x14ac:dyDescent="0.3">
      <c r="A30" s="644" t="s">
        <v>566</v>
      </c>
      <c r="B30" s="645" t="s">
        <v>364</v>
      </c>
      <c r="C30" s="646">
        <v>0</v>
      </c>
      <c r="D30" s="646" t="s">
        <v>562</v>
      </c>
      <c r="E30" s="646"/>
      <c r="F30" s="646" t="s">
        <v>562</v>
      </c>
      <c r="G30" s="646" t="s">
        <v>562</v>
      </c>
      <c r="H30" s="646" t="s">
        <v>562</v>
      </c>
      <c r="I30" s="647" t="s">
        <v>562</v>
      </c>
      <c r="J30" s="648" t="s">
        <v>1</v>
      </c>
    </row>
    <row r="31" spans="1:10" ht="14.4" customHeight="1" x14ac:dyDescent="0.3">
      <c r="A31" s="644" t="s">
        <v>566</v>
      </c>
      <c r="B31" s="645" t="s">
        <v>365</v>
      </c>
      <c r="C31" s="646">
        <v>0.41999999999899995</v>
      </c>
      <c r="D31" s="646">
        <v>1.4390000000000001</v>
      </c>
      <c r="E31" s="646"/>
      <c r="F31" s="646">
        <v>3.5811999999999999</v>
      </c>
      <c r="G31" s="646">
        <v>2.9300644177033335</v>
      </c>
      <c r="H31" s="646">
        <v>0.65113558229666646</v>
      </c>
      <c r="I31" s="647">
        <v>1.2222256884055283</v>
      </c>
      <c r="J31" s="648" t="s">
        <v>1</v>
      </c>
    </row>
    <row r="32" spans="1:10" ht="14.4" customHeight="1" x14ac:dyDescent="0.3">
      <c r="A32" s="644" t="s">
        <v>566</v>
      </c>
      <c r="B32" s="645" t="s">
        <v>366</v>
      </c>
      <c r="C32" s="646">
        <v>12.204499999999001</v>
      </c>
      <c r="D32" s="646">
        <v>20.694499999999998</v>
      </c>
      <c r="E32" s="646"/>
      <c r="F32" s="646">
        <v>21.767000000000003</v>
      </c>
      <c r="G32" s="646">
        <v>20.697122128858002</v>
      </c>
      <c r="H32" s="646">
        <v>1.0698778711420012</v>
      </c>
      <c r="I32" s="647">
        <v>1.0516921079404691</v>
      </c>
      <c r="J32" s="648" t="s">
        <v>1</v>
      </c>
    </row>
    <row r="33" spans="1:10" ht="14.4" customHeight="1" x14ac:dyDescent="0.3">
      <c r="A33" s="644" t="s">
        <v>566</v>
      </c>
      <c r="B33" s="645" t="s">
        <v>368</v>
      </c>
      <c r="C33" s="646" t="s">
        <v>562</v>
      </c>
      <c r="D33" s="646" t="s">
        <v>562</v>
      </c>
      <c r="E33" s="646"/>
      <c r="F33" s="646">
        <v>18.697000000000003</v>
      </c>
      <c r="G33" s="646">
        <v>0</v>
      </c>
      <c r="H33" s="646">
        <v>18.697000000000003</v>
      </c>
      <c r="I33" s="647" t="s">
        <v>562</v>
      </c>
      <c r="J33" s="648" t="s">
        <v>1</v>
      </c>
    </row>
    <row r="34" spans="1:10" ht="14.4" customHeight="1" x14ac:dyDescent="0.3">
      <c r="A34" s="644" t="s">
        <v>566</v>
      </c>
      <c r="B34" s="645" t="s">
        <v>568</v>
      </c>
      <c r="C34" s="646">
        <v>218.89889999999698</v>
      </c>
      <c r="D34" s="646">
        <v>317.87916000000001</v>
      </c>
      <c r="E34" s="646"/>
      <c r="F34" s="646">
        <v>380.11090999999999</v>
      </c>
      <c r="G34" s="646">
        <v>338.71546055570792</v>
      </c>
      <c r="H34" s="646">
        <v>41.395449444292069</v>
      </c>
      <c r="I34" s="647">
        <v>1.122213049786323</v>
      </c>
      <c r="J34" s="648" t="s">
        <v>569</v>
      </c>
    </row>
    <row r="35" spans="1:10" ht="14.4" customHeight="1" x14ac:dyDescent="0.3">
      <c r="A35" s="644" t="s">
        <v>562</v>
      </c>
      <c r="B35" s="645" t="s">
        <v>562</v>
      </c>
      <c r="C35" s="646" t="s">
        <v>562</v>
      </c>
      <c r="D35" s="646" t="s">
        <v>562</v>
      </c>
      <c r="E35" s="646"/>
      <c r="F35" s="646" t="s">
        <v>562</v>
      </c>
      <c r="G35" s="646" t="s">
        <v>562</v>
      </c>
      <c r="H35" s="646" t="s">
        <v>562</v>
      </c>
      <c r="I35" s="647" t="s">
        <v>562</v>
      </c>
      <c r="J35" s="648" t="s">
        <v>570</v>
      </c>
    </row>
    <row r="36" spans="1:10" ht="14.4" customHeight="1" x14ac:dyDescent="0.3">
      <c r="A36" s="644" t="s">
        <v>3416</v>
      </c>
      <c r="B36" s="645" t="s">
        <v>3417</v>
      </c>
      <c r="C36" s="646" t="s">
        <v>562</v>
      </c>
      <c r="D36" s="646" t="s">
        <v>562</v>
      </c>
      <c r="E36" s="646"/>
      <c r="F36" s="646" t="s">
        <v>562</v>
      </c>
      <c r="G36" s="646" t="s">
        <v>562</v>
      </c>
      <c r="H36" s="646" t="s">
        <v>562</v>
      </c>
      <c r="I36" s="647" t="s">
        <v>562</v>
      </c>
      <c r="J36" s="648" t="s">
        <v>0</v>
      </c>
    </row>
    <row r="37" spans="1:10" ht="14.4" customHeight="1" x14ac:dyDescent="0.3">
      <c r="A37" s="644" t="s">
        <v>3416</v>
      </c>
      <c r="B37" s="645" t="s">
        <v>362</v>
      </c>
      <c r="C37" s="646">
        <v>217.15201999999999</v>
      </c>
      <c r="D37" s="646">
        <v>26.084579999999999</v>
      </c>
      <c r="E37" s="646"/>
      <c r="F37" s="646">
        <v>315.08087999999998</v>
      </c>
      <c r="G37" s="646">
        <v>178.41154060675299</v>
      </c>
      <c r="H37" s="646">
        <v>136.66933939324699</v>
      </c>
      <c r="I37" s="647">
        <v>1.7660341866252232</v>
      </c>
      <c r="J37" s="648" t="s">
        <v>1</v>
      </c>
    </row>
    <row r="38" spans="1:10" ht="14.4" customHeight="1" x14ac:dyDescent="0.3">
      <c r="A38" s="644" t="s">
        <v>3416</v>
      </c>
      <c r="B38" s="645" t="s">
        <v>363</v>
      </c>
      <c r="C38" s="646">
        <v>0</v>
      </c>
      <c r="D38" s="646" t="s">
        <v>562</v>
      </c>
      <c r="E38" s="646"/>
      <c r="F38" s="646" t="s">
        <v>562</v>
      </c>
      <c r="G38" s="646" t="s">
        <v>562</v>
      </c>
      <c r="H38" s="646" t="s">
        <v>562</v>
      </c>
      <c r="I38" s="647" t="s">
        <v>562</v>
      </c>
      <c r="J38" s="648" t="s">
        <v>1</v>
      </c>
    </row>
    <row r="39" spans="1:10" ht="14.4" customHeight="1" x14ac:dyDescent="0.3">
      <c r="A39" s="644" t="s">
        <v>3416</v>
      </c>
      <c r="B39" s="645" t="s">
        <v>3418</v>
      </c>
      <c r="C39" s="646">
        <v>217.15201999999999</v>
      </c>
      <c r="D39" s="646">
        <v>26.084579999999999</v>
      </c>
      <c r="E39" s="646"/>
      <c r="F39" s="646">
        <v>315.08087999999998</v>
      </c>
      <c r="G39" s="646">
        <v>178.41154060675299</v>
      </c>
      <c r="H39" s="646">
        <v>136.66933939324699</v>
      </c>
      <c r="I39" s="647">
        <v>1.7660341866252232</v>
      </c>
      <c r="J39" s="648" t="s">
        <v>569</v>
      </c>
    </row>
    <row r="40" spans="1:10" ht="14.4" customHeight="1" x14ac:dyDescent="0.3">
      <c r="A40" s="644" t="s">
        <v>562</v>
      </c>
      <c r="B40" s="645" t="s">
        <v>562</v>
      </c>
      <c r="C40" s="646" t="s">
        <v>562</v>
      </c>
      <c r="D40" s="646" t="s">
        <v>562</v>
      </c>
      <c r="E40" s="646"/>
      <c r="F40" s="646" t="s">
        <v>562</v>
      </c>
      <c r="G40" s="646" t="s">
        <v>562</v>
      </c>
      <c r="H40" s="646" t="s">
        <v>562</v>
      </c>
      <c r="I40" s="647" t="s">
        <v>562</v>
      </c>
      <c r="J40" s="648" t="s">
        <v>570</v>
      </c>
    </row>
    <row r="41" spans="1:10" ht="14.4" customHeight="1" x14ac:dyDescent="0.3">
      <c r="A41" s="644" t="s">
        <v>571</v>
      </c>
      <c r="B41" s="645" t="s">
        <v>572</v>
      </c>
      <c r="C41" s="646" t="s">
        <v>562</v>
      </c>
      <c r="D41" s="646" t="s">
        <v>562</v>
      </c>
      <c r="E41" s="646"/>
      <c r="F41" s="646" t="s">
        <v>562</v>
      </c>
      <c r="G41" s="646" t="s">
        <v>562</v>
      </c>
      <c r="H41" s="646" t="s">
        <v>562</v>
      </c>
      <c r="I41" s="647" t="s">
        <v>562</v>
      </c>
      <c r="J41" s="648" t="s">
        <v>0</v>
      </c>
    </row>
    <row r="42" spans="1:10" ht="14.4" customHeight="1" x14ac:dyDescent="0.3">
      <c r="A42" s="644" t="s">
        <v>571</v>
      </c>
      <c r="B42" s="645" t="s">
        <v>361</v>
      </c>
      <c r="C42" s="646">
        <v>3.8780299999989998</v>
      </c>
      <c r="D42" s="646">
        <v>1.8062400000000003</v>
      </c>
      <c r="E42" s="646"/>
      <c r="F42" s="646">
        <v>2.66343</v>
      </c>
      <c r="G42" s="646">
        <v>2.6199625484363334</v>
      </c>
      <c r="H42" s="646">
        <v>4.3467451563666604E-2</v>
      </c>
      <c r="I42" s="647">
        <v>1.0165908675258009</v>
      </c>
      <c r="J42" s="648" t="s">
        <v>1</v>
      </c>
    </row>
    <row r="43" spans="1:10" ht="14.4" customHeight="1" x14ac:dyDescent="0.3">
      <c r="A43" s="644" t="s">
        <v>571</v>
      </c>
      <c r="B43" s="645" t="s">
        <v>362</v>
      </c>
      <c r="C43" s="646">
        <v>3.7051699999989998</v>
      </c>
      <c r="D43" s="646">
        <v>5.8634300000000001</v>
      </c>
      <c r="E43" s="646"/>
      <c r="F43" s="646">
        <v>4.2744400000000002</v>
      </c>
      <c r="G43" s="646">
        <v>5.3637016577879999</v>
      </c>
      <c r="H43" s="646">
        <v>-1.0892616577879997</v>
      </c>
      <c r="I43" s="647">
        <v>0.79691979023359527</v>
      </c>
      <c r="J43" s="648" t="s">
        <v>1</v>
      </c>
    </row>
    <row r="44" spans="1:10" ht="14.4" customHeight="1" x14ac:dyDescent="0.3">
      <c r="A44" s="644" t="s">
        <v>571</v>
      </c>
      <c r="B44" s="645" t="s">
        <v>365</v>
      </c>
      <c r="C44" s="646" t="s">
        <v>562</v>
      </c>
      <c r="D44" s="646">
        <v>0</v>
      </c>
      <c r="E44" s="646"/>
      <c r="F44" s="646">
        <v>0.21</v>
      </c>
      <c r="G44" s="646">
        <v>0.23220791721033332</v>
      </c>
      <c r="H44" s="646">
        <v>-2.2207917210333328E-2</v>
      </c>
      <c r="I44" s="647">
        <v>0.90436192926954573</v>
      </c>
      <c r="J44" s="648" t="s">
        <v>1</v>
      </c>
    </row>
    <row r="45" spans="1:10" ht="14.4" customHeight="1" x14ac:dyDescent="0.3">
      <c r="A45" s="644" t="s">
        <v>571</v>
      </c>
      <c r="B45" s="645" t="s">
        <v>366</v>
      </c>
      <c r="C45" s="646">
        <v>0.29199999999999998</v>
      </c>
      <c r="D45" s="646">
        <v>0.155</v>
      </c>
      <c r="E45" s="646"/>
      <c r="F45" s="646">
        <v>0.28399999999999997</v>
      </c>
      <c r="G45" s="646">
        <v>0.65172221201699998</v>
      </c>
      <c r="H45" s="646">
        <v>-0.36772221201700001</v>
      </c>
      <c r="I45" s="647">
        <v>0.435768483509339</v>
      </c>
      <c r="J45" s="648" t="s">
        <v>1</v>
      </c>
    </row>
    <row r="46" spans="1:10" ht="14.4" customHeight="1" x14ac:dyDescent="0.3">
      <c r="A46" s="644" t="s">
        <v>571</v>
      </c>
      <c r="B46" s="645" t="s">
        <v>573</v>
      </c>
      <c r="C46" s="646">
        <v>7.8751999999979994</v>
      </c>
      <c r="D46" s="646">
        <v>7.8246700000000002</v>
      </c>
      <c r="E46" s="646"/>
      <c r="F46" s="646">
        <v>7.43187</v>
      </c>
      <c r="G46" s="646">
        <v>8.8675943354516669</v>
      </c>
      <c r="H46" s="646">
        <v>-1.4357243354516669</v>
      </c>
      <c r="I46" s="647">
        <v>0.83809314216012354</v>
      </c>
      <c r="J46" s="648" t="s">
        <v>569</v>
      </c>
    </row>
    <row r="47" spans="1:10" ht="14.4" customHeight="1" x14ac:dyDescent="0.3">
      <c r="A47" s="644" t="s">
        <v>562</v>
      </c>
      <c r="B47" s="645" t="s">
        <v>562</v>
      </c>
      <c r="C47" s="646" t="s">
        <v>562</v>
      </c>
      <c r="D47" s="646" t="s">
        <v>562</v>
      </c>
      <c r="E47" s="646"/>
      <c r="F47" s="646" t="s">
        <v>562</v>
      </c>
      <c r="G47" s="646" t="s">
        <v>562</v>
      </c>
      <c r="H47" s="646" t="s">
        <v>562</v>
      </c>
      <c r="I47" s="647" t="s">
        <v>562</v>
      </c>
      <c r="J47" s="648" t="s">
        <v>570</v>
      </c>
    </row>
    <row r="48" spans="1:10" ht="14.4" customHeight="1" x14ac:dyDescent="0.3">
      <c r="A48" s="644" t="s">
        <v>574</v>
      </c>
      <c r="B48" s="645" t="s">
        <v>575</v>
      </c>
      <c r="C48" s="646" t="s">
        <v>562</v>
      </c>
      <c r="D48" s="646" t="s">
        <v>562</v>
      </c>
      <c r="E48" s="646"/>
      <c r="F48" s="646" t="s">
        <v>562</v>
      </c>
      <c r="G48" s="646" t="s">
        <v>562</v>
      </c>
      <c r="H48" s="646" t="s">
        <v>562</v>
      </c>
      <c r="I48" s="647" t="s">
        <v>562</v>
      </c>
      <c r="J48" s="648" t="s">
        <v>0</v>
      </c>
    </row>
    <row r="49" spans="1:10" ht="14.4" customHeight="1" x14ac:dyDescent="0.3">
      <c r="A49" s="644" t="s">
        <v>574</v>
      </c>
      <c r="B49" s="645" t="s">
        <v>359</v>
      </c>
      <c r="C49" s="646">
        <v>348.23554000000001</v>
      </c>
      <c r="D49" s="646">
        <v>351.06542999999999</v>
      </c>
      <c r="E49" s="646"/>
      <c r="F49" s="646">
        <v>296.78737999999998</v>
      </c>
      <c r="G49" s="646">
        <v>333.65467653142332</v>
      </c>
      <c r="H49" s="646">
        <v>-36.867296531423335</v>
      </c>
      <c r="I49" s="647">
        <v>0.8895046312112721</v>
      </c>
      <c r="J49" s="648" t="s">
        <v>1</v>
      </c>
    </row>
    <row r="50" spans="1:10" ht="14.4" customHeight="1" x14ac:dyDescent="0.3">
      <c r="A50" s="644" t="s">
        <v>574</v>
      </c>
      <c r="B50" s="645" t="s">
        <v>360</v>
      </c>
      <c r="C50" s="646">
        <v>0.18149999999999999</v>
      </c>
      <c r="D50" s="646">
        <v>0.34606000000000003</v>
      </c>
      <c r="E50" s="646"/>
      <c r="F50" s="646">
        <v>0.12342</v>
      </c>
      <c r="G50" s="646">
        <v>0.48702176533366665</v>
      </c>
      <c r="H50" s="646">
        <v>-0.36360176533366662</v>
      </c>
      <c r="I50" s="647">
        <v>0.25341783218957969</v>
      </c>
      <c r="J50" s="648" t="s">
        <v>1</v>
      </c>
    </row>
    <row r="51" spans="1:10" ht="14.4" customHeight="1" x14ac:dyDescent="0.3">
      <c r="A51" s="644" t="s">
        <v>574</v>
      </c>
      <c r="B51" s="645" t="s">
        <v>361</v>
      </c>
      <c r="C51" s="646">
        <v>74.974069999999998</v>
      </c>
      <c r="D51" s="646">
        <v>55.480969999999999</v>
      </c>
      <c r="E51" s="646"/>
      <c r="F51" s="646">
        <v>78.871039999999994</v>
      </c>
      <c r="G51" s="646">
        <v>104.07362206162067</v>
      </c>
      <c r="H51" s="646">
        <v>-25.202582061620674</v>
      </c>
      <c r="I51" s="647">
        <v>0.7578389070892666</v>
      </c>
      <c r="J51" s="648" t="s">
        <v>1</v>
      </c>
    </row>
    <row r="52" spans="1:10" ht="14.4" customHeight="1" x14ac:dyDescent="0.3">
      <c r="A52" s="644" t="s">
        <v>574</v>
      </c>
      <c r="B52" s="645" t="s">
        <v>362</v>
      </c>
      <c r="C52" s="646">
        <v>517.48350000000005</v>
      </c>
      <c r="D52" s="646">
        <v>726.62498000000096</v>
      </c>
      <c r="E52" s="646"/>
      <c r="F52" s="646">
        <v>447.06462999999997</v>
      </c>
      <c r="G52" s="646">
        <v>733.7178008046634</v>
      </c>
      <c r="H52" s="646">
        <v>-286.65317080466343</v>
      </c>
      <c r="I52" s="647">
        <v>0.60931413890968322</v>
      </c>
      <c r="J52" s="648" t="s">
        <v>1</v>
      </c>
    </row>
    <row r="53" spans="1:10" ht="14.4" customHeight="1" x14ac:dyDescent="0.3">
      <c r="A53" s="644" t="s">
        <v>574</v>
      </c>
      <c r="B53" s="645" t="s">
        <v>363</v>
      </c>
      <c r="C53" s="646">
        <v>23.168399999999</v>
      </c>
      <c r="D53" s="646">
        <v>54.390700000000002</v>
      </c>
      <c r="E53" s="646"/>
      <c r="F53" s="646">
        <v>60.2376</v>
      </c>
      <c r="G53" s="646">
        <v>52.163236604176326</v>
      </c>
      <c r="H53" s="646">
        <v>8.0743633958236742</v>
      </c>
      <c r="I53" s="647">
        <v>1.1547903067651524</v>
      </c>
      <c r="J53" s="648" t="s">
        <v>1</v>
      </c>
    </row>
    <row r="54" spans="1:10" ht="14.4" customHeight="1" x14ac:dyDescent="0.3">
      <c r="A54" s="644" t="s">
        <v>574</v>
      </c>
      <c r="B54" s="645" t="s">
        <v>365</v>
      </c>
      <c r="C54" s="646">
        <v>2.7959999999990002</v>
      </c>
      <c r="D54" s="646">
        <v>6.0582500000000001</v>
      </c>
      <c r="E54" s="646"/>
      <c r="F54" s="646">
        <v>10.85525</v>
      </c>
      <c r="G54" s="646">
        <v>8.8643707822196678</v>
      </c>
      <c r="H54" s="646">
        <v>1.9908792177803321</v>
      </c>
      <c r="I54" s="647">
        <v>1.2245934050698417</v>
      </c>
      <c r="J54" s="648" t="s">
        <v>1</v>
      </c>
    </row>
    <row r="55" spans="1:10" ht="14.4" customHeight="1" x14ac:dyDescent="0.3">
      <c r="A55" s="644" t="s">
        <v>574</v>
      </c>
      <c r="B55" s="645" t="s">
        <v>366</v>
      </c>
      <c r="C55" s="646">
        <v>33.146499999999001</v>
      </c>
      <c r="D55" s="646">
        <v>46.210810000000002</v>
      </c>
      <c r="E55" s="646"/>
      <c r="F55" s="646">
        <v>41.7624</v>
      </c>
      <c r="G55" s="646">
        <v>42.741302065990332</v>
      </c>
      <c r="H55" s="646">
        <v>-0.97890206599033291</v>
      </c>
      <c r="I55" s="647">
        <v>0.97709704621354398</v>
      </c>
      <c r="J55" s="648" t="s">
        <v>1</v>
      </c>
    </row>
    <row r="56" spans="1:10" ht="14.4" customHeight="1" x14ac:dyDescent="0.3">
      <c r="A56" s="644" t="s">
        <v>574</v>
      </c>
      <c r="B56" s="645" t="s">
        <v>367</v>
      </c>
      <c r="C56" s="646">
        <v>85.998639999999995</v>
      </c>
      <c r="D56" s="646">
        <v>70.240619999999993</v>
      </c>
      <c r="E56" s="646"/>
      <c r="F56" s="646">
        <v>55.904580000000003</v>
      </c>
      <c r="G56" s="646">
        <v>64.172173812383335</v>
      </c>
      <c r="H56" s="646">
        <v>-8.2675938123833319</v>
      </c>
      <c r="I56" s="647">
        <v>0.87116543945425873</v>
      </c>
      <c r="J56" s="648" t="s">
        <v>1</v>
      </c>
    </row>
    <row r="57" spans="1:10" ht="14.4" customHeight="1" x14ac:dyDescent="0.3">
      <c r="A57" s="644" t="s">
        <v>574</v>
      </c>
      <c r="B57" s="645" t="s">
        <v>368</v>
      </c>
      <c r="C57" s="646" t="s">
        <v>562</v>
      </c>
      <c r="D57" s="646" t="s">
        <v>562</v>
      </c>
      <c r="E57" s="646"/>
      <c r="F57" s="646">
        <v>55.87321</v>
      </c>
      <c r="G57" s="646">
        <v>0</v>
      </c>
      <c r="H57" s="646">
        <v>55.87321</v>
      </c>
      <c r="I57" s="647" t="s">
        <v>562</v>
      </c>
      <c r="J57" s="648" t="s">
        <v>1</v>
      </c>
    </row>
    <row r="58" spans="1:10" ht="14.4" customHeight="1" x14ac:dyDescent="0.3">
      <c r="A58" s="644" t="s">
        <v>574</v>
      </c>
      <c r="B58" s="645" t="s">
        <v>576</v>
      </c>
      <c r="C58" s="646">
        <v>1085.984149999997</v>
      </c>
      <c r="D58" s="646">
        <v>1310.417820000001</v>
      </c>
      <c r="E58" s="646"/>
      <c r="F58" s="646">
        <v>1047.4795099999999</v>
      </c>
      <c r="G58" s="646">
        <v>1339.8742044278106</v>
      </c>
      <c r="H58" s="646">
        <v>-292.39469442781069</v>
      </c>
      <c r="I58" s="647">
        <v>0.78177451774088225</v>
      </c>
      <c r="J58" s="648" t="s">
        <v>569</v>
      </c>
    </row>
    <row r="59" spans="1:10" ht="14.4" customHeight="1" x14ac:dyDescent="0.3">
      <c r="A59" s="644" t="s">
        <v>562</v>
      </c>
      <c r="B59" s="645" t="s">
        <v>562</v>
      </c>
      <c r="C59" s="646" t="s">
        <v>562</v>
      </c>
      <c r="D59" s="646" t="s">
        <v>562</v>
      </c>
      <c r="E59" s="646"/>
      <c r="F59" s="646" t="s">
        <v>562</v>
      </c>
      <c r="G59" s="646" t="s">
        <v>562</v>
      </c>
      <c r="H59" s="646" t="s">
        <v>562</v>
      </c>
      <c r="I59" s="647" t="s">
        <v>562</v>
      </c>
      <c r="J59" s="648" t="s">
        <v>570</v>
      </c>
    </row>
    <row r="60" spans="1:10" ht="14.4" customHeight="1" x14ac:dyDescent="0.3">
      <c r="A60" s="644" t="s">
        <v>577</v>
      </c>
      <c r="B60" s="645" t="s">
        <v>578</v>
      </c>
      <c r="C60" s="646" t="s">
        <v>562</v>
      </c>
      <c r="D60" s="646" t="s">
        <v>562</v>
      </c>
      <c r="E60" s="646"/>
      <c r="F60" s="646" t="s">
        <v>562</v>
      </c>
      <c r="G60" s="646" t="s">
        <v>562</v>
      </c>
      <c r="H60" s="646" t="s">
        <v>562</v>
      </c>
      <c r="I60" s="647" t="s">
        <v>562</v>
      </c>
      <c r="J60" s="648" t="s">
        <v>0</v>
      </c>
    </row>
    <row r="61" spans="1:10" ht="14.4" customHeight="1" x14ac:dyDescent="0.3">
      <c r="A61" s="644" t="s">
        <v>577</v>
      </c>
      <c r="B61" s="645" t="s">
        <v>3415</v>
      </c>
      <c r="C61" s="646" t="s">
        <v>562</v>
      </c>
      <c r="D61" s="646">
        <v>0</v>
      </c>
      <c r="E61" s="646"/>
      <c r="F61" s="646" t="s">
        <v>562</v>
      </c>
      <c r="G61" s="646" t="s">
        <v>562</v>
      </c>
      <c r="H61" s="646" t="s">
        <v>562</v>
      </c>
      <c r="I61" s="647" t="s">
        <v>562</v>
      </c>
      <c r="J61" s="648" t="s">
        <v>1</v>
      </c>
    </row>
    <row r="62" spans="1:10" ht="14.4" customHeight="1" x14ac:dyDescent="0.3">
      <c r="A62" s="644" t="s">
        <v>577</v>
      </c>
      <c r="B62" s="645" t="s">
        <v>357</v>
      </c>
      <c r="C62" s="646">
        <v>1396.0256699999991</v>
      </c>
      <c r="D62" s="646">
        <v>1200.4743200000021</v>
      </c>
      <c r="E62" s="646"/>
      <c r="F62" s="646">
        <v>1270.83322</v>
      </c>
      <c r="G62" s="646">
        <v>1209.6666285650999</v>
      </c>
      <c r="H62" s="646">
        <v>61.166591434900056</v>
      </c>
      <c r="I62" s="647">
        <v>1.0505648333106912</v>
      </c>
      <c r="J62" s="648" t="s">
        <v>1</v>
      </c>
    </row>
    <row r="63" spans="1:10" ht="14.4" customHeight="1" x14ac:dyDescent="0.3">
      <c r="A63" s="644" t="s">
        <v>577</v>
      </c>
      <c r="B63" s="645" t="s">
        <v>358</v>
      </c>
      <c r="C63" s="646" t="s">
        <v>562</v>
      </c>
      <c r="D63" s="646">
        <v>188.02209999999999</v>
      </c>
      <c r="E63" s="646"/>
      <c r="F63" s="646">
        <v>370.95238000000001</v>
      </c>
      <c r="G63" s="646">
        <v>218.33332645636233</v>
      </c>
      <c r="H63" s="646">
        <v>152.61905354363768</v>
      </c>
      <c r="I63" s="647">
        <v>1.6990185878661141</v>
      </c>
      <c r="J63" s="648" t="s">
        <v>1</v>
      </c>
    </row>
    <row r="64" spans="1:10" ht="14.4" customHeight="1" x14ac:dyDescent="0.3">
      <c r="A64" s="644" t="s">
        <v>577</v>
      </c>
      <c r="B64" s="645" t="s">
        <v>359</v>
      </c>
      <c r="C64" s="646">
        <v>1.0672200000000001</v>
      </c>
      <c r="D64" s="646">
        <v>1.82952</v>
      </c>
      <c r="E64" s="646"/>
      <c r="F64" s="646">
        <v>28.350719999999999</v>
      </c>
      <c r="G64" s="646">
        <v>33.728466609182668</v>
      </c>
      <c r="H64" s="646">
        <v>-5.3777466091826689</v>
      </c>
      <c r="I64" s="647">
        <v>0.84055763128826722</v>
      </c>
      <c r="J64" s="648" t="s">
        <v>1</v>
      </c>
    </row>
    <row r="65" spans="1:10" ht="14.4" customHeight="1" x14ac:dyDescent="0.3">
      <c r="A65" s="644" t="s">
        <v>577</v>
      </c>
      <c r="B65" s="645" t="s">
        <v>360</v>
      </c>
      <c r="C65" s="646">
        <v>0</v>
      </c>
      <c r="D65" s="646">
        <v>0</v>
      </c>
      <c r="E65" s="646"/>
      <c r="F65" s="646">
        <v>0</v>
      </c>
      <c r="G65" s="646">
        <v>0.17964488033433335</v>
      </c>
      <c r="H65" s="646">
        <v>-0.17964488033433335</v>
      </c>
      <c r="I65" s="647">
        <v>0</v>
      </c>
      <c r="J65" s="648" t="s">
        <v>1</v>
      </c>
    </row>
    <row r="66" spans="1:10" ht="14.4" customHeight="1" x14ac:dyDescent="0.3">
      <c r="A66" s="644" t="s">
        <v>577</v>
      </c>
      <c r="B66" s="645" t="s">
        <v>361</v>
      </c>
      <c r="C66" s="646">
        <v>93.323219999999992</v>
      </c>
      <c r="D66" s="646">
        <v>100.57033</v>
      </c>
      <c r="E66" s="646"/>
      <c r="F66" s="646">
        <v>118.18091</v>
      </c>
      <c r="G66" s="646">
        <v>127.99974309521299</v>
      </c>
      <c r="H66" s="646">
        <v>-9.8188330952129945</v>
      </c>
      <c r="I66" s="647">
        <v>0.92329021248183896</v>
      </c>
      <c r="J66" s="648" t="s">
        <v>1</v>
      </c>
    </row>
    <row r="67" spans="1:10" ht="14.4" customHeight="1" x14ac:dyDescent="0.3">
      <c r="A67" s="644" t="s">
        <v>577</v>
      </c>
      <c r="B67" s="645" t="s">
        <v>362</v>
      </c>
      <c r="C67" s="646">
        <v>5869.4732400000003</v>
      </c>
      <c r="D67" s="646">
        <v>6171.0529500000102</v>
      </c>
      <c r="E67" s="646"/>
      <c r="F67" s="646">
        <v>7776.4624800000001</v>
      </c>
      <c r="G67" s="646">
        <v>6525.5929125639332</v>
      </c>
      <c r="H67" s="646">
        <v>1250.869567436067</v>
      </c>
      <c r="I67" s="647">
        <v>1.1916867301096468</v>
      </c>
      <c r="J67" s="648" t="s">
        <v>1</v>
      </c>
    </row>
    <row r="68" spans="1:10" ht="14.4" customHeight="1" x14ac:dyDescent="0.3">
      <c r="A68" s="644" t="s">
        <v>577</v>
      </c>
      <c r="B68" s="645" t="s">
        <v>363</v>
      </c>
      <c r="C68" s="646">
        <v>295.24369000000002</v>
      </c>
      <c r="D68" s="646">
        <v>295.92281000000003</v>
      </c>
      <c r="E68" s="646"/>
      <c r="F68" s="646">
        <v>256.05317000000002</v>
      </c>
      <c r="G68" s="646">
        <v>306.58578828029368</v>
      </c>
      <c r="H68" s="646">
        <v>-50.532618280293661</v>
      </c>
      <c r="I68" s="647">
        <v>0.8351762533947118</v>
      </c>
      <c r="J68" s="648" t="s">
        <v>1</v>
      </c>
    </row>
    <row r="69" spans="1:10" ht="14.4" customHeight="1" x14ac:dyDescent="0.3">
      <c r="A69" s="644" t="s">
        <v>577</v>
      </c>
      <c r="B69" s="645" t="s">
        <v>364</v>
      </c>
      <c r="C69" s="646">
        <v>627.82853</v>
      </c>
      <c r="D69" s="646">
        <v>540.79524000000106</v>
      </c>
      <c r="E69" s="646"/>
      <c r="F69" s="646">
        <v>621.36527999999998</v>
      </c>
      <c r="G69" s="646">
        <v>643.33331306989328</v>
      </c>
      <c r="H69" s="646">
        <v>-21.968033069893295</v>
      </c>
      <c r="I69" s="647">
        <v>0.96585279726139939</v>
      </c>
      <c r="J69" s="648" t="s">
        <v>1</v>
      </c>
    </row>
    <row r="70" spans="1:10" ht="14.4" customHeight="1" x14ac:dyDescent="0.3">
      <c r="A70" s="644" t="s">
        <v>577</v>
      </c>
      <c r="B70" s="645" t="s">
        <v>365</v>
      </c>
      <c r="C70" s="646">
        <v>74.00988000000001</v>
      </c>
      <c r="D70" s="646">
        <v>71.518619999999999</v>
      </c>
      <c r="E70" s="646"/>
      <c r="F70" s="646">
        <v>9.4682600000000008</v>
      </c>
      <c r="G70" s="646">
        <v>71.640020914235663</v>
      </c>
      <c r="H70" s="646">
        <v>-62.171760914235662</v>
      </c>
      <c r="I70" s="647">
        <v>0.13216439469406344</v>
      </c>
      <c r="J70" s="648" t="s">
        <v>1</v>
      </c>
    </row>
    <row r="71" spans="1:10" ht="14.4" customHeight="1" x14ac:dyDescent="0.3">
      <c r="A71" s="644" t="s">
        <v>577</v>
      </c>
      <c r="B71" s="645" t="s">
        <v>366</v>
      </c>
      <c r="C71" s="646">
        <v>25.148599999999</v>
      </c>
      <c r="D71" s="646">
        <v>23.877300000000002</v>
      </c>
      <c r="E71" s="646"/>
      <c r="F71" s="646">
        <v>25.057940000000002</v>
      </c>
      <c r="G71" s="646">
        <v>25.243184112684002</v>
      </c>
      <c r="H71" s="646">
        <v>-0.18524411268399987</v>
      </c>
      <c r="I71" s="647">
        <v>0.99266161860337898</v>
      </c>
      <c r="J71" s="648" t="s">
        <v>1</v>
      </c>
    </row>
    <row r="72" spans="1:10" ht="14.4" customHeight="1" x14ac:dyDescent="0.3">
      <c r="A72" s="644" t="s">
        <v>577</v>
      </c>
      <c r="B72" s="645" t="s">
        <v>367</v>
      </c>
      <c r="C72" s="646">
        <v>925.09290999999985</v>
      </c>
      <c r="D72" s="646">
        <v>1099.860900000001</v>
      </c>
      <c r="E72" s="646"/>
      <c r="F72" s="646">
        <v>881.19607000000099</v>
      </c>
      <c r="G72" s="646">
        <v>946.49446102073341</v>
      </c>
      <c r="H72" s="646">
        <v>-65.298391020732424</v>
      </c>
      <c r="I72" s="647">
        <v>0.93101027664724811</v>
      </c>
      <c r="J72" s="648" t="s">
        <v>1</v>
      </c>
    </row>
    <row r="73" spans="1:10" ht="14.4" customHeight="1" x14ac:dyDescent="0.3">
      <c r="A73" s="644" t="s">
        <v>577</v>
      </c>
      <c r="B73" s="645" t="s">
        <v>368</v>
      </c>
      <c r="C73" s="646" t="s">
        <v>562</v>
      </c>
      <c r="D73" s="646" t="s">
        <v>562</v>
      </c>
      <c r="E73" s="646"/>
      <c r="F73" s="646">
        <v>204.50359</v>
      </c>
      <c r="G73" s="646">
        <v>0</v>
      </c>
      <c r="H73" s="646">
        <v>204.50359</v>
      </c>
      <c r="I73" s="647" t="s">
        <v>562</v>
      </c>
      <c r="J73" s="648" t="s">
        <v>1</v>
      </c>
    </row>
    <row r="74" spans="1:10" ht="14.4" customHeight="1" x14ac:dyDescent="0.3">
      <c r="A74" s="644" t="s">
        <v>577</v>
      </c>
      <c r="B74" s="645" t="s">
        <v>370</v>
      </c>
      <c r="C74" s="646">
        <v>206.29182</v>
      </c>
      <c r="D74" s="646">
        <v>15.59742</v>
      </c>
      <c r="E74" s="646"/>
      <c r="F74" s="646">
        <v>33.3018</v>
      </c>
      <c r="G74" s="646">
        <v>20.666152398667332</v>
      </c>
      <c r="H74" s="646">
        <v>12.635647601332668</v>
      </c>
      <c r="I74" s="647">
        <v>1.6114175177643364</v>
      </c>
      <c r="J74" s="648" t="s">
        <v>1</v>
      </c>
    </row>
    <row r="75" spans="1:10" ht="14.4" customHeight="1" x14ac:dyDescent="0.3">
      <c r="A75" s="644" t="s">
        <v>577</v>
      </c>
      <c r="B75" s="645" t="s">
        <v>579</v>
      </c>
      <c r="C75" s="646">
        <v>9513.5047799999975</v>
      </c>
      <c r="D75" s="646">
        <v>9709.521510000015</v>
      </c>
      <c r="E75" s="646"/>
      <c r="F75" s="646">
        <v>11595.725820000001</v>
      </c>
      <c r="G75" s="646">
        <v>10129.463641966633</v>
      </c>
      <c r="H75" s="646">
        <v>1466.2621780333684</v>
      </c>
      <c r="I75" s="647">
        <v>1.1447522030641983</v>
      </c>
      <c r="J75" s="648" t="s">
        <v>569</v>
      </c>
    </row>
    <row r="76" spans="1:10" ht="14.4" customHeight="1" x14ac:dyDescent="0.3">
      <c r="A76" s="644" t="s">
        <v>562</v>
      </c>
      <c r="B76" s="645" t="s">
        <v>562</v>
      </c>
      <c r="C76" s="646" t="s">
        <v>562</v>
      </c>
      <c r="D76" s="646" t="s">
        <v>562</v>
      </c>
      <c r="E76" s="646"/>
      <c r="F76" s="646" t="s">
        <v>562</v>
      </c>
      <c r="G76" s="646" t="s">
        <v>562</v>
      </c>
      <c r="H76" s="646" t="s">
        <v>562</v>
      </c>
      <c r="I76" s="647" t="s">
        <v>562</v>
      </c>
      <c r="J76" s="648" t="s">
        <v>570</v>
      </c>
    </row>
    <row r="77" spans="1:10" ht="14.4" customHeight="1" x14ac:dyDescent="0.3">
      <c r="A77" s="644" t="s">
        <v>560</v>
      </c>
      <c r="B77" s="645" t="s">
        <v>564</v>
      </c>
      <c r="C77" s="646">
        <v>11043.415049999989</v>
      </c>
      <c r="D77" s="646">
        <v>11371.727740000017</v>
      </c>
      <c r="E77" s="646"/>
      <c r="F77" s="646">
        <v>13345.828990000002</v>
      </c>
      <c r="G77" s="646">
        <v>11995.332441892357</v>
      </c>
      <c r="H77" s="646">
        <v>1350.4965481076451</v>
      </c>
      <c r="I77" s="647">
        <v>1.1125851704944156</v>
      </c>
      <c r="J77" s="648" t="s">
        <v>565</v>
      </c>
    </row>
  </sheetData>
  <mergeCells count="3">
    <mergeCell ref="A1:I1"/>
    <mergeCell ref="F3:I3"/>
    <mergeCell ref="C4:D4"/>
  </mergeCells>
  <conditionalFormatting sqref="F21 F78:F65537">
    <cfRule type="cellIs" dxfId="38" priority="18" stopIfTrue="1" operator="greaterThan">
      <formula>1</formula>
    </cfRule>
  </conditionalFormatting>
  <conditionalFormatting sqref="H5:H20">
    <cfRule type="expression" dxfId="37" priority="14">
      <formula>$H5&gt;0</formula>
    </cfRule>
  </conditionalFormatting>
  <conditionalFormatting sqref="I5:I20">
    <cfRule type="expression" dxfId="36" priority="15">
      <formula>$I5&gt;1</formula>
    </cfRule>
  </conditionalFormatting>
  <conditionalFormatting sqref="B5:B20">
    <cfRule type="expression" dxfId="35" priority="11">
      <formula>OR($J5="NS",$J5="SumaNS",$J5="Účet")</formula>
    </cfRule>
  </conditionalFormatting>
  <conditionalFormatting sqref="F5:I20 B5:D20">
    <cfRule type="expression" dxfId="34" priority="17">
      <formula>AND($J5&lt;&gt;"",$J5&lt;&gt;"mezeraKL")</formula>
    </cfRule>
  </conditionalFormatting>
  <conditionalFormatting sqref="B5:D20 F5:I2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2" priority="13">
      <formula>OR($J5="SumaNS",$J5="NS")</formula>
    </cfRule>
  </conditionalFormatting>
  <conditionalFormatting sqref="A5:A20">
    <cfRule type="expression" dxfId="31" priority="9">
      <formula>AND($J5&lt;&gt;"mezeraKL",$J5&lt;&gt;"")</formula>
    </cfRule>
  </conditionalFormatting>
  <conditionalFormatting sqref="A5:A20">
    <cfRule type="expression" dxfId="30" priority="10">
      <formula>AND($J5&lt;&gt;"",$J5&lt;&gt;"mezeraKL")</formula>
    </cfRule>
  </conditionalFormatting>
  <conditionalFormatting sqref="H22:H77">
    <cfRule type="expression" dxfId="29" priority="5">
      <formula>$H22&gt;0</formula>
    </cfRule>
  </conditionalFormatting>
  <conditionalFormatting sqref="A22:A77">
    <cfRule type="expression" dxfId="28" priority="2">
      <formula>AND($J22&lt;&gt;"mezeraKL",$J22&lt;&gt;"")</formula>
    </cfRule>
  </conditionalFormatting>
  <conditionalFormatting sqref="I22:I77">
    <cfRule type="expression" dxfId="27" priority="6">
      <formula>$I22&gt;1</formula>
    </cfRule>
  </conditionalFormatting>
  <conditionalFormatting sqref="B22:B77">
    <cfRule type="expression" dxfId="26" priority="1">
      <formula>OR($J22="NS",$J22="SumaNS",$J22="Účet")</formula>
    </cfRule>
  </conditionalFormatting>
  <conditionalFormatting sqref="A22:D77 F22:I77">
    <cfRule type="expression" dxfId="25" priority="8">
      <formula>AND($J22&lt;&gt;"",$J22&lt;&gt;"mezeraKL")</formula>
    </cfRule>
  </conditionalFormatting>
  <conditionalFormatting sqref="B22:D77 F22:I77">
    <cfRule type="expression" dxfId="24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77 F22:I77">
    <cfRule type="expression" dxfId="23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8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4482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42.419036343594342</v>
      </c>
      <c r="J3" s="207">
        <f>SUBTOTAL(9,J5:J1048576)</f>
        <v>305721</v>
      </c>
      <c r="K3" s="208">
        <f>SUBTOTAL(9,K5:K1048576)</f>
        <v>12968390.210000006</v>
      </c>
    </row>
    <row r="4" spans="1:11" s="338" customFormat="1" ht="14.4" customHeight="1" thickBot="1" x14ac:dyDescent="0.35">
      <c r="A4" s="752" t="s">
        <v>4</v>
      </c>
      <c r="B4" s="753" t="s">
        <v>5</v>
      </c>
      <c r="C4" s="753" t="s">
        <v>0</v>
      </c>
      <c r="D4" s="753" t="s">
        <v>6</v>
      </c>
      <c r="E4" s="753" t="s">
        <v>7</v>
      </c>
      <c r="F4" s="753" t="s">
        <v>1</v>
      </c>
      <c r="G4" s="753" t="s">
        <v>90</v>
      </c>
      <c r="H4" s="651" t="s">
        <v>11</v>
      </c>
      <c r="I4" s="652" t="s">
        <v>184</v>
      </c>
      <c r="J4" s="652" t="s">
        <v>13</v>
      </c>
      <c r="K4" s="653" t="s">
        <v>201</v>
      </c>
    </row>
    <row r="5" spans="1:11" ht="14.4" customHeight="1" x14ac:dyDescent="0.3">
      <c r="A5" s="735" t="s">
        <v>560</v>
      </c>
      <c r="B5" s="736" t="s">
        <v>561</v>
      </c>
      <c r="C5" s="739" t="s">
        <v>566</v>
      </c>
      <c r="D5" s="754" t="s">
        <v>2151</v>
      </c>
      <c r="E5" s="739" t="s">
        <v>4455</v>
      </c>
      <c r="F5" s="754" t="s">
        <v>4456</v>
      </c>
      <c r="G5" s="739" t="s">
        <v>3419</v>
      </c>
      <c r="H5" s="739" t="s">
        <v>3420</v>
      </c>
      <c r="I5" s="229">
        <v>0.39</v>
      </c>
      <c r="J5" s="229">
        <v>1000</v>
      </c>
      <c r="K5" s="749">
        <v>390</v>
      </c>
    </row>
    <row r="6" spans="1:11" ht="14.4" customHeight="1" x14ac:dyDescent="0.3">
      <c r="A6" s="660" t="s">
        <v>560</v>
      </c>
      <c r="B6" s="661" t="s">
        <v>561</v>
      </c>
      <c r="C6" s="662" t="s">
        <v>566</v>
      </c>
      <c r="D6" s="663" t="s">
        <v>2151</v>
      </c>
      <c r="E6" s="662" t="s">
        <v>4455</v>
      </c>
      <c r="F6" s="663" t="s">
        <v>4456</v>
      </c>
      <c r="G6" s="662" t="s">
        <v>3421</v>
      </c>
      <c r="H6" s="662" t="s">
        <v>3422</v>
      </c>
      <c r="I6" s="664">
        <v>2.4175</v>
      </c>
      <c r="J6" s="664">
        <v>100</v>
      </c>
      <c r="K6" s="665">
        <v>241.40000000000003</v>
      </c>
    </row>
    <row r="7" spans="1:11" ht="14.4" customHeight="1" x14ac:dyDescent="0.3">
      <c r="A7" s="660" t="s">
        <v>560</v>
      </c>
      <c r="B7" s="661" t="s">
        <v>561</v>
      </c>
      <c r="C7" s="662" t="s">
        <v>566</v>
      </c>
      <c r="D7" s="663" t="s">
        <v>2151</v>
      </c>
      <c r="E7" s="662" t="s">
        <v>4455</v>
      </c>
      <c r="F7" s="663" t="s">
        <v>4456</v>
      </c>
      <c r="G7" s="662" t="s">
        <v>3423</v>
      </c>
      <c r="H7" s="662" t="s">
        <v>3424</v>
      </c>
      <c r="I7" s="664">
        <v>3.84</v>
      </c>
      <c r="J7" s="664">
        <v>60</v>
      </c>
      <c r="K7" s="665">
        <v>230.4</v>
      </c>
    </row>
    <row r="8" spans="1:11" ht="14.4" customHeight="1" x14ac:dyDescent="0.3">
      <c r="A8" s="660" t="s">
        <v>560</v>
      </c>
      <c r="B8" s="661" t="s">
        <v>561</v>
      </c>
      <c r="C8" s="662" t="s">
        <v>566</v>
      </c>
      <c r="D8" s="663" t="s">
        <v>2151</v>
      </c>
      <c r="E8" s="662" t="s">
        <v>4455</v>
      </c>
      <c r="F8" s="663" t="s">
        <v>4456</v>
      </c>
      <c r="G8" s="662" t="s">
        <v>3425</v>
      </c>
      <c r="H8" s="662" t="s">
        <v>3426</v>
      </c>
      <c r="I8" s="664">
        <v>139.52000000000001</v>
      </c>
      <c r="J8" s="664">
        <v>20</v>
      </c>
      <c r="K8" s="665">
        <v>2790.37</v>
      </c>
    </row>
    <row r="9" spans="1:11" ht="14.4" customHeight="1" x14ac:dyDescent="0.3">
      <c r="A9" s="660" t="s">
        <v>560</v>
      </c>
      <c r="B9" s="661" t="s">
        <v>561</v>
      </c>
      <c r="C9" s="662" t="s">
        <v>566</v>
      </c>
      <c r="D9" s="663" t="s">
        <v>2151</v>
      </c>
      <c r="E9" s="662" t="s">
        <v>4455</v>
      </c>
      <c r="F9" s="663" t="s">
        <v>4456</v>
      </c>
      <c r="G9" s="662" t="s">
        <v>3427</v>
      </c>
      <c r="H9" s="662" t="s">
        <v>3428</v>
      </c>
      <c r="I9" s="664">
        <v>8.52</v>
      </c>
      <c r="J9" s="664">
        <v>2</v>
      </c>
      <c r="K9" s="665">
        <v>17.04</v>
      </c>
    </row>
    <row r="10" spans="1:11" ht="14.4" customHeight="1" x14ac:dyDescent="0.3">
      <c r="A10" s="660" t="s">
        <v>560</v>
      </c>
      <c r="B10" s="661" t="s">
        <v>561</v>
      </c>
      <c r="C10" s="662" t="s">
        <v>566</v>
      </c>
      <c r="D10" s="663" t="s">
        <v>2151</v>
      </c>
      <c r="E10" s="662" t="s">
        <v>4455</v>
      </c>
      <c r="F10" s="663" t="s">
        <v>4456</v>
      </c>
      <c r="G10" s="662" t="s">
        <v>3429</v>
      </c>
      <c r="H10" s="662" t="s">
        <v>3430</v>
      </c>
      <c r="I10" s="664">
        <v>27.37</v>
      </c>
      <c r="J10" s="664">
        <v>72</v>
      </c>
      <c r="K10" s="665">
        <v>1970.6399999999999</v>
      </c>
    </row>
    <row r="11" spans="1:11" ht="14.4" customHeight="1" x14ac:dyDescent="0.3">
      <c r="A11" s="660" t="s">
        <v>560</v>
      </c>
      <c r="B11" s="661" t="s">
        <v>561</v>
      </c>
      <c r="C11" s="662" t="s">
        <v>566</v>
      </c>
      <c r="D11" s="663" t="s">
        <v>2151</v>
      </c>
      <c r="E11" s="662" t="s">
        <v>4455</v>
      </c>
      <c r="F11" s="663" t="s">
        <v>4456</v>
      </c>
      <c r="G11" s="662" t="s">
        <v>3431</v>
      </c>
      <c r="H11" s="662" t="s">
        <v>3432</v>
      </c>
      <c r="I11" s="664">
        <v>3.91</v>
      </c>
      <c r="J11" s="664">
        <v>130</v>
      </c>
      <c r="K11" s="665">
        <v>508.3</v>
      </c>
    </row>
    <row r="12" spans="1:11" ht="14.4" customHeight="1" x14ac:dyDescent="0.3">
      <c r="A12" s="660" t="s">
        <v>560</v>
      </c>
      <c r="B12" s="661" t="s">
        <v>561</v>
      </c>
      <c r="C12" s="662" t="s">
        <v>566</v>
      </c>
      <c r="D12" s="663" t="s">
        <v>2151</v>
      </c>
      <c r="E12" s="662" t="s">
        <v>4455</v>
      </c>
      <c r="F12" s="663" t="s">
        <v>4456</v>
      </c>
      <c r="G12" s="662" t="s">
        <v>3433</v>
      </c>
      <c r="H12" s="662" t="s">
        <v>3434</v>
      </c>
      <c r="I12" s="664">
        <v>6.0033333333333339</v>
      </c>
      <c r="J12" s="664">
        <v>150</v>
      </c>
      <c r="K12" s="665">
        <v>900.5</v>
      </c>
    </row>
    <row r="13" spans="1:11" ht="14.4" customHeight="1" x14ac:dyDescent="0.3">
      <c r="A13" s="660" t="s">
        <v>560</v>
      </c>
      <c r="B13" s="661" t="s">
        <v>561</v>
      </c>
      <c r="C13" s="662" t="s">
        <v>566</v>
      </c>
      <c r="D13" s="663" t="s">
        <v>2151</v>
      </c>
      <c r="E13" s="662" t="s">
        <v>4455</v>
      </c>
      <c r="F13" s="663" t="s">
        <v>4456</v>
      </c>
      <c r="G13" s="662" t="s">
        <v>3435</v>
      </c>
      <c r="H13" s="662" t="s">
        <v>3436</v>
      </c>
      <c r="I13" s="664">
        <v>0.88</v>
      </c>
      <c r="J13" s="664">
        <v>1900</v>
      </c>
      <c r="K13" s="665">
        <v>1672</v>
      </c>
    </row>
    <row r="14" spans="1:11" ht="14.4" customHeight="1" x14ac:dyDescent="0.3">
      <c r="A14" s="660" t="s">
        <v>560</v>
      </c>
      <c r="B14" s="661" t="s">
        <v>561</v>
      </c>
      <c r="C14" s="662" t="s">
        <v>566</v>
      </c>
      <c r="D14" s="663" t="s">
        <v>2151</v>
      </c>
      <c r="E14" s="662" t="s">
        <v>4455</v>
      </c>
      <c r="F14" s="663" t="s">
        <v>4456</v>
      </c>
      <c r="G14" s="662" t="s">
        <v>3437</v>
      </c>
      <c r="H14" s="662" t="s">
        <v>3438</v>
      </c>
      <c r="I14" s="664">
        <v>1.42</v>
      </c>
      <c r="J14" s="664">
        <v>200</v>
      </c>
      <c r="K14" s="665">
        <v>284.64999999999998</v>
      </c>
    </row>
    <row r="15" spans="1:11" ht="14.4" customHeight="1" x14ac:dyDescent="0.3">
      <c r="A15" s="660" t="s">
        <v>560</v>
      </c>
      <c r="B15" s="661" t="s">
        <v>561</v>
      </c>
      <c r="C15" s="662" t="s">
        <v>566</v>
      </c>
      <c r="D15" s="663" t="s">
        <v>2151</v>
      </c>
      <c r="E15" s="662" t="s">
        <v>4455</v>
      </c>
      <c r="F15" s="663" t="s">
        <v>4456</v>
      </c>
      <c r="G15" s="662" t="s">
        <v>3439</v>
      </c>
      <c r="H15" s="662" t="s">
        <v>3440</v>
      </c>
      <c r="I15" s="664">
        <v>0.14000000000000001</v>
      </c>
      <c r="J15" s="664">
        <v>100</v>
      </c>
      <c r="K15" s="665">
        <v>14</v>
      </c>
    </row>
    <row r="16" spans="1:11" ht="14.4" customHeight="1" x14ac:dyDescent="0.3">
      <c r="A16" s="660" t="s">
        <v>560</v>
      </c>
      <c r="B16" s="661" t="s">
        <v>561</v>
      </c>
      <c r="C16" s="662" t="s">
        <v>566</v>
      </c>
      <c r="D16" s="663" t="s">
        <v>2151</v>
      </c>
      <c r="E16" s="662" t="s">
        <v>4455</v>
      </c>
      <c r="F16" s="663" t="s">
        <v>4456</v>
      </c>
      <c r="G16" s="662" t="s">
        <v>3441</v>
      </c>
      <c r="H16" s="662" t="s">
        <v>3442</v>
      </c>
      <c r="I16" s="664">
        <v>129.26</v>
      </c>
      <c r="J16" s="664">
        <v>10</v>
      </c>
      <c r="K16" s="665">
        <v>1292.5999999999999</v>
      </c>
    </row>
    <row r="17" spans="1:11" ht="14.4" customHeight="1" x14ac:dyDescent="0.3">
      <c r="A17" s="660" t="s">
        <v>560</v>
      </c>
      <c r="B17" s="661" t="s">
        <v>561</v>
      </c>
      <c r="C17" s="662" t="s">
        <v>566</v>
      </c>
      <c r="D17" s="663" t="s">
        <v>2151</v>
      </c>
      <c r="E17" s="662" t="s">
        <v>4455</v>
      </c>
      <c r="F17" s="663" t="s">
        <v>4456</v>
      </c>
      <c r="G17" s="662" t="s">
        <v>3443</v>
      </c>
      <c r="H17" s="662" t="s">
        <v>3444</v>
      </c>
      <c r="I17" s="664">
        <v>10.613999999999999</v>
      </c>
      <c r="J17" s="664">
        <v>400</v>
      </c>
      <c r="K17" s="665">
        <v>4246.13</v>
      </c>
    </row>
    <row r="18" spans="1:11" ht="14.4" customHeight="1" x14ac:dyDescent="0.3">
      <c r="A18" s="660" t="s">
        <v>560</v>
      </c>
      <c r="B18" s="661" t="s">
        <v>561</v>
      </c>
      <c r="C18" s="662" t="s">
        <v>566</v>
      </c>
      <c r="D18" s="663" t="s">
        <v>2151</v>
      </c>
      <c r="E18" s="662" t="s">
        <v>4455</v>
      </c>
      <c r="F18" s="663" t="s">
        <v>4456</v>
      </c>
      <c r="G18" s="662" t="s">
        <v>3445</v>
      </c>
      <c r="H18" s="662" t="s">
        <v>3446</v>
      </c>
      <c r="I18" s="664">
        <v>233.8</v>
      </c>
      <c r="J18" s="664">
        <v>5</v>
      </c>
      <c r="K18" s="665">
        <v>1169</v>
      </c>
    </row>
    <row r="19" spans="1:11" ht="14.4" customHeight="1" x14ac:dyDescent="0.3">
      <c r="A19" s="660" t="s">
        <v>560</v>
      </c>
      <c r="B19" s="661" t="s">
        <v>561</v>
      </c>
      <c r="C19" s="662" t="s">
        <v>566</v>
      </c>
      <c r="D19" s="663" t="s">
        <v>2151</v>
      </c>
      <c r="E19" s="662" t="s">
        <v>4455</v>
      </c>
      <c r="F19" s="663" t="s">
        <v>4456</v>
      </c>
      <c r="G19" s="662" t="s">
        <v>3447</v>
      </c>
      <c r="H19" s="662" t="s">
        <v>3448</v>
      </c>
      <c r="I19" s="664">
        <v>61.21</v>
      </c>
      <c r="J19" s="664">
        <v>3</v>
      </c>
      <c r="K19" s="665">
        <v>183.63</v>
      </c>
    </row>
    <row r="20" spans="1:11" ht="14.4" customHeight="1" x14ac:dyDescent="0.3">
      <c r="A20" s="660" t="s">
        <v>560</v>
      </c>
      <c r="B20" s="661" t="s">
        <v>561</v>
      </c>
      <c r="C20" s="662" t="s">
        <v>566</v>
      </c>
      <c r="D20" s="663" t="s">
        <v>2151</v>
      </c>
      <c r="E20" s="662" t="s">
        <v>4455</v>
      </c>
      <c r="F20" s="663" t="s">
        <v>4456</v>
      </c>
      <c r="G20" s="662" t="s">
        <v>3449</v>
      </c>
      <c r="H20" s="662" t="s">
        <v>3450</v>
      </c>
      <c r="I20" s="664">
        <v>22.146666666666665</v>
      </c>
      <c r="J20" s="664">
        <v>125</v>
      </c>
      <c r="K20" s="665">
        <v>2768.25</v>
      </c>
    </row>
    <row r="21" spans="1:11" ht="14.4" customHeight="1" x14ac:dyDescent="0.3">
      <c r="A21" s="660" t="s">
        <v>560</v>
      </c>
      <c r="B21" s="661" t="s">
        <v>561</v>
      </c>
      <c r="C21" s="662" t="s">
        <v>566</v>
      </c>
      <c r="D21" s="663" t="s">
        <v>2151</v>
      </c>
      <c r="E21" s="662" t="s">
        <v>4455</v>
      </c>
      <c r="F21" s="663" t="s">
        <v>4456</v>
      </c>
      <c r="G21" s="662" t="s">
        <v>3451</v>
      </c>
      <c r="H21" s="662" t="s">
        <v>3452</v>
      </c>
      <c r="I21" s="664">
        <v>30.173333333333336</v>
      </c>
      <c r="J21" s="664">
        <v>100</v>
      </c>
      <c r="K21" s="665">
        <v>3017.25</v>
      </c>
    </row>
    <row r="22" spans="1:11" ht="14.4" customHeight="1" x14ac:dyDescent="0.3">
      <c r="A22" s="660" t="s">
        <v>560</v>
      </c>
      <c r="B22" s="661" t="s">
        <v>561</v>
      </c>
      <c r="C22" s="662" t="s">
        <v>566</v>
      </c>
      <c r="D22" s="663" t="s">
        <v>2151</v>
      </c>
      <c r="E22" s="662" t="s">
        <v>4455</v>
      </c>
      <c r="F22" s="663" t="s">
        <v>4456</v>
      </c>
      <c r="G22" s="662" t="s">
        <v>3453</v>
      </c>
      <c r="H22" s="662" t="s">
        <v>3454</v>
      </c>
      <c r="I22" s="664">
        <v>1.38</v>
      </c>
      <c r="J22" s="664">
        <v>450</v>
      </c>
      <c r="K22" s="665">
        <v>621</v>
      </c>
    </row>
    <row r="23" spans="1:11" ht="14.4" customHeight="1" x14ac:dyDescent="0.3">
      <c r="A23" s="660" t="s">
        <v>560</v>
      </c>
      <c r="B23" s="661" t="s">
        <v>561</v>
      </c>
      <c r="C23" s="662" t="s">
        <v>566</v>
      </c>
      <c r="D23" s="663" t="s">
        <v>2151</v>
      </c>
      <c r="E23" s="662" t="s">
        <v>4455</v>
      </c>
      <c r="F23" s="663" t="s">
        <v>4456</v>
      </c>
      <c r="G23" s="662" t="s">
        <v>3455</v>
      </c>
      <c r="H23" s="662" t="s">
        <v>3456</v>
      </c>
      <c r="I23" s="664">
        <v>8.379999999999999</v>
      </c>
      <c r="J23" s="664">
        <v>100</v>
      </c>
      <c r="K23" s="665">
        <v>838</v>
      </c>
    </row>
    <row r="24" spans="1:11" ht="14.4" customHeight="1" x14ac:dyDescent="0.3">
      <c r="A24" s="660" t="s">
        <v>560</v>
      </c>
      <c r="B24" s="661" t="s">
        <v>561</v>
      </c>
      <c r="C24" s="662" t="s">
        <v>566</v>
      </c>
      <c r="D24" s="663" t="s">
        <v>2151</v>
      </c>
      <c r="E24" s="662" t="s">
        <v>4455</v>
      </c>
      <c r="F24" s="663" t="s">
        <v>4456</v>
      </c>
      <c r="G24" s="662" t="s">
        <v>3457</v>
      </c>
      <c r="H24" s="662" t="s">
        <v>3458</v>
      </c>
      <c r="I24" s="664">
        <v>0.6</v>
      </c>
      <c r="J24" s="664">
        <v>8000</v>
      </c>
      <c r="K24" s="665">
        <v>4800</v>
      </c>
    </row>
    <row r="25" spans="1:11" ht="14.4" customHeight="1" x14ac:dyDescent="0.3">
      <c r="A25" s="660" t="s">
        <v>560</v>
      </c>
      <c r="B25" s="661" t="s">
        <v>561</v>
      </c>
      <c r="C25" s="662" t="s">
        <v>566</v>
      </c>
      <c r="D25" s="663" t="s">
        <v>2151</v>
      </c>
      <c r="E25" s="662" t="s">
        <v>4455</v>
      </c>
      <c r="F25" s="663" t="s">
        <v>4456</v>
      </c>
      <c r="G25" s="662" t="s">
        <v>3459</v>
      </c>
      <c r="H25" s="662" t="s">
        <v>3460</v>
      </c>
      <c r="I25" s="664">
        <v>3.27</v>
      </c>
      <c r="J25" s="664">
        <v>200</v>
      </c>
      <c r="K25" s="665">
        <v>654</v>
      </c>
    </row>
    <row r="26" spans="1:11" ht="14.4" customHeight="1" x14ac:dyDescent="0.3">
      <c r="A26" s="660" t="s">
        <v>560</v>
      </c>
      <c r="B26" s="661" t="s">
        <v>561</v>
      </c>
      <c r="C26" s="662" t="s">
        <v>566</v>
      </c>
      <c r="D26" s="663" t="s">
        <v>2151</v>
      </c>
      <c r="E26" s="662" t="s">
        <v>4455</v>
      </c>
      <c r="F26" s="663" t="s">
        <v>4456</v>
      </c>
      <c r="G26" s="662" t="s">
        <v>3461</v>
      </c>
      <c r="H26" s="662" t="s">
        <v>3462</v>
      </c>
      <c r="I26" s="664">
        <v>0.44</v>
      </c>
      <c r="J26" s="664">
        <v>800</v>
      </c>
      <c r="K26" s="665">
        <v>352</v>
      </c>
    </row>
    <row r="27" spans="1:11" ht="14.4" customHeight="1" x14ac:dyDescent="0.3">
      <c r="A27" s="660" t="s">
        <v>560</v>
      </c>
      <c r="B27" s="661" t="s">
        <v>561</v>
      </c>
      <c r="C27" s="662" t="s">
        <v>566</v>
      </c>
      <c r="D27" s="663" t="s">
        <v>2151</v>
      </c>
      <c r="E27" s="662" t="s">
        <v>4455</v>
      </c>
      <c r="F27" s="663" t="s">
        <v>4456</v>
      </c>
      <c r="G27" s="662" t="s">
        <v>3463</v>
      </c>
      <c r="H27" s="662" t="s">
        <v>3464</v>
      </c>
      <c r="I27" s="664">
        <v>0.33</v>
      </c>
      <c r="J27" s="664">
        <v>200</v>
      </c>
      <c r="K27" s="665">
        <v>66</v>
      </c>
    </row>
    <row r="28" spans="1:11" ht="14.4" customHeight="1" x14ac:dyDescent="0.3">
      <c r="A28" s="660" t="s">
        <v>560</v>
      </c>
      <c r="B28" s="661" t="s">
        <v>561</v>
      </c>
      <c r="C28" s="662" t="s">
        <v>566</v>
      </c>
      <c r="D28" s="663" t="s">
        <v>2151</v>
      </c>
      <c r="E28" s="662" t="s">
        <v>4455</v>
      </c>
      <c r="F28" s="663" t="s">
        <v>4456</v>
      </c>
      <c r="G28" s="662" t="s">
        <v>3465</v>
      </c>
      <c r="H28" s="662" t="s">
        <v>3466</v>
      </c>
      <c r="I28" s="664">
        <v>8.58</v>
      </c>
      <c r="J28" s="664">
        <v>72</v>
      </c>
      <c r="K28" s="665">
        <v>617.76</v>
      </c>
    </row>
    <row r="29" spans="1:11" ht="14.4" customHeight="1" x14ac:dyDescent="0.3">
      <c r="A29" s="660" t="s">
        <v>560</v>
      </c>
      <c r="B29" s="661" t="s">
        <v>561</v>
      </c>
      <c r="C29" s="662" t="s">
        <v>566</v>
      </c>
      <c r="D29" s="663" t="s">
        <v>2151</v>
      </c>
      <c r="E29" s="662" t="s">
        <v>4455</v>
      </c>
      <c r="F29" s="663" t="s">
        <v>4456</v>
      </c>
      <c r="G29" s="662" t="s">
        <v>3467</v>
      </c>
      <c r="H29" s="662" t="s">
        <v>3468</v>
      </c>
      <c r="I29" s="664">
        <v>28.287499999999998</v>
      </c>
      <c r="J29" s="664">
        <v>8</v>
      </c>
      <c r="K29" s="665">
        <v>226.29999999999998</v>
      </c>
    </row>
    <row r="30" spans="1:11" ht="14.4" customHeight="1" x14ac:dyDescent="0.3">
      <c r="A30" s="660" t="s">
        <v>560</v>
      </c>
      <c r="B30" s="661" t="s">
        <v>561</v>
      </c>
      <c r="C30" s="662" t="s">
        <v>566</v>
      </c>
      <c r="D30" s="663" t="s">
        <v>2151</v>
      </c>
      <c r="E30" s="662" t="s">
        <v>4455</v>
      </c>
      <c r="F30" s="663" t="s">
        <v>4456</v>
      </c>
      <c r="G30" s="662" t="s">
        <v>3469</v>
      </c>
      <c r="H30" s="662" t="s">
        <v>3470</v>
      </c>
      <c r="I30" s="664">
        <v>1.2925</v>
      </c>
      <c r="J30" s="664">
        <v>1300</v>
      </c>
      <c r="K30" s="665">
        <v>1679</v>
      </c>
    </row>
    <row r="31" spans="1:11" ht="14.4" customHeight="1" x14ac:dyDescent="0.3">
      <c r="A31" s="660" t="s">
        <v>560</v>
      </c>
      <c r="B31" s="661" t="s">
        <v>561</v>
      </c>
      <c r="C31" s="662" t="s">
        <v>566</v>
      </c>
      <c r="D31" s="663" t="s">
        <v>2151</v>
      </c>
      <c r="E31" s="662" t="s">
        <v>4455</v>
      </c>
      <c r="F31" s="663" t="s">
        <v>4456</v>
      </c>
      <c r="G31" s="662" t="s">
        <v>3471</v>
      </c>
      <c r="H31" s="662" t="s">
        <v>3472</v>
      </c>
      <c r="I31" s="664">
        <v>1.17</v>
      </c>
      <c r="J31" s="664">
        <v>600</v>
      </c>
      <c r="K31" s="665">
        <v>702</v>
      </c>
    </row>
    <row r="32" spans="1:11" ht="14.4" customHeight="1" x14ac:dyDescent="0.3">
      <c r="A32" s="660" t="s">
        <v>560</v>
      </c>
      <c r="B32" s="661" t="s">
        <v>561</v>
      </c>
      <c r="C32" s="662" t="s">
        <v>566</v>
      </c>
      <c r="D32" s="663" t="s">
        <v>2151</v>
      </c>
      <c r="E32" s="662" t="s">
        <v>4455</v>
      </c>
      <c r="F32" s="663" t="s">
        <v>4456</v>
      </c>
      <c r="G32" s="662" t="s">
        <v>3473</v>
      </c>
      <c r="H32" s="662" t="s">
        <v>3474</v>
      </c>
      <c r="I32" s="664">
        <v>46</v>
      </c>
      <c r="J32" s="664">
        <v>2</v>
      </c>
      <c r="K32" s="665">
        <v>92</v>
      </c>
    </row>
    <row r="33" spans="1:11" ht="14.4" customHeight="1" x14ac:dyDescent="0.3">
      <c r="A33" s="660" t="s">
        <v>560</v>
      </c>
      <c r="B33" s="661" t="s">
        <v>561</v>
      </c>
      <c r="C33" s="662" t="s">
        <v>566</v>
      </c>
      <c r="D33" s="663" t="s">
        <v>2151</v>
      </c>
      <c r="E33" s="662" t="s">
        <v>4455</v>
      </c>
      <c r="F33" s="663" t="s">
        <v>4456</v>
      </c>
      <c r="G33" s="662" t="s">
        <v>3475</v>
      </c>
      <c r="H33" s="662" t="s">
        <v>3476</v>
      </c>
      <c r="I33" s="664">
        <v>98.38</v>
      </c>
      <c r="J33" s="664">
        <v>4</v>
      </c>
      <c r="K33" s="665">
        <v>393.52</v>
      </c>
    </row>
    <row r="34" spans="1:11" ht="14.4" customHeight="1" x14ac:dyDescent="0.3">
      <c r="A34" s="660" t="s">
        <v>560</v>
      </c>
      <c r="B34" s="661" t="s">
        <v>561</v>
      </c>
      <c r="C34" s="662" t="s">
        <v>566</v>
      </c>
      <c r="D34" s="663" t="s">
        <v>2151</v>
      </c>
      <c r="E34" s="662" t="s">
        <v>4455</v>
      </c>
      <c r="F34" s="663" t="s">
        <v>4456</v>
      </c>
      <c r="G34" s="662" t="s">
        <v>3477</v>
      </c>
      <c r="H34" s="662" t="s">
        <v>3478</v>
      </c>
      <c r="I34" s="664">
        <v>26.17</v>
      </c>
      <c r="J34" s="664">
        <v>1</v>
      </c>
      <c r="K34" s="665">
        <v>26.17</v>
      </c>
    </row>
    <row r="35" spans="1:11" ht="14.4" customHeight="1" x14ac:dyDescent="0.3">
      <c r="A35" s="660" t="s">
        <v>560</v>
      </c>
      <c r="B35" s="661" t="s">
        <v>561</v>
      </c>
      <c r="C35" s="662" t="s">
        <v>566</v>
      </c>
      <c r="D35" s="663" t="s">
        <v>2151</v>
      </c>
      <c r="E35" s="662" t="s">
        <v>4455</v>
      </c>
      <c r="F35" s="663" t="s">
        <v>4456</v>
      </c>
      <c r="G35" s="662" t="s">
        <v>3479</v>
      </c>
      <c r="H35" s="662" t="s">
        <v>3480</v>
      </c>
      <c r="I35" s="664">
        <v>26.37</v>
      </c>
      <c r="J35" s="664">
        <v>24</v>
      </c>
      <c r="K35" s="665">
        <v>632.87</v>
      </c>
    </row>
    <row r="36" spans="1:11" ht="14.4" customHeight="1" x14ac:dyDescent="0.3">
      <c r="A36" s="660" t="s">
        <v>560</v>
      </c>
      <c r="B36" s="661" t="s">
        <v>561</v>
      </c>
      <c r="C36" s="662" t="s">
        <v>566</v>
      </c>
      <c r="D36" s="663" t="s">
        <v>2151</v>
      </c>
      <c r="E36" s="662" t="s">
        <v>4455</v>
      </c>
      <c r="F36" s="663" t="s">
        <v>4456</v>
      </c>
      <c r="G36" s="662" t="s">
        <v>3481</v>
      </c>
      <c r="H36" s="662" t="s">
        <v>3482</v>
      </c>
      <c r="I36" s="664">
        <v>95.61</v>
      </c>
      <c r="J36" s="664">
        <v>10</v>
      </c>
      <c r="K36" s="665">
        <v>956.06</v>
      </c>
    </row>
    <row r="37" spans="1:11" ht="14.4" customHeight="1" x14ac:dyDescent="0.3">
      <c r="A37" s="660" t="s">
        <v>560</v>
      </c>
      <c r="B37" s="661" t="s">
        <v>561</v>
      </c>
      <c r="C37" s="662" t="s">
        <v>566</v>
      </c>
      <c r="D37" s="663" t="s">
        <v>2151</v>
      </c>
      <c r="E37" s="662" t="s">
        <v>4455</v>
      </c>
      <c r="F37" s="663" t="s">
        <v>4456</v>
      </c>
      <c r="G37" s="662" t="s">
        <v>3483</v>
      </c>
      <c r="H37" s="662" t="s">
        <v>3484</v>
      </c>
      <c r="I37" s="664">
        <v>0.85499999999999998</v>
      </c>
      <c r="J37" s="664">
        <v>400</v>
      </c>
      <c r="K37" s="665">
        <v>342</v>
      </c>
    </row>
    <row r="38" spans="1:11" ht="14.4" customHeight="1" x14ac:dyDescent="0.3">
      <c r="A38" s="660" t="s">
        <v>560</v>
      </c>
      <c r="B38" s="661" t="s">
        <v>561</v>
      </c>
      <c r="C38" s="662" t="s">
        <v>566</v>
      </c>
      <c r="D38" s="663" t="s">
        <v>2151</v>
      </c>
      <c r="E38" s="662" t="s">
        <v>4455</v>
      </c>
      <c r="F38" s="663" t="s">
        <v>4456</v>
      </c>
      <c r="G38" s="662" t="s">
        <v>3485</v>
      </c>
      <c r="H38" s="662" t="s">
        <v>3486</v>
      </c>
      <c r="I38" s="664">
        <v>1.5150000000000001</v>
      </c>
      <c r="J38" s="664">
        <v>800</v>
      </c>
      <c r="K38" s="665">
        <v>1212</v>
      </c>
    </row>
    <row r="39" spans="1:11" ht="14.4" customHeight="1" x14ac:dyDescent="0.3">
      <c r="A39" s="660" t="s">
        <v>560</v>
      </c>
      <c r="B39" s="661" t="s">
        <v>561</v>
      </c>
      <c r="C39" s="662" t="s">
        <v>566</v>
      </c>
      <c r="D39" s="663" t="s">
        <v>2151</v>
      </c>
      <c r="E39" s="662" t="s">
        <v>4455</v>
      </c>
      <c r="F39" s="663" t="s">
        <v>4456</v>
      </c>
      <c r="G39" s="662" t="s">
        <v>3487</v>
      </c>
      <c r="H39" s="662" t="s">
        <v>3488</v>
      </c>
      <c r="I39" s="664">
        <v>2.0625</v>
      </c>
      <c r="J39" s="664">
        <v>800</v>
      </c>
      <c r="K39" s="665">
        <v>1650</v>
      </c>
    </row>
    <row r="40" spans="1:11" ht="14.4" customHeight="1" x14ac:dyDescent="0.3">
      <c r="A40" s="660" t="s">
        <v>560</v>
      </c>
      <c r="B40" s="661" t="s">
        <v>561</v>
      </c>
      <c r="C40" s="662" t="s">
        <v>566</v>
      </c>
      <c r="D40" s="663" t="s">
        <v>2151</v>
      </c>
      <c r="E40" s="662" t="s">
        <v>4455</v>
      </c>
      <c r="F40" s="663" t="s">
        <v>4456</v>
      </c>
      <c r="G40" s="662" t="s">
        <v>3489</v>
      </c>
      <c r="H40" s="662" t="s">
        <v>3490</v>
      </c>
      <c r="I40" s="664">
        <v>3.36</v>
      </c>
      <c r="J40" s="664">
        <v>250</v>
      </c>
      <c r="K40" s="665">
        <v>840</v>
      </c>
    </row>
    <row r="41" spans="1:11" ht="14.4" customHeight="1" x14ac:dyDescent="0.3">
      <c r="A41" s="660" t="s">
        <v>560</v>
      </c>
      <c r="B41" s="661" t="s">
        <v>561</v>
      </c>
      <c r="C41" s="662" t="s">
        <v>566</v>
      </c>
      <c r="D41" s="663" t="s">
        <v>2151</v>
      </c>
      <c r="E41" s="662" t="s">
        <v>4455</v>
      </c>
      <c r="F41" s="663" t="s">
        <v>4456</v>
      </c>
      <c r="G41" s="662" t="s">
        <v>3491</v>
      </c>
      <c r="H41" s="662" t="s">
        <v>3492</v>
      </c>
      <c r="I41" s="664">
        <v>5.876666666666666</v>
      </c>
      <c r="J41" s="664">
        <v>900</v>
      </c>
      <c r="K41" s="665">
        <v>5288.8</v>
      </c>
    </row>
    <row r="42" spans="1:11" ht="14.4" customHeight="1" x14ac:dyDescent="0.3">
      <c r="A42" s="660" t="s">
        <v>560</v>
      </c>
      <c r="B42" s="661" t="s">
        <v>561</v>
      </c>
      <c r="C42" s="662" t="s">
        <v>566</v>
      </c>
      <c r="D42" s="663" t="s">
        <v>2151</v>
      </c>
      <c r="E42" s="662" t="s">
        <v>4455</v>
      </c>
      <c r="F42" s="663" t="s">
        <v>4456</v>
      </c>
      <c r="G42" s="662" t="s">
        <v>3493</v>
      </c>
      <c r="H42" s="662" t="s">
        <v>3494</v>
      </c>
      <c r="I42" s="664">
        <v>1313.99</v>
      </c>
      <c r="J42" s="664">
        <v>12</v>
      </c>
      <c r="K42" s="665">
        <v>15830.45</v>
      </c>
    </row>
    <row r="43" spans="1:11" ht="14.4" customHeight="1" x14ac:dyDescent="0.3">
      <c r="A43" s="660" t="s">
        <v>560</v>
      </c>
      <c r="B43" s="661" t="s">
        <v>561</v>
      </c>
      <c r="C43" s="662" t="s">
        <v>566</v>
      </c>
      <c r="D43" s="663" t="s">
        <v>2151</v>
      </c>
      <c r="E43" s="662" t="s">
        <v>4455</v>
      </c>
      <c r="F43" s="663" t="s">
        <v>4456</v>
      </c>
      <c r="G43" s="662" t="s">
        <v>3495</v>
      </c>
      <c r="H43" s="662" t="s">
        <v>3496</v>
      </c>
      <c r="I43" s="664">
        <v>1348.7850000000001</v>
      </c>
      <c r="J43" s="664">
        <v>10</v>
      </c>
      <c r="K43" s="665">
        <v>13487.869999999999</v>
      </c>
    </row>
    <row r="44" spans="1:11" ht="14.4" customHeight="1" x14ac:dyDescent="0.3">
      <c r="A44" s="660" t="s">
        <v>560</v>
      </c>
      <c r="B44" s="661" t="s">
        <v>561</v>
      </c>
      <c r="C44" s="662" t="s">
        <v>566</v>
      </c>
      <c r="D44" s="663" t="s">
        <v>2151</v>
      </c>
      <c r="E44" s="662" t="s">
        <v>4455</v>
      </c>
      <c r="F44" s="663" t="s">
        <v>4456</v>
      </c>
      <c r="G44" s="662" t="s">
        <v>3497</v>
      </c>
      <c r="H44" s="662" t="s">
        <v>3498</v>
      </c>
      <c r="I44" s="664">
        <v>733.68</v>
      </c>
      <c r="J44" s="664">
        <v>4</v>
      </c>
      <c r="K44" s="665">
        <v>2934.72</v>
      </c>
    </row>
    <row r="45" spans="1:11" ht="14.4" customHeight="1" x14ac:dyDescent="0.3">
      <c r="A45" s="660" t="s">
        <v>560</v>
      </c>
      <c r="B45" s="661" t="s">
        <v>561</v>
      </c>
      <c r="C45" s="662" t="s">
        <v>566</v>
      </c>
      <c r="D45" s="663" t="s">
        <v>2151</v>
      </c>
      <c r="E45" s="662" t="s">
        <v>4455</v>
      </c>
      <c r="F45" s="663" t="s">
        <v>4456</v>
      </c>
      <c r="G45" s="662" t="s">
        <v>3499</v>
      </c>
      <c r="H45" s="662" t="s">
        <v>3500</v>
      </c>
      <c r="I45" s="664">
        <v>1.59</v>
      </c>
      <c r="J45" s="664">
        <v>140</v>
      </c>
      <c r="K45" s="665">
        <v>222.17999999999998</v>
      </c>
    </row>
    <row r="46" spans="1:11" ht="14.4" customHeight="1" x14ac:dyDescent="0.3">
      <c r="A46" s="660" t="s">
        <v>560</v>
      </c>
      <c r="B46" s="661" t="s">
        <v>561</v>
      </c>
      <c r="C46" s="662" t="s">
        <v>566</v>
      </c>
      <c r="D46" s="663" t="s">
        <v>2151</v>
      </c>
      <c r="E46" s="662" t="s">
        <v>4455</v>
      </c>
      <c r="F46" s="663" t="s">
        <v>4456</v>
      </c>
      <c r="G46" s="662" t="s">
        <v>3501</v>
      </c>
      <c r="H46" s="662" t="s">
        <v>3502</v>
      </c>
      <c r="I46" s="664">
        <v>112.82</v>
      </c>
      <c r="J46" s="664">
        <v>5</v>
      </c>
      <c r="K46" s="665">
        <v>564.08000000000004</v>
      </c>
    </row>
    <row r="47" spans="1:11" ht="14.4" customHeight="1" x14ac:dyDescent="0.3">
      <c r="A47" s="660" t="s">
        <v>560</v>
      </c>
      <c r="B47" s="661" t="s">
        <v>561</v>
      </c>
      <c r="C47" s="662" t="s">
        <v>566</v>
      </c>
      <c r="D47" s="663" t="s">
        <v>2151</v>
      </c>
      <c r="E47" s="662" t="s">
        <v>4455</v>
      </c>
      <c r="F47" s="663" t="s">
        <v>4456</v>
      </c>
      <c r="G47" s="662" t="s">
        <v>3503</v>
      </c>
      <c r="H47" s="662" t="s">
        <v>3504</v>
      </c>
      <c r="I47" s="664">
        <v>186.24</v>
      </c>
      <c r="J47" s="664">
        <v>25</v>
      </c>
      <c r="K47" s="665">
        <v>4655.8999999999996</v>
      </c>
    </row>
    <row r="48" spans="1:11" ht="14.4" customHeight="1" x14ac:dyDescent="0.3">
      <c r="A48" s="660" t="s">
        <v>560</v>
      </c>
      <c r="B48" s="661" t="s">
        <v>561</v>
      </c>
      <c r="C48" s="662" t="s">
        <v>566</v>
      </c>
      <c r="D48" s="663" t="s">
        <v>2151</v>
      </c>
      <c r="E48" s="662" t="s">
        <v>4455</v>
      </c>
      <c r="F48" s="663" t="s">
        <v>4456</v>
      </c>
      <c r="G48" s="662" t="s">
        <v>3505</v>
      </c>
      <c r="H48" s="662" t="s">
        <v>3506</v>
      </c>
      <c r="I48" s="664">
        <v>1355.0040000000001</v>
      </c>
      <c r="J48" s="664">
        <v>12</v>
      </c>
      <c r="K48" s="665">
        <v>16123.24</v>
      </c>
    </row>
    <row r="49" spans="1:11" ht="14.4" customHeight="1" x14ac:dyDescent="0.3">
      <c r="A49" s="660" t="s">
        <v>560</v>
      </c>
      <c r="B49" s="661" t="s">
        <v>561</v>
      </c>
      <c r="C49" s="662" t="s">
        <v>566</v>
      </c>
      <c r="D49" s="663" t="s">
        <v>2151</v>
      </c>
      <c r="E49" s="662" t="s">
        <v>4455</v>
      </c>
      <c r="F49" s="663" t="s">
        <v>4456</v>
      </c>
      <c r="G49" s="662" t="s">
        <v>3507</v>
      </c>
      <c r="H49" s="662" t="s">
        <v>3508</v>
      </c>
      <c r="I49" s="664">
        <v>790.88</v>
      </c>
      <c r="J49" s="664">
        <v>1</v>
      </c>
      <c r="K49" s="665">
        <v>790.88</v>
      </c>
    </row>
    <row r="50" spans="1:11" ht="14.4" customHeight="1" x14ac:dyDescent="0.3">
      <c r="A50" s="660" t="s">
        <v>560</v>
      </c>
      <c r="B50" s="661" t="s">
        <v>561</v>
      </c>
      <c r="C50" s="662" t="s">
        <v>566</v>
      </c>
      <c r="D50" s="663" t="s">
        <v>2151</v>
      </c>
      <c r="E50" s="662" t="s">
        <v>4455</v>
      </c>
      <c r="F50" s="663" t="s">
        <v>4456</v>
      </c>
      <c r="G50" s="662" t="s">
        <v>3509</v>
      </c>
      <c r="H50" s="662" t="s">
        <v>3510</v>
      </c>
      <c r="I50" s="664">
        <v>12.3</v>
      </c>
      <c r="J50" s="664">
        <v>200</v>
      </c>
      <c r="K50" s="665">
        <v>2459.7399999999998</v>
      </c>
    </row>
    <row r="51" spans="1:11" ht="14.4" customHeight="1" x14ac:dyDescent="0.3">
      <c r="A51" s="660" t="s">
        <v>560</v>
      </c>
      <c r="B51" s="661" t="s">
        <v>561</v>
      </c>
      <c r="C51" s="662" t="s">
        <v>566</v>
      </c>
      <c r="D51" s="663" t="s">
        <v>2151</v>
      </c>
      <c r="E51" s="662" t="s">
        <v>4455</v>
      </c>
      <c r="F51" s="663" t="s">
        <v>4456</v>
      </c>
      <c r="G51" s="662" t="s">
        <v>3511</v>
      </c>
      <c r="H51" s="662" t="s">
        <v>3512</v>
      </c>
      <c r="I51" s="664">
        <v>123.05</v>
      </c>
      <c r="J51" s="664">
        <v>12</v>
      </c>
      <c r="K51" s="665">
        <v>1476.6</v>
      </c>
    </row>
    <row r="52" spans="1:11" ht="14.4" customHeight="1" x14ac:dyDescent="0.3">
      <c r="A52" s="660" t="s">
        <v>560</v>
      </c>
      <c r="B52" s="661" t="s">
        <v>561</v>
      </c>
      <c r="C52" s="662" t="s">
        <v>566</v>
      </c>
      <c r="D52" s="663" t="s">
        <v>2151</v>
      </c>
      <c r="E52" s="662" t="s">
        <v>4455</v>
      </c>
      <c r="F52" s="663" t="s">
        <v>4456</v>
      </c>
      <c r="G52" s="662" t="s">
        <v>3513</v>
      </c>
      <c r="H52" s="662" t="s">
        <v>3514</v>
      </c>
      <c r="I52" s="664">
        <v>0.32</v>
      </c>
      <c r="J52" s="664">
        <v>50</v>
      </c>
      <c r="K52" s="665">
        <v>15.95</v>
      </c>
    </row>
    <row r="53" spans="1:11" ht="14.4" customHeight="1" x14ac:dyDescent="0.3">
      <c r="A53" s="660" t="s">
        <v>560</v>
      </c>
      <c r="B53" s="661" t="s">
        <v>561</v>
      </c>
      <c r="C53" s="662" t="s">
        <v>566</v>
      </c>
      <c r="D53" s="663" t="s">
        <v>2151</v>
      </c>
      <c r="E53" s="662" t="s">
        <v>4455</v>
      </c>
      <c r="F53" s="663" t="s">
        <v>4456</v>
      </c>
      <c r="G53" s="662" t="s">
        <v>3515</v>
      </c>
      <c r="H53" s="662" t="s">
        <v>3516</v>
      </c>
      <c r="I53" s="664">
        <v>4.79</v>
      </c>
      <c r="J53" s="664">
        <v>108</v>
      </c>
      <c r="K53" s="665">
        <v>517.55999999999995</v>
      </c>
    </row>
    <row r="54" spans="1:11" ht="14.4" customHeight="1" x14ac:dyDescent="0.3">
      <c r="A54" s="660" t="s">
        <v>560</v>
      </c>
      <c r="B54" s="661" t="s">
        <v>561</v>
      </c>
      <c r="C54" s="662" t="s">
        <v>566</v>
      </c>
      <c r="D54" s="663" t="s">
        <v>2151</v>
      </c>
      <c r="E54" s="662" t="s">
        <v>4455</v>
      </c>
      <c r="F54" s="663" t="s">
        <v>4456</v>
      </c>
      <c r="G54" s="662" t="s">
        <v>3517</v>
      </c>
      <c r="H54" s="662" t="s">
        <v>3518</v>
      </c>
      <c r="I54" s="664">
        <v>170.63</v>
      </c>
      <c r="J54" s="664">
        <v>17</v>
      </c>
      <c r="K54" s="665">
        <v>2900.66</v>
      </c>
    </row>
    <row r="55" spans="1:11" ht="14.4" customHeight="1" x14ac:dyDescent="0.3">
      <c r="A55" s="660" t="s">
        <v>560</v>
      </c>
      <c r="B55" s="661" t="s">
        <v>561</v>
      </c>
      <c r="C55" s="662" t="s">
        <v>566</v>
      </c>
      <c r="D55" s="663" t="s">
        <v>2151</v>
      </c>
      <c r="E55" s="662" t="s">
        <v>4455</v>
      </c>
      <c r="F55" s="663" t="s">
        <v>4456</v>
      </c>
      <c r="G55" s="662" t="s">
        <v>3519</v>
      </c>
      <c r="H55" s="662" t="s">
        <v>3520</v>
      </c>
      <c r="I55" s="664">
        <v>69</v>
      </c>
      <c r="J55" s="664">
        <v>10</v>
      </c>
      <c r="K55" s="665">
        <v>690</v>
      </c>
    </row>
    <row r="56" spans="1:11" ht="14.4" customHeight="1" x14ac:dyDescent="0.3">
      <c r="A56" s="660" t="s">
        <v>560</v>
      </c>
      <c r="B56" s="661" t="s">
        <v>561</v>
      </c>
      <c r="C56" s="662" t="s">
        <v>566</v>
      </c>
      <c r="D56" s="663" t="s">
        <v>2151</v>
      </c>
      <c r="E56" s="662" t="s">
        <v>4455</v>
      </c>
      <c r="F56" s="663" t="s">
        <v>4456</v>
      </c>
      <c r="G56" s="662" t="s">
        <v>3521</v>
      </c>
      <c r="H56" s="662" t="s">
        <v>3522</v>
      </c>
      <c r="I56" s="664">
        <v>749.27</v>
      </c>
      <c r="J56" s="664">
        <v>5</v>
      </c>
      <c r="K56" s="665">
        <v>3746.35</v>
      </c>
    </row>
    <row r="57" spans="1:11" ht="14.4" customHeight="1" x14ac:dyDescent="0.3">
      <c r="A57" s="660" t="s">
        <v>560</v>
      </c>
      <c r="B57" s="661" t="s">
        <v>561</v>
      </c>
      <c r="C57" s="662" t="s">
        <v>566</v>
      </c>
      <c r="D57" s="663" t="s">
        <v>2151</v>
      </c>
      <c r="E57" s="662" t="s">
        <v>4455</v>
      </c>
      <c r="F57" s="663" t="s">
        <v>4456</v>
      </c>
      <c r="G57" s="662" t="s">
        <v>3523</v>
      </c>
      <c r="H57" s="662" t="s">
        <v>3524</v>
      </c>
      <c r="I57" s="664">
        <v>7.1</v>
      </c>
      <c r="J57" s="664">
        <v>4</v>
      </c>
      <c r="K57" s="665">
        <v>28.4</v>
      </c>
    </row>
    <row r="58" spans="1:11" ht="14.4" customHeight="1" x14ac:dyDescent="0.3">
      <c r="A58" s="660" t="s">
        <v>560</v>
      </c>
      <c r="B58" s="661" t="s">
        <v>561</v>
      </c>
      <c r="C58" s="662" t="s">
        <v>566</v>
      </c>
      <c r="D58" s="663" t="s">
        <v>2151</v>
      </c>
      <c r="E58" s="662" t="s">
        <v>4455</v>
      </c>
      <c r="F58" s="663" t="s">
        <v>4456</v>
      </c>
      <c r="G58" s="662" t="s">
        <v>3525</v>
      </c>
      <c r="H58" s="662" t="s">
        <v>3526</v>
      </c>
      <c r="I58" s="664">
        <v>784.96</v>
      </c>
      <c r="J58" s="664">
        <v>6</v>
      </c>
      <c r="K58" s="665">
        <v>4709.76</v>
      </c>
    </row>
    <row r="59" spans="1:11" ht="14.4" customHeight="1" x14ac:dyDescent="0.3">
      <c r="A59" s="660" t="s">
        <v>560</v>
      </c>
      <c r="B59" s="661" t="s">
        <v>561</v>
      </c>
      <c r="C59" s="662" t="s">
        <v>566</v>
      </c>
      <c r="D59" s="663" t="s">
        <v>2151</v>
      </c>
      <c r="E59" s="662" t="s">
        <v>4455</v>
      </c>
      <c r="F59" s="663" t="s">
        <v>4456</v>
      </c>
      <c r="G59" s="662" t="s">
        <v>3527</v>
      </c>
      <c r="H59" s="662" t="s">
        <v>3528</v>
      </c>
      <c r="I59" s="664">
        <v>927.67</v>
      </c>
      <c r="J59" s="664">
        <v>7</v>
      </c>
      <c r="K59" s="665">
        <v>6493.6900000000005</v>
      </c>
    </row>
    <row r="60" spans="1:11" ht="14.4" customHeight="1" x14ac:dyDescent="0.3">
      <c r="A60" s="660" t="s">
        <v>560</v>
      </c>
      <c r="B60" s="661" t="s">
        <v>561</v>
      </c>
      <c r="C60" s="662" t="s">
        <v>566</v>
      </c>
      <c r="D60" s="663" t="s">
        <v>2151</v>
      </c>
      <c r="E60" s="662" t="s">
        <v>4455</v>
      </c>
      <c r="F60" s="663" t="s">
        <v>4456</v>
      </c>
      <c r="G60" s="662" t="s">
        <v>3529</v>
      </c>
      <c r="H60" s="662" t="s">
        <v>3530</v>
      </c>
      <c r="I60" s="664">
        <v>8.2799999999999994</v>
      </c>
      <c r="J60" s="664">
        <v>2</v>
      </c>
      <c r="K60" s="665">
        <v>16.559999999999999</v>
      </c>
    </row>
    <row r="61" spans="1:11" ht="14.4" customHeight="1" x14ac:dyDescent="0.3">
      <c r="A61" s="660" t="s">
        <v>560</v>
      </c>
      <c r="B61" s="661" t="s">
        <v>561</v>
      </c>
      <c r="C61" s="662" t="s">
        <v>566</v>
      </c>
      <c r="D61" s="663" t="s">
        <v>2151</v>
      </c>
      <c r="E61" s="662" t="s">
        <v>4455</v>
      </c>
      <c r="F61" s="663" t="s">
        <v>4456</v>
      </c>
      <c r="G61" s="662" t="s">
        <v>3531</v>
      </c>
      <c r="H61" s="662" t="s">
        <v>3532</v>
      </c>
      <c r="I61" s="664">
        <v>5.92</v>
      </c>
      <c r="J61" s="664">
        <v>4</v>
      </c>
      <c r="K61" s="665">
        <v>23.68</v>
      </c>
    </row>
    <row r="62" spans="1:11" ht="14.4" customHeight="1" x14ac:dyDescent="0.3">
      <c r="A62" s="660" t="s">
        <v>560</v>
      </c>
      <c r="B62" s="661" t="s">
        <v>561</v>
      </c>
      <c r="C62" s="662" t="s">
        <v>566</v>
      </c>
      <c r="D62" s="663" t="s">
        <v>2151</v>
      </c>
      <c r="E62" s="662" t="s">
        <v>4455</v>
      </c>
      <c r="F62" s="663" t="s">
        <v>4456</v>
      </c>
      <c r="G62" s="662" t="s">
        <v>3533</v>
      </c>
      <c r="H62" s="662" t="s">
        <v>3534</v>
      </c>
      <c r="I62" s="664">
        <v>29.13</v>
      </c>
      <c r="J62" s="664">
        <v>25</v>
      </c>
      <c r="K62" s="665">
        <v>728.36</v>
      </c>
    </row>
    <row r="63" spans="1:11" ht="14.4" customHeight="1" x14ac:dyDescent="0.3">
      <c r="A63" s="660" t="s">
        <v>560</v>
      </c>
      <c r="B63" s="661" t="s">
        <v>561</v>
      </c>
      <c r="C63" s="662" t="s">
        <v>566</v>
      </c>
      <c r="D63" s="663" t="s">
        <v>2151</v>
      </c>
      <c r="E63" s="662" t="s">
        <v>4455</v>
      </c>
      <c r="F63" s="663" t="s">
        <v>4456</v>
      </c>
      <c r="G63" s="662" t="s">
        <v>3535</v>
      </c>
      <c r="H63" s="662" t="s">
        <v>3536</v>
      </c>
      <c r="I63" s="664">
        <v>67.319999999999993</v>
      </c>
      <c r="J63" s="664">
        <v>35</v>
      </c>
      <c r="K63" s="665">
        <v>2356.2399999999998</v>
      </c>
    </row>
    <row r="64" spans="1:11" ht="14.4" customHeight="1" x14ac:dyDescent="0.3">
      <c r="A64" s="660" t="s">
        <v>560</v>
      </c>
      <c r="B64" s="661" t="s">
        <v>561</v>
      </c>
      <c r="C64" s="662" t="s">
        <v>566</v>
      </c>
      <c r="D64" s="663" t="s">
        <v>2151</v>
      </c>
      <c r="E64" s="662" t="s">
        <v>4455</v>
      </c>
      <c r="F64" s="663" t="s">
        <v>4456</v>
      </c>
      <c r="G64" s="662" t="s">
        <v>3537</v>
      </c>
      <c r="H64" s="662" t="s">
        <v>3538</v>
      </c>
      <c r="I64" s="664">
        <v>82.08</v>
      </c>
      <c r="J64" s="664">
        <v>10</v>
      </c>
      <c r="K64" s="665">
        <v>820.8</v>
      </c>
    </row>
    <row r="65" spans="1:11" ht="14.4" customHeight="1" x14ac:dyDescent="0.3">
      <c r="A65" s="660" t="s">
        <v>560</v>
      </c>
      <c r="B65" s="661" t="s">
        <v>561</v>
      </c>
      <c r="C65" s="662" t="s">
        <v>566</v>
      </c>
      <c r="D65" s="663" t="s">
        <v>2151</v>
      </c>
      <c r="E65" s="662" t="s">
        <v>4455</v>
      </c>
      <c r="F65" s="663" t="s">
        <v>4456</v>
      </c>
      <c r="G65" s="662" t="s">
        <v>3539</v>
      </c>
      <c r="H65" s="662" t="s">
        <v>3540</v>
      </c>
      <c r="I65" s="664">
        <v>269.32</v>
      </c>
      <c r="J65" s="664">
        <v>5</v>
      </c>
      <c r="K65" s="665">
        <v>1346.62</v>
      </c>
    </row>
    <row r="66" spans="1:11" ht="14.4" customHeight="1" x14ac:dyDescent="0.3">
      <c r="A66" s="660" t="s">
        <v>560</v>
      </c>
      <c r="B66" s="661" t="s">
        <v>561</v>
      </c>
      <c r="C66" s="662" t="s">
        <v>566</v>
      </c>
      <c r="D66" s="663" t="s">
        <v>2151</v>
      </c>
      <c r="E66" s="662" t="s">
        <v>4455</v>
      </c>
      <c r="F66" s="663" t="s">
        <v>4456</v>
      </c>
      <c r="G66" s="662" t="s">
        <v>3541</v>
      </c>
      <c r="H66" s="662" t="s">
        <v>3542</v>
      </c>
      <c r="I66" s="664">
        <v>656.64</v>
      </c>
      <c r="J66" s="664">
        <v>6</v>
      </c>
      <c r="K66" s="665">
        <v>3939.84</v>
      </c>
    </row>
    <row r="67" spans="1:11" ht="14.4" customHeight="1" x14ac:dyDescent="0.3">
      <c r="A67" s="660" t="s">
        <v>560</v>
      </c>
      <c r="B67" s="661" t="s">
        <v>561</v>
      </c>
      <c r="C67" s="662" t="s">
        <v>566</v>
      </c>
      <c r="D67" s="663" t="s">
        <v>2151</v>
      </c>
      <c r="E67" s="662" t="s">
        <v>4455</v>
      </c>
      <c r="F67" s="663" t="s">
        <v>4456</v>
      </c>
      <c r="G67" s="662" t="s">
        <v>3543</v>
      </c>
      <c r="H67" s="662" t="s">
        <v>3544</v>
      </c>
      <c r="I67" s="664">
        <v>79.209999999999994</v>
      </c>
      <c r="J67" s="664">
        <v>20</v>
      </c>
      <c r="K67" s="665">
        <v>1584.12</v>
      </c>
    </row>
    <row r="68" spans="1:11" ht="14.4" customHeight="1" x14ac:dyDescent="0.3">
      <c r="A68" s="660" t="s">
        <v>560</v>
      </c>
      <c r="B68" s="661" t="s">
        <v>561</v>
      </c>
      <c r="C68" s="662" t="s">
        <v>566</v>
      </c>
      <c r="D68" s="663" t="s">
        <v>2151</v>
      </c>
      <c r="E68" s="662" t="s">
        <v>4455</v>
      </c>
      <c r="F68" s="663" t="s">
        <v>4456</v>
      </c>
      <c r="G68" s="662" t="s">
        <v>3545</v>
      </c>
      <c r="H68" s="662" t="s">
        <v>3546</v>
      </c>
      <c r="I68" s="664">
        <v>309.12</v>
      </c>
      <c r="J68" s="664">
        <v>5</v>
      </c>
      <c r="K68" s="665">
        <v>1545.6</v>
      </c>
    </row>
    <row r="69" spans="1:11" ht="14.4" customHeight="1" x14ac:dyDescent="0.3">
      <c r="A69" s="660" t="s">
        <v>560</v>
      </c>
      <c r="B69" s="661" t="s">
        <v>561</v>
      </c>
      <c r="C69" s="662" t="s">
        <v>566</v>
      </c>
      <c r="D69" s="663" t="s">
        <v>2151</v>
      </c>
      <c r="E69" s="662" t="s">
        <v>4455</v>
      </c>
      <c r="F69" s="663" t="s">
        <v>4456</v>
      </c>
      <c r="G69" s="662" t="s">
        <v>3547</v>
      </c>
      <c r="H69" s="662" t="s">
        <v>3548</v>
      </c>
      <c r="I69" s="664">
        <v>123.05</v>
      </c>
      <c r="J69" s="664">
        <v>10</v>
      </c>
      <c r="K69" s="665">
        <v>1230.5</v>
      </c>
    </row>
    <row r="70" spans="1:11" ht="14.4" customHeight="1" x14ac:dyDescent="0.3">
      <c r="A70" s="660" t="s">
        <v>560</v>
      </c>
      <c r="B70" s="661" t="s">
        <v>561</v>
      </c>
      <c r="C70" s="662" t="s">
        <v>566</v>
      </c>
      <c r="D70" s="663" t="s">
        <v>2151</v>
      </c>
      <c r="E70" s="662" t="s">
        <v>4455</v>
      </c>
      <c r="F70" s="663" t="s">
        <v>4456</v>
      </c>
      <c r="G70" s="662" t="s">
        <v>3549</v>
      </c>
      <c r="H70" s="662" t="s">
        <v>3550</v>
      </c>
      <c r="I70" s="664">
        <v>1319</v>
      </c>
      <c r="J70" s="664">
        <v>2</v>
      </c>
      <c r="K70" s="665">
        <v>2638</v>
      </c>
    </row>
    <row r="71" spans="1:11" ht="14.4" customHeight="1" x14ac:dyDescent="0.3">
      <c r="A71" s="660" t="s">
        <v>560</v>
      </c>
      <c r="B71" s="661" t="s">
        <v>561</v>
      </c>
      <c r="C71" s="662" t="s">
        <v>566</v>
      </c>
      <c r="D71" s="663" t="s">
        <v>2151</v>
      </c>
      <c r="E71" s="662" t="s">
        <v>4455</v>
      </c>
      <c r="F71" s="663" t="s">
        <v>4456</v>
      </c>
      <c r="G71" s="662" t="s">
        <v>3551</v>
      </c>
      <c r="H71" s="662" t="s">
        <v>3552</v>
      </c>
      <c r="I71" s="664">
        <v>48.22</v>
      </c>
      <c r="J71" s="664">
        <v>10</v>
      </c>
      <c r="K71" s="665">
        <v>482.18</v>
      </c>
    </row>
    <row r="72" spans="1:11" ht="14.4" customHeight="1" x14ac:dyDescent="0.3">
      <c r="A72" s="660" t="s">
        <v>560</v>
      </c>
      <c r="B72" s="661" t="s">
        <v>561</v>
      </c>
      <c r="C72" s="662" t="s">
        <v>566</v>
      </c>
      <c r="D72" s="663" t="s">
        <v>2151</v>
      </c>
      <c r="E72" s="662" t="s">
        <v>4455</v>
      </c>
      <c r="F72" s="663" t="s">
        <v>4456</v>
      </c>
      <c r="G72" s="662" t="s">
        <v>3553</v>
      </c>
      <c r="H72" s="662" t="s">
        <v>3554</v>
      </c>
      <c r="I72" s="664">
        <v>1490.3340000000001</v>
      </c>
      <c r="J72" s="664">
        <v>13</v>
      </c>
      <c r="K72" s="665">
        <v>19374.05</v>
      </c>
    </row>
    <row r="73" spans="1:11" ht="14.4" customHeight="1" x14ac:dyDescent="0.3">
      <c r="A73" s="660" t="s">
        <v>560</v>
      </c>
      <c r="B73" s="661" t="s">
        <v>561</v>
      </c>
      <c r="C73" s="662" t="s">
        <v>566</v>
      </c>
      <c r="D73" s="663" t="s">
        <v>2151</v>
      </c>
      <c r="E73" s="662" t="s">
        <v>4455</v>
      </c>
      <c r="F73" s="663" t="s">
        <v>4456</v>
      </c>
      <c r="G73" s="662" t="s">
        <v>3555</v>
      </c>
      <c r="H73" s="662" t="s">
        <v>3556</v>
      </c>
      <c r="I73" s="664">
        <v>12.65</v>
      </c>
      <c r="J73" s="664">
        <v>15</v>
      </c>
      <c r="K73" s="665">
        <v>189.75</v>
      </c>
    </row>
    <row r="74" spans="1:11" ht="14.4" customHeight="1" x14ac:dyDescent="0.3">
      <c r="A74" s="660" t="s">
        <v>560</v>
      </c>
      <c r="B74" s="661" t="s">
        <v>561</v>
      </c>
      <c r="C74" s="662" t="s">
        <v>566</v>
      </c>
      <c r="D74" s="663" t="s">
        <v>2151</v>
      </c>
      <c r="E74" s="662" t="s">
        <v>4455</v>
      </c>
      <c r="F74" s="663" t="s">
        <v>4456</v>
      </c>
      <c r="G74" s="662" t="s">
        <v>3557</v>
      </c>
      <c r="H74" s="662" t="s">
        <v>3558</v>
      </c>
      <c r="I74" s="664">
        <v>11.5</v>
      </c>
      <c r="J74" s="664">
        <v>15</v>
      </c>
      <c r="K74" s="665">
        <v>172.5</v>
      </c>
    </row>
    <row r="75" spans="1:11" ht="14.4" customHeight="1" x14ac:dyDescent="0.3">
      <c r="A75" s="660" t="s">
        <v>560</v>
      </c>
      <c r="B75" s="661" t="s">
        <v>561</v>
      </c>
      <c r="C75" s="662" t="s">
        <v>566</v>
      </c>
      <c r="D75" s="663" t="s">
        <v>2151</v>
      </c>
      <c r="E75" s="662" t="s">
        <v>4457</v>
      </c>
      <c r="F75" s="663" t="s">
        <v>4458</v>
      </c>
      <c r="G75" s="662" t="s">
        <v>3559</v>
      </c>
      <c r="H75" s="662" t="s">
        <v>3560</v>
      </c>
      <c r="I75" s="664">
        <v>471.9</v>
      </c>
      <c r="J75" s="664">
        <v>2</v>
      </c>
      <c r="K75" s="665">
        <v>943.8</v>
      </c>
    </row>
    <row r="76" spans="1:11" ht="14.4" customHeight="1" x14ac:dyDescent="0.3">
      <c r="A76" s="660" t="s">
        <v>560</v>
      </c>
      <c r="B76" s="661" t="s">
        <v>561</v>
      </c>
      <c r="C76" s="662" t="s">
        <v>566</v>
      </c>
      <c r="D76" s="663" t="s">
        <v>2151</v>
      </c>
      <c r="E76" s="662" t="s">
        <v>4457</v>
      </c>
      <c r="F76" s="663" t="s">
        <v>4458</v>
      </c>
      <c r="G76" s="662" t="s">
        <v>3561</v>
      </c>
      <c r="H76" s="662" t="s">
        <v>3562</v>
      </c>
      <c r="I76" s="664">
        <v>58.37</v>
      </c>
      <c r="J76" s="664">
        <v>20</v>
      </c>
      <c r="K76" s="665">
        <v>1167.4000000000001</v>
      </c>
    </row>
    <row r="77" spans="1:11" ht="14.4" customHeight="1" x14ac:dyDescent="0.3">
      <c r="A77" s="660" t="s">
        <v>560</v>
      </c>
      <c r="B77" s="661" t="s">
        <v>561</v>
      </c>
      <c r="C77" s="662" t="s">
        <v>566</v>
      </c>
      <c r="D77" s="663" t="s">
        <v>2151</v>
      </c>
      <c r="E77" s="662" t="s">
        <v>4457</v>
      </c>
      <c r="F77" s="663" t="s">
        <v>4458</v>
      </c>
      <c r="G77" s="662" t="s">
        <v>3563</v>
      </c>
      <c r="H77" s="662" t="s">
        <v>3564</v>
      </c>
      <c r="I77" s="664">
        <v>3.0249999999999999</v>
      </c>
      <c r="J77" s="664">
        <v>100</v>
      </c>
      <c r="K77" s="665">
        <v>302.5</v>
      </c>
    </row>
    <row r="78" spans="1:11" ht="14.4" customHeight="1" x14ac:dyDescent="0.3">
      <c r="A78" s="660" t="s">
        <v>560</v>
      </c>
      <c r="B78" s="661" t="s">
        <v>561</v>
      </c>
      <c r="C78" s="662" t="s">
        <v>566</v>
      </c>
      <c r="D78" s="663" t="s">
        <v>2151</v>
      </c>
      <c r="E78" s="662" t="s">
        <v>4457</v>
      </c>
      <c r="F78" s="663" t="s">
        <v>4458</v>
      </c>
      <c r="G78" s="662" t="s">
        <v>3565</v>
      </c>
      <c r="H78" s="662" t="s">
        <v>3566</v>
      </c>
      <c r="I78" s="664">
        <v>0.24</v>
      </c>
      <c r="J78" s="664">
        <v>100</v>
      </c>
      <c r="K78" s="665">
        <v>24</v>
      </c>
    </row>
    <row r="79" spans="1:11" ht="14.4" customHeight="1" x14ac:dyDescent="0.3">
      <c r="A79" s="660" t="s">
        <v>560</v>
      </c>
      <c r="B79" s="661" t="s">
        <v>561</v>
      </c>
      <c r="C79" s="662" t="s">
        <v>566</v>
      </c>
      <c r="D79" s="663" t="s">
        <v>2151</v>
      </c>
      <c r="E79" s="662" t="s">
        <v>4457</v>
      </c>
      <c r="F79" s="663" t="s">
        <v>4458</v>
      </c>
      <c r="G79" s="662" t="s">
        <v>3567</v>
      </c>
      <c r="H79" s="662" t="s">
        <v>3568</v>
      </c>
      <c r="I79" s="664">
        <v>11.143333333333333</v>
      </c>
      <c r="J79" s="664">
        <v>250</v>
      </c>
      <c r="K79" s="665">
        <v>2786</v>
      </c>
    </row>
    <row r="80" spans="1:11" ht="14.4" customHeight="1" x14ac:dyDescent="0.3">
      <c r="A80" s="660" t="s">
        <v>560</v>
      </c>
      <c r="B80" s="661" t="s">
        <v>561</v>
      </c>
      <c r="C80" s="662" t="s">
        <v>566</v>
      </c>
      <c r="D80" s="663" t="s">
        <v>2151</v>
      </c>
      <c r="E80" s="662" t="s">
        <v>4457</v>
      </c>
      <c r="F80" s="663" t="s">
        <v>4458</v>
      </c>
      <c r="G80" s="662" t="s">
        <v>3569</v>
      </c>
      <c r="H80" s="662" t="s">
        <v>3570</v>
      </c>
      <c r="I80" s="664">
        <v>1.0900000000000001</v>
      </c>
      <c r="J80" s="664">
        <v>2700</v>
      </c>
      <c r="K80" s="665">
        <v>2943</v>
      </c>
    </row>
    <row r="81" spans="1:11" ht="14.4" customHeight="1" x14ac:dyDescent="0.3">
      <c r="A81" s="660" t="s">
        <v>560</v>
      </c>
      <c r="B81" s="661" t="s">
        <v>561</v>
      </c>
      <c r="C81" s="662" t="s">
        <v>566</v>
      </c>
      <c r="D81" s="663" t="s">
        <v>2151</v>
      </c>
      <c r="E81" s="662" t="s">
        <v>4457</v>
      </c>
      <c r="F81" s="663" t="s">
        <v>4458</v>
      </c>
      <c r="G81" s="662" t="s">
        <v>3571</v>
      </c>
      <c r="H81" s="662" t="s">
        <v>3572</v>
      </c>
      <c r="I81" s="664">
        <v>1.67</v>
      </c>
      <c r="J81" s="664">
        <v>1100</v>
      </c>
      <c r="K81" s="665">
        <v>1837</v>
      </c>
    </row>
    <row r="82" spans="1:11" ht="14.4" customHeight="1" x14ac:dyDescent="0.3">
      <c r="A82" s="660" t="s">
        <v>560</v>
      </c>
      <c r="B82" s="661" t="s">
        <v>561</v>
      </c>
      <c r="C82" s="662" t="s">
        <v>566</v>
      </c>
      <c r="D82" s="663" t="s">
        <v>2151</v>
      </c>
      <c r="E82" s="662" t="s">
        <v>4457</v>
      </c>
      <c r="F82" s="663" t="s">
        <v>4458</v>
      </c>
      <c r="G82" s="662" t="s">
        <v>3573</v>
      </c>
      <c r="H82" s="662" t="s">
        <v>3574</v>
      </c>
      <c r="I82" s="664">
        <v>0.48</v>
      </c>
      <c r="J82" s="664">
        <v>400</v>
      </c>
      <c r="K82" s="665">
        <v>192</v>
      </c>
    </row>
    <row r="83" spans="1:11" ht="14.4" customHeight="1" x14ac:dyDescent="0.3">
      <c r="A83" s="660" t="s">
        <v>560</v>
      </c>
      <c r="B83" s="661" t="s">
        <v>561</v>
      </c>
      <c r="C83" s="662" t="s">
        <v>566</v>
      </c>
      <c r="D83" s="663" t="s">
        <v>2151</v>
      </c>
      <c r="E83" s="662" t="s">
        <v>4457</v>
      </c>
      <c r="F83" s="663" t="s">
        <v>4458</v>
      </c>
      <c r="G83" s="662" t="s">
        <v>3575</v>
      </c>
      <c r="H83" s="662" t="s">
        <v>3576</v>
      </c>
      <c r="I83" s="664">
        <v>3.1324999999999994</v>
      </c>
      <c r="J83" s="664">
        <v>800</v>
      </c>
      <c r="K83" s="665">
        <v>2506</v>
      </c>
    </row>
    <row r="84" spans="1:11" ht="14.4" customHeight="1" x14ac:dyDescent="0.3">
      <c r="A84" s="660" t="s">
        <v>560</v>
      </c>
      <c r="B84" s="661" t="s">
        <v>561</v>
      </c>
      <c r="C84" s="662" t="s">
        <v>566</v>
      </c>
      <c r="D84" s="663" t="s">
        <v>2151</v>
      </c>
      <c r="E84" s="662" t="s">
        <v>4457</v>
      </c>
      <c r="F84" s="663" t="s">
        <v>4458</v>
      </c>
      <c r="G84" s="662" t="s">
        <v>3577</v>
      </c>
      <c r="H84" s="662" t="s">
        <v>3578</v>
      </c>
      <c r="I84" s="664">
        <v>6.29</v>
      </c>
      <c r="J84" s="664">
        <v>200</v>
      </c>
      <c r="K84" s="665">
        <v>1258</v>
      </c>
    </row>
    <row r="85" spans="1:11" ht="14.4" customHeight="1" x14ac:dyDescent="0.3">
      <c r="A85" s="660" t="s">
        <v>560</v>
      </c>
      <c r="B85" s="661" t="s">
        <v>561</v>
      </c>
      <c r="C85" s="662" t="s">
        <v>566</v>
      </c>
      <c r="D85" s="663" t="s">
        <v>2151</v>
      </c>
      <c r="E85" s="662" t="s">
        <v>4457</v>
      </c>
      <c r="F85" s="663" t="s">
        <v>4458</v>
      </c>
      <c r="G85" s="662" t="s">
        <v>3579</v>
      </c>
      <c r="H85" s="662" t="s">
        <v>3580</v>
      </c>
      <c r="I85" s="664">
        <v>68.53</v>
      </c>
      <c r="J85" s="664">
        <v>6</v>
      </c>
      <c r="K85" s="665">
        <v>411.18</v>
      </c>
    </row>
    <row r="86" spans="1:11" ht="14.4" customHeight="1" x14ac:dyDescent="0.3">
      <c r="A86" s="660" t="s">
        <v>560</v>
      </c>
      <c r="B86" s="661" t="s">
        <v>561</v>
      </c>
      <c r="C86" s="662" t="s">
        <v>566</v>
      </c>
      <c r="D86" s="663" t="s">
        <v>2151</v>
      </c>
      <c r="E86" s="662" t="s">
        <v>4457</v>
      </c>
      <c r="F86" s="663" t="s">
        <v>4458</v>
      </c>
      <c r="G86" s="662" t="s">
        <v>3581</v>
      </c>
      <c r="H86" s="662" t="s">
        <v>3582</v>
      </c>
      <c r="I86" s="664">
        <v>50.82</v>
      </c>
      <c r="J86" s="664">
        <v>60</v>
      </c>
      <c r="K86" s="665">
        <v>3049.2</v>
      </c>
    </row>
    <row r="87" spans="1:11" ht="14.4" customHeight="1" x14ac:dyDescent="0.3">
      <c r="A87" s="660" t="s">
        <v>560</v>
      </c>
      <c r="B87" s="661" t="s">
        <v>561</v>
      </c>
      <c r="C87" s="662" t="s">
        <v>566</v>
      </c>
      <c r="D87" s="663" t="s">
        <v>2151</v>
      </c>
      <c r="E87" s="662" t="s">
        <v>4457</v>
      </c>
      <c r="F87" s="663" t="s">
        <v>4458</v>
      </c>
      <c r="G87" s="662" t="s">
        <v>3583</v>
      </c>
      <c r="H87" s="662" t="s">
        <v>3584</v>
      </c>
      <c r="I87" s="664">
        <v>169.4</v>
      </c>
      <c r="J87" s="664">
        <v>10</v>
      </c>
      <c r="K87" s="665">
        <v>1694</v>
      </c>
    </row>
    <row r="88" spans="1:11" ht="14.4" customHeight="1" x14ac:dyDescent="0.3">
      <c r="A88" s="660" t="s">
        <v>560</v>
      </c>
      <c r="B88" s="661" t="s">
        <v>561</v>
      </c>
      <c r="C88" s="662" t="s">
        <v>566</v>
      </c>
      <c r="D88" s="663" t="s">
        <v>2151</v>
      </c>
      <c r="E88" s="662" t="s">
        <v>4457</v>
      </c>
      <c r="F88" s="663" t="s">
        <v>4458</v>
      </c>
      <c r="G88" s="662" t="s">
        <v>3585</v>
      </c>
      <c r="H88" s="662" t="s">
        <v>3586</v>
      </c>
      <c r="I88" s="664">
        <v>94.38</v>
      </c>
      <c r="J88" s="664">
        <v>6</v>
      </c>
      <c r="K88" s="665">
        <v>566.28</v>
      </c>
    </row>
    <row r="89" spans="1:11" ht="14.4" customHeight="1" x14ac:dyDescent="0.3">
      <c r="A89" s="660" t="s">
        <v>560</v>
      </c>
      <c r="B89" s="661" t="s">
        <v>561</v>
      </c>
      <c r="C89" s="662" t="s">
        <v>566</v>
      </c>
      <c r="D89" s="663" t="s">
        <v>2151</v>
      </c>
      <c r="E89" s="662" t="s">
        <v>4457</v>
      </c>
      <c r="F89" s="663" t="s">
        <v>4458</v>
      </c>
      <c r="G89" s="662" t="s">
        <v>3587</v>
      </c>
      <c r="H89" s="662" t="s">
        <v>3588</v>
      </c>
      <c r="I89" s="664">
        <v>5.56</v>
      </c>
      <c r="J89" s="664">
        <v>20</v>
      </c>
      <c r="K89" s="665">
        <v>111.2</v>
      </c>
    </row>
    <row r="90" spans="1:11" ht="14.4" customHeight="1" x14ac:dyDescent="0.3">
      <c r="A90" s="660" t="s">
        <v>560</v>
      </c>
      <c r="B90" s="661" t="s">
        <v>561</v>
      </c>
      <c r="C90" s="662" t="s">
        <v>566</v>
      </c>
      <c r="D90" s="663" t="s">
        <v>2151</v>
      </c>
      <c r="E90" s="662" t="s">
        <v>4457</v>
      </c>
      <c r="F90" s="663" t="s">
        <v>4458</v>
      </c>
      <c r="G90" s="662" t="s">
        <v>3589</v>
      </c>
      <c r="H90" s="662" t="s">
        <v>3590</v>
      </c>
      <c r="I90" s="664">
        <v>20.69</v>
      </c>
      <c r="J90" s="664">
        <v>200</v>
      </c>
      <c r="K90" s="665">
        <v>4138</v>
      </c>
    </row>
    <row r="91" spans="1:11" ht="14.4" customHeight="1" x14ac:dyDescent="0.3">
      <c r="A91" s="660" t="s">
        <v>560</v>
      </c>
      <c r="B91" s="661" t="s">
        <v>561</v>
      </c>
      <c r="C91" s="662" t="s">
        <v>566</v>
      </c>
      <c r="D91" s="663" t="s">
        <v>2151</v>
      </c>
      <c r="E91" s="662" t="s">
        <v>4457</v>
      </c>
      <c r="F91" s="663" t="s">
        <v>4458</v>
      </c>
      <c r="G91" s="662" t="s">
        <v>3591</v>
      </c>
      <c r="H91" s="662" t="s">
        <v>3592</v>
      </c>
      <c r="I91" s="664">
        <v>26.02</v>
      </c>
      <c r="J91" s="664">
        <v>960</v>
      </c>
      <c r="K91" s="665">
        <v>24974.400000000001</v>
      </c>
    </row>
    <row r="92" spans="1:11" ht="14.4" customHeight="1" x14ac:dyDescent="0.3">
      <c r="A92" s="660" t="s">
        <v>560</v>
      </c>
      <c r="B92" s="661" t="s">
        <v>561</v>
      </c>
      <c r="C92" s="662" t="s">
        <v>566</v>
      </c>
      <c r="D92" s="663" t="s">
        <v>2151</v>
      </c>
      <c r="E92" s="662" t="s">
        <v>4457</v>
      </c>
      <c r="F92" s="663" t="s">
        <v>4458</v>
      </c>
      <c r="G92" s="662" t="s">
        <v>3593</v>
      </c>
      <c r="H92" s="662" t="s">
        <v>3594</v>
      </c>
      <c r="I92" s="664">
        <v>26.015000000000001</v>
      </c>
      <c r="J92" s="664">
        <v>240</v>
      </c>
      <c r="K92" s="665">
        <v>6243</v>
      </c>
    </row>
    <row r="93" spans="1:11" ht="14.4" customHeight="1" x14ac:dyDescent="0.3">
      <c r="A93" s="660" t="s">
        <v>560</v>
      </c>
      <c r="B93" s="661" t="s">
        <v>561</v>
      </c>
      <c r="C93" s="662" t="s">
        <v>566</v>
      </c>
      <c r="D93" s="663" t="s">
        <v>2151</v>
      </c>
      <c r="E93" s="662" t="s">
        <v>4457</v>
      </c>
      <c r="F93" s="663" t="s">
        <v>4458</v>
      </c>
      <c r="G93" s="662" t="s">
        <v>3595</v>
      </c>
      <c r="H93" s="662" t="s">
        <v>3596</v>
      </c>
      <c r="I93" s="664">
        <v>26.02</v>
      </c>
      <c r="J93" s="664">
        <v>200</v>
      </c>
      <c r="K93" s="665">
        <v>5203.3500000000004</v>
      </c>
    </row>
    <row r="94" spans="1:11" ht="14.4" customHeight="1" x14ac:dyDescent="0.3">
      <c r="A94" s="660" t="s">
        <v>560</v>
      </c>
      <c r="B94" s="661" t="s">
        <v>561</v>
      </c>
      <c r="C94" s="662" t="s">
        <v>566</v>
      </c>
      <c r="D94" s="663" t="s">
        <v>2151</v>
      </c>
      <c r="E94" s="662" t="s">
        <v>4457</v>
      </c>
      <c r="F94" s="663" t="s">
        <v>4458</v>
      </c>
      <c r="G94" s="662" t="s">
        <v>3597</v>
      </c>
      <c r="H94" s="662" t="s">
        <v>3598</v>
      </c>
      <c r="I94" s="664">
        <v>1.98</v>
      </c>
      <c r="J94" s="664">
        <v>1000</v>
      </c>
      <c r="K94" s="665">
        <v>1980</v>
      </c>
    </row>
    <row r="95" spans="1:11" ht="14.4" customHeight="1" x14ac:dyDescent="0.3">
      <c r="A95" s="660" t="s">
        <v>560</v>
      </c>
      <c r="B95" s="661" t="s">
        <v>561</v>
      </c>
      <c r="C95" s="662" t="s">
        <v>566</v>
      </c>
      <c r="D95" s="663" t="s">
        <v>2151</v>
      </c>
      <c r="E95" s="662" t="s">
        <v>4457</v>
      </c>
      <c r="F95" s="663" t="s">
        <v>4458</v>
      </c>
      <c r="G95" s="662" t="s">
        <v>3599</v>
      </c>
      <c r="H95" s="662" t="s">
        <v>3600</v>
      </c>
      <c r="I95" s="664">
        <v>1.9550000000000001</v>
      </c>
      <c r="J95" s="664">
        <v>150</v>
      </c>
      <c r="K95" s="665">
        <v>292</v>
      </c>
    </row>
    <row r="96" spans="1:11" ht="14.4" customHeight="1" x14ac:dyDescent="0.3">
      <c r="A96" s="660" t="s">
        <v>560</v>
      </c>
      <c r="B96" s="661" t="s">
        <v>561</v>
      </c>
      <c r="C96" s="662" t="s">
        <v>566</v>
      </c>
      <c r="D96" s="663" t="s">
        <v>2151</v>
      </c>
      <c r="E96" s="662" t="s">
        <v>4457</v>
      </c>
      <c r="F96" s="663" t="s">
        <v>4458</v>
      </c>
      <c r="G96" s="662" t="s">
        <v>3601</v>
      </c>
      <c r="H96" s="662" t="s">
        <v>3602</v>
      </c>
      <c r="I96" s="664">
        <v>3.0666666666666664</v>
      </c>
      <c r="J96" s="664">
        <v>150</v>
      </c>
      <c r="K96" s="665">
        <v>460</v>
      </c>
    </row>
    <row r="97" spans="1:11" ht="14.4" customHeight="1" x14ac:dyDescent="0.3">
      <c r="A97" s="660" t="s">
        <v>560</v>
      </c>
      <c r="B97" s="661" t="s">
        <v>561</v>
      </c>
      <c r="C97" s="662" t="s">
        <v>566</v>
      </c>
      <c r="D97" s="663" t="s">
        <v>2151</v>
      </c>
      <c r="E97" s="662" t="s">
        <v>4457</v>
      </c>
      <c r="F97" s="663" t="s">
        <v>4458</v>
      </c>
      <c r="G97" s="662" t="s">
        <v>3603</v>
      </c>
      <c r="H97" s="662" t="s">
        <v>3604</v>
      </c>
      <c r="I97" s="664">
        <v>1.9233333333333331</v>
      </c>
      <c r="J97" s="664">
        <v>200</v>
      </c>
      <c r="K97" s="665">
        <v>384.5</v>
      </c>
    </row>
    <row r="98" spans="1:11" ht="14.4" customHeight="1" x14ac:dyDescent="0.3">
      <c r="A98" s="660" t="s">
        <v>560</v>
      </c>
      <c r="B98" s="661" t="s">
        <v>561</v>
      </c>
      <c r="C98" s="662" t="s">
        <v>566</v>
      </c>
      <c r="D98" s="663" t="s">
        <v>2151</v>
      </c>
      <c r="E98" s="662" t="s">
        <v>4457</v>
      </c>
      <c r="F98" s="663" t="s">
        <v>4458</v>
      </c>
      <c r="G98" s="662" t="s">
        <v>3605</v>
      </c>
      <c r="H98" s="662" t="s">
        <v>3606</v>
      </c>
      <c r="I98" s="664">
        <v>0.01</v>
      </c>
      <c r="J98" s="664">
        <v>500</v>
      </c>
      <c r="K98" s="665">
        <v>5</v>
      </c>
    </row>
    <row r="99" spans="1:11" ht="14.4" customHeight="1" x14ac:dyDescent="0.3">
      <c r="A99" s="660" t="s">
        <v>560</v>
      </c>
      <c r="B99" s="661" t="s">
        <v>561</v>
      </c>
      <c r="C99" s="662" t="s">
        <v>566</v>
      </c>
      <c r="D99" s="663" t="s">
        <v>2151</v>
      </c>
      <c r="E99" s="662" t="s">
        <v>4457</v>
      </c>
      <c r="F99" s="663" t="s">
        <v>4458</v>
      </c>
      <c r="G99" s="662" t="s">
        <v>3607</v>
      </c>
      <c r="H99" s="662" t="s">
        <v>3608</v>
      </c>
      <c r="I99" s="664">
        <v>2.94</v>
      </c>
      <c r="J99" s="664">
        <v>500</v>
      </c>
      <c r="K99" s="665">
        <v>1477</v>
      </c>
    </row>
    <row r="100" spans="1:11" ht="14.4" customHeight="1" x14ac:dyDescent="0.3">
      <c r="A100" s="660" t="s">
        <v>560</v>
      </c>
      <c r="B100" s="661" t="s">
        <v>561</v>
      </c>
      <c r="C100" s="662" t="s">
        <v>566</v>
      </c>
      <c r="D100" s="663" t="s">
        <v>2151</v>
      </c>
      <c r="E100" s="662" t="s">
        <v>4457</v>
      </c>
      <c r="F100" s="663" t="s">
        <v>4458</v>
      </c>
      <c r="G100" s="662" t="s">
        <v>3609</v>
      </c>
      <c r="H100" s="662" t="s">
        <v>3610</v>
      </c>
      <c r="I100" s="664">
        <v>2.1666666666666665</v>
      </c>
      <c r="J100" s="664">
        <v>600</v>
      </c>
      <c r="K100" s="665">
        <v>1300</v>
      </c>
    </row>
    <row r="101" spans="1:11" ht="14.4" customHeight="1" x14ac:dyDescent="0.3">
      <c r="A101" s="660" t="s">
        <v>560</v>
      </c>
      <c r="B101" s="661" t="s">
        <v>561</v>
      </c>
      <c r="C101" s="662" t="s">
        <v>566</v>
      </c>
      <c r="D101" s="663" t="s">
        <v>2151</v>
      </c>
      <c r="E101" s="662" t="s">
        <v>4457</v>
      </c>
      <c r="F101" s="663" t="s">
        <v>4458</v>
      </c>
      <c r="G101" s="662" t="s">
        <v>3611</v>
      </c>
      <c r="H101" s="662" t="s">
        <v>3612</v>
      </c>
      <c r="I101" s="664">
        <v>14.65</v>
      </c>
      <c r="J101" s="664">
        <v>200</v>
      </c>
      <c r="K101" s="665">
        <v>2930</v>
      </c>
    </row>
    <row r="102" spans="1:11" ht="14.4" customHeight="1" x14ac:dyDescent="0.3">
      <c r="A102" s="660" t="s">
        <v>560</v>
      </c>
      <c r="B102" s="661" t="s">
        <v>561</v>
      </c>
      <c r="C102" s="662" t="s">
        <v>566</v>
      </c>
      <c r="D102" s="663" t="s">
        <v>2151</v>
      </c>
      <c r="E102" s="662" t="s">
        <v>4457</v>
      </c>
      <c r="F102" s="663" t="s">
        <v>4458</v>
      </c>
      <c r="G102" s="662" t="s">
        <v>3613</v>
      </c>
      <c r="H102" s="662" t="s">
        <v>3614</v>
      </c>
      <c r="I102" s="664">
        <v>7.16</v>
      </c>
      <c r="J102" s="664">
        <v>200</v>
      </c>
      <c r="K102" s="665">
        <v>1432</v>
      </c>
    </row>
    <row r="103" spans="1:11" ht="14.4" customHeight="1" x14ac:dyDescent="0.3">
      <c r="A103" s="660" t="s">
        <v>560</v>
      </c>
      <c r="B103" s="661" t="s">
        <v>561</v>
      </c>
      <c r="C103" s="662" t="s">
        <v>566</v>
      </c>
      <c r="D103" s="663" t="s">
        <v>2151</v>
      </c>
      <c r="E103" s="662" t="s">
        <v>4457</v>
      </c>
      <c r="F103" s="663" t="s">
        <v>4458</v>
      </c>
      <c r="G103" s="662" t="s">
        <v>3615</v>
      </c>
      <c r="H103" s="662" t="s">
        <v>3616</v>
      </c>
      <c r="I103" s="664">
        <v>148.71</v>
      </c>
      <c r="J103" s="664">
        <v>60</v>
      </c>
      <c r="K103" s="665">
        <v>8922.6</v>
      </c>
    </row>
    <row r="104" spans="1:11" ht="14.4" customHeight="1" x14ac:dyDescent="0.3">
      <c r="A104" s="660" t="s">
        <v>560</v>
      </c>
      <c r="B104" s="661" t="s">
        <v>561</v>
      </c>
      <c r="C104" s="662" t="s">
        <v>566</v>
      </c>
      <c r="D104" s="663" t="s">
        <v>2151</v>
      </c>
      <c r="E104" s="662" t="s">
        <v>4457</v>
      </c>
      <c r="F104" s="663" t="s">
        <v>4458</v>
      </c>
      <c r="G104" s="662" t="s">
        <v>3617</v>
      </c>
      <c r="H104" s="662" t="s">
        <v>3618</v>
      </c>
      <c r="I104" s="664">
        <v>2.1774999999999998</v>
      </c>
      <c r="J104" s="664">
        <v>500</v>
      </c>
      <c r="K104" s="665">
        <v>1089</v>
      </c>
    </row>
    <row r="105" spans="1:11" ht="14.4" customHeight="1" x14ac:dyDescent="0.3">
      <c r="A105" s="660" t="s">
        <v>560</v>
      </c>
      <c r="B105" s="661" t="s">
        <v>561</v>
      </c>
      <c r="C105" s="662" t="s">
        <v>566</v>
      </c>
      <c r="D105" s="663" t="s">
        <v>2151</v>
      </c>
      <c r="E105" s="662" t="s">
        <v>4457</v>
      </c>
      <c r="F105" s="663" t="s">
        <v>4458</v>
      </c>
      <c r="G105" s="662" t="s">
        <v>3619</v>
      </c>
      <c r="H105" s="662" t="s">
        <v>3620</v>
      </c>
      <c r="I105" s="664">
        <v>2.855</v>
      </c>
      <c r="J105" s="664">
        <v>1400</v>
      </c>
      <c r="K105" s="665">
        <v>3998</v>
      </c>
    </row>
    <row r="106" spans="1:11" ht="14.4" customHeight="1" x14ac:dyDescent="0.3">
      <c r="A106" s="660" t="s">
        <v>560</v>
      </c>
      <c r="B106" s="661" t="s">
        <v>561</v>
      </c>
      <c r="C106" s="662" t="s">
        <v>566</v>
      </c>
      <c r="D106" s="663" t="s">
        <v>2151</v>
      </c>
      <c r="E106" s="662" t="s">
        <v>4457</v>
      </c>
      <c r="F106" s="663" t="s">
        <v>4458</v>
      </c>
      <c r="G106" s="662" t="s">
        <v>3621</v>
      </c>
      <c r="H106" s="662" t="s">
        <v>3622</v>
      </c>
      <c r="I106" s="664">
        <v>1.6374999999999997</v>
      </c>
      <c r="J106" s="664">
        <v>3600</v>
      </c>
      <c r="K106" s="665">
        <v>5895</v>
      </c>
    </row>
    <row r="107" spans="1:11" ht="14.4" customHeight="1" x14ac:dyDescent="0.3">
      <c r="A107" s="660" t="s">
        <v>560</v>
      </c>
      <c r="B107" s="661" t="s">
        <v>561</v>
      </c>
      <c r="C107" s="662" t="s">
        <v>566</v>
      </c>
      <c r="D107" s="663" t="s">
        <v>2151</v>
      </c>
      <c r="E107" s="662" t="s">
        <v>4457</v>
      </c>
      <c r="F107" s="663" t="s">
        <v>4458</v>
      </c>
      <c r="G107" s="662" t="s">
        <v>3623</v>
      </c>
      <c r="H107" s="662" t="s">
        <v>3624</v>
      </c>
      <c r="I107" s="664">
        <v>2.9040000000000004</v>
      </c>
      <c r="J107" s="664">
        <v>600</v>
      </c>
      <c r="K107" s="665">
        <v>1743</v>
      </c>
    </row>
    <row r="108" spans="1:11" ht="14.4" customHeight="1" x14ac:dyDescent="0.3">
      <c r="A108" s="660" t="s">
        <v>560</v>
      </c>
      <c r="B108" s="661" t="s">
        <v>561</v>
      </c>
      <c r="C108" s="662" t="s">
        <v>566</v>
      </c>
      <c r="D108" s="663" t="s">
        <v>2151</v>
      </c>
      <c r="E108" s="662" t="s">
        <v>4457</v>
      </c>
      <c r="F108" s="663" t="s">
        <v>4458</v>
      </c>
      <c r="G108" s="662" t="s">
        <v>3625</v>
      </c>
      <c r="H108" s="662" t="s">
        <v>3626</v>
      </c>
      <c r="I108" s="664">
        <v>162.96</v>
      </c>
      <c r="J108" s="664">
        <v>6</v>
      </c>
      <c r="K108" s="665">
        <v>977.76</v>
      </c>
    </row>
    <row r="109" spans="1:11" ht="14.4" customHeight="1" x14ac:dyDescent="0.3">
      <c r="A109" s="660" t="s">
        <v>560</v>
      </c>
      <c r="B109" s="661" t="s">
        <v>561</v>
      </c>
      <c r="C109" s="662" t="s">
        <v>566</v>
      </c>
      <c r="D109" s="663" t="s">
        <v>2151</v>
      </c>
      <c r="E109" s="662" t="s">
        <v>4457</v>
      </c>
      <c r="F109" s="663" t="s">
        <v>4458</v>
      </c>
      <c r="G109" s="662" t="s">
        <v>3627</v>
      </c>
      <c r="H109" s="662" t="s">
        <v>3628</v>
      </c>
      <c r="I109" s="664">
        <v>193.84</v>
      </c>
      <c r="J109" s="664">
        <v>2</v>
      </c>
      <c r="K109" s="665">
        <v>387.68</v>
      </c>
    </row>
    <row r="110" spans="1:11" ht="14.4" customHeight="1" x14ac:dyDescent="0.3">
      <c r="A110" s="660" t="s">
        <v>560</v>
      </c>
      <c r="B110" s="661" t="s">
        <v>561</v>
      </c>
      <c r="C110" s="662" t="s">
        <v>566</v>
      </c>
      <c r="D110" s="663" t="s">
        <v>2151</v>
      </c>
      <c r="E110" s="662" t="s">
        <v>4457</v>
      </c>
      <c r="F110" s="663" t="s">
        <v>4458</v>
      </c>
      <c r="G110" s="662" t="s">
        <v>3629</v>
      </c>
      <c r="H110" s="662" t="s">
        <v>3630</v>
      </c>
      <c r="I110" s="664">
        <v>84.9</v>
      </c>
      <c r="J110" s="664">
        <v>80</v>
      </c>
      <c r="K110" s="665">
        <v>6791.96</v>
      </c>
    </row>
    <row r="111" spans="1:11" ht="14.4" customHeight="1" x14ac:dyDescent="0.3">
      <c r="A111" s="660" t="s">
        <v>560</v>
      </c>
      <c r="B111" s="661" t="s">
        <v>561</v>
      </c>
      <c r="C111" s="662" t="s">
        <v>566</v>
      </c>
      <c r="D111" s="663" t="s">
        <v>2151</v>
      </c>
      <c r="E111" s="662" t="s">
        <v>4457</v>
      </c>
      <c r="F111" s="663" t="s">
        <v>4458</v>
      </c>
      <c r="G111" s="662" t="s">
        <v>3631</v>
      </c>
      <c r="H111" s="662" t="s">
        <v>3632</v>
      </c>
      <c r="I111" s="664">
        <v>1.75</v>
      </c>
      <c r="J111" s="664">
        <v>5000</v>
      </c>
      <c r="K111" s="665">
        <v>8772.5</v>
      </c>
    </row>
    <row r="112" spans="1:11" ht="14.4" customHeight="1" x14ac:dyDescent="0.3">
      <c r="A112" s="660" t="s">
        <v>560</v>
      </c>
      <c r="B112" s="661" t="s">
        <v>561</v>
      </c>
      <c r="C112" s="662" t="s">
        <v>566</v>
      </c>
      <c r="D112" s="663" t="s">
        <v>2151</v>
      </c>
      <c r="E112" s="662" t="s">
        <v>4457</v>
      </c>
      <c r="F112" s="663" t="s">
        <v>4458</v>
      </c>
      <c r="G112" s="662" t="s">
        <v>3633</v>
      </c>
      <c r="H112" s="662" t="s">
        <v>3634</v>
      </c>
      <c r="I112" s="664">
        <v>15</v>
      </c>
      <c r="J112" s="664">
        <v>40</v>
      </c>
      <c r="K112" s="665">
        <v>600</v>
      </c>
    </row>
    <row r="113" spans="1:11" ht="14.4" customHeight="1" x14ac:dyDescent="0.3">
      <c r="A113" s="660" t="s">
        <v>560</v>
      </c>
      <c r="B113" s="661" t="s">
        <v>561</v>
      </c>
      <c r="C113" s="662" t="s">
        <v>566</v>
      </c>
      <c r="D113" s="663" t="s">
        <v>2151</v>
      </c>
      <c r="E113" s="662" t="s">
        <v>4457</v>
      </c>
      <c r="F113" s="663" t="s">
        <v>4458</v>
      </c>
      <c r="G113" s="662" t="s">
        <v>3635</v>
      </c>
      <c r="H113" s="662" t="s">
        <v>3636</v>
      </c>
      <c r="I113" s="664">
        <v>12.1075</v>
      </c>
      <c r="J113" s="664">
        <v>40</v>
      </c>
      <c r="K113" s="665">
        <v>484.29999999999995</v>
      </c>
    </row>
    <row r="114" spans="1:11" ht="14.4" customHeight="1" x14ac:dyDescent="0.3">
      <c r="A114" s="660" t="s">
        <v>560</v>
      </c>
      <c r="B114" s="661" t="s">
        <v>561</v>
      </c>
      <c r="C114" s="662" t="s">
        <v>566</v>
      </c>
      <c r="D114" s="663" t="s">
        <v>2151</v>
      </c>
      <c r="E114" s="662" t="s">
        <v>4457</v>
      </c>
      <c r="F114" s="663" t="s">
        <v>4458</v>
      </c>
      <c r="G114" s="662" t="s">
        <v>3637</v>
      </c>
      <c r="H114" s="662" t="s">
        <v>3638</v>
      </c>
      <c r="I114" s="664">
        <v>2.52</v>
      </c>
      <c r="J114" s="664">
        <v>400</v>
      </c>
      <c r="K114" s="665">
        <v>1008</v>
      </c>
    </row>
    <row r="115" spans="1:11" ht="14.4" customHeight="1" x14ac:dyDescent="0.3">
      <c r="A115" s="660" t="s">
        <v>560</v>
      </c>
      <c r="B115" s="661" t="s">
        <v>561</v>
      </c>
      <c r="C115" s="662" t="s">
        <v>566</v>
      </c>
      <c r="D115" s="663" t="s">
        <v>2151</v>
      </c>
      <c r="E115" s="662" t="s">
        <v>4457</v>
      </c>
      <c r="F115" s="663" t="s">
        <v>4458</v>
      </c>
      <c r="G115" s="662" t="s">
        <v>3639</v>
      </c>
      <c r="H115" s="662" t="s">
        <v>3640</v>
      </c>
      <c r="I115" s="664">
        <v>5.206666666666667</v>
      </c>
      <c r="J115" s="664">
        <v>300</v>
      </c>
      <c r="K115" s="665">
        <v>1562.25</v>
      </c>
    </row>
    <row r="116" spans="1:11" ht="14.4" customHeight="1" x14ac:dyDescent="0.3">
      <c r="A116" s="660" t="s">
        <v>560</v>
      </c>
      <c r="B116" s="661" t="s">
        <v>561</v>
      </c>
      <c r="C116" s="662" t="s">
        <v>566</v>
      </c>
      <c r="D116" s="663" t="s">
        <v>2151</v>
      </c>
      <c r="E116" s="662" t="s">
        <v>4457</v>
      </c>
      <c r="F116" s="663" t="s">
        <v>4458</v>
      </c>
      <c r="G116" s="662" t="s">
        <v>3641</v>
      </c>
      <c r="H116" s="662" t="s">
        <v>3642</v>
      </c>
      <c r="I116" s="664">
        <v>13.2</v>
      </c>
      <c r="J116" s="664">
        <v>10</v>
      </c>
      <c r="K116" s="665">
        <v>132</v>
      </c>
    </row>
    <row r="117" spans="1:11" ht="14.4" customHeight="1" x14ac:dyDescent="0.3">
      <c r="A117" s="660" t="s">
        <v>560</v>
      </c>
      <c r="B117" s="661" t="s">
        <v>561</v>
      </c>
      <c r="C117" s="662" t="s">
        <v>566</v>
      </c>
      <c r="D117" s="663" t="s">
        <v>2151</v>
      </c>
      <c r="E117" s="662" t="s">
        <v>4457</v>
      </c>
      <c r="F117" s="663" t="s">
        <v>4458</v>
      </c>
      <c r="G117" s="662" t="s">
        <v>3643</v>
      </c>
      <c r="H117" s="662" t="s">
        <v>3644</v>
      </c>
      <c r="I117" s="664">
        <v>13.2</v>
      </c>
      <c r="J117" s="664">
        <v>20</v>
      </c>
      <c r="K117" s="665">
        <v>264</v>
      </c>
    </row>
    <row r="118" spans="1:11" ht="14.4" customHeight="1" x14ac:dyDescent="0.3">
      <c r="A118" s="660" t="s">
        <v>560</v>
      </c>
      <c r="B118" s="661" t="s">
        <v>561</v>
      </c>
      <c r="C118" s="662" t="s">
        <v>566</v>
      </c>
      <c r="D118" s="663" t="s">
        <v>2151</v>
      </c>
      <c r="E118" s="662" t="s">
        <v>4457</v>
      </c>
      <c r="F118" s="663" t="s">
        <v>4458</v>
      </c>
      <c r="G118" s="662" t="s">
        <v>3645</v>
      </c>
      <c r="H118" s="662" t="s">
        <v>3646</v>
      </c>
      <c r="I118" s="664">
        <v>1.27</v>
      </c>
      <c r="J118" s="664">
        <v>75</v>
      </c>
      <c r="K118" s="665">
        <v>95.25</v>
      </c>
    </row>
    <row r="119" spans="1:11" ht="14.4" customHeight="1" x14ac:dyDescent="0.3">
      <c r="A119" s="660" t="s">
        <v>560</v>
      </c>
      <c r="B119" s="661" t="s">
        <v>561</v>
      </c>
      <c r="C119" s="662" t="s">
        <v>566</v>
      </c>
      <c r="D119" s="663" t="s">
        <v>2151</v>
      </c>
      <c r="E119" s="662" t="s">
        <v>4457</v>
      </c>
      <c r="F119" s="663" t="s">
        <v>4458</v>
      </c>
      <c r="G119" s="662" t="s">
        <v>3647</v>
      </c>
      <c r="H119" s="662" t="s">
        <v>3648</v>
      </c>
      <c r="I119" s="664">
        <v>21.23</v>
      </c>
      <c r="J119" s="664">
        <v>50</v>
      </c>
      <c r="K119" s="665">
        <v>1061.5</v>
      </c>
    </row>
    <row r="120" spans="1:11" ht="14.4" customHeight="1" x14ac:dyDescent="0.3">
      <c r="A120" s="660" t="s">
        <v>560</v>
      </c>
      <c r="B120" s="661" t="s">
        <v>561</v>
      </c>
      <c r="C120" s="662" t="s">
        <v>566</v>
      </c>
      <c r="D120" s="663" t="s">
        <v>2151</v>
      </c>
      <c r="E120" s="662" t="s">
        <v>4457</v>
      </c>
      <c r="F120" s="663" t="s">
        <v>4458</v>
      </c>
      <c r="G120" s="662" t="s">
        <v>3649</v>
      </c>
      <c r="H120" s="662" t="s">
        <v>3650</v>
      </c>
      <c r="I120" s="664">
        <v>21.23</v>
      </c>
      <c r="J120" s="664">
        <v>50</v>
      </c>
      <c r="K120" s="665">
        <v>1061.5</v>
      </c>
    </row>
    <row r="121" spans="1:11" ht="14.4" customHeight="1" x14ac:dyDescent="0.3">
      <c r="A121" s="660" t="s">
        <v>560</v>
      </c>
      <c r="B121" s="661" t="s">
        <v>561</v>
      </c>
      <c r="C121" s="662" t="s">
        <v>566</v>
      </c>
      <c r="D121" s="663" t="s">
        <v>2151</v>
      </c>
      <c r="E121" s="662" t="s">
        <v>4457</v>
      </c>
      <c r="F121" s="663" t="s">
        <v>4458</v>
      </c>
      <c r="G121" s="662" t="s">
        <v>3651</v>
      </c>
      <c r="H121" s="662" t="s">
        <v>3652</v>
      </c>
      <c r="I121" s="664">
        <v>13.2</v>
      </c>
      <c r="J121" s="664">
        <v>20</v>
      </c>
      <c r="K121" s="665">
        <v>264</v>
      </c>
    </row>
    <row r="122" spans="1:11" ht="14.4" customHeight="1" x14ac:dyDescent="0.3">
      <c r="A122" s="660" t="s">
        <v>560</v>
      </c>
      <c r="B122" s="661" t="s">
        <v>561</v>
      </c>
      <c r="C122" s="662" t="s">
        <v>566</v>
      </c>
      <c r="D122" s="663" t="s">
        <v>2151</v>
      </c>
      <c r="E122" s="662" t="s">
        <v>4457</v>
      </c>
      <c r="F122" s="663" t="s">
        <v>4458</v>
      </c>
      <c r="G122" s="662" t="s">
        <v>3653</v>
      </c>
      <c r="H122" s="662" t="s">
        <v>3654</v>
      </c>
      <c r="I122" s="664">
        <v>0.46999999999999992</v>
      </c>
      <c r="J122" s="664">
        <v>5000</v>
      </c>
      <c r="K122" s="665">
        <v>2350</v>
      </c>
    </row>
    <row r="123" spans="1:11" ht="14.4" customHeight="1" x14ac:dyDescent="0.3">
      <c r="A123" s="660" t="s">
        <v>560</v>
      </c>
      <c r="B123" s="661" t="s">
        <v>561</v>
      </c>
      <c r="C123" s="662" t="s">
        <v>566</v>
      </c>
      <c r="D123" s="663" t="s">
        <v>2151</v>
      </c>
      <c r="E123" s="662" t="s">
        <v>4457</v>
      </c>
      <c r="F123" s="663" t="s">
        <v>4458</v>
      </c>
      <c r="G123" s="662" t="s">
        <v>3655</v>
      </c>
      <c r="H123" s="662" t="s">
        <v>3656</v>
      </c>
      <c r="I123" s="664">
        <v>4.03</v>
      </c>
      <c r="J123" s="664">
        <v>100</v>
      </c>
      <c r="K123" s="665">
        <v>403</v>
      </c>
    </row>
    <row r="124" spans="1:11" ht="14.4" customHeight="1" x14ac:dyDescent="0.3">
      <c r="A124" s="660" t="s">
        <v>560</v>
      </c>
      <c r="B124" s="661" t="s">
        <v>561</v>
      </c>
      <c r="C124" s="662" t="s">
        <v>566</v>
      </c>
      <c r="D124" s="663" t="s">
        <v>2151</v>
      </c>
      <c r="E124" s="662" t="s">
        <v>4457</v>
      </c>
      <c r="F124" s="663" t="s">
        <v>4458</v>
      </c>
      <c r="G124" s="662" t="s">
        <v>3657</v>
      </c>
      <c r="H124" s="662" t="s">
        <v>3658</v>
      </c>
      <c r="I124" s="664">
        <v>43.2</v>
      </c>
      <c r="J124" s="664">
        <v>60</v>
      </c>
      <c r="K124" s="665">
        <v>2591.8000000000002</v>
      </c>
    </row>
    <row r="125" spans="1:11" ht="14.4" customHeight="1" x14ac:dyDescent="0.3">
      <c r="A125" s="660" t="s">
        <v>560</v>
      </c>
      <c r="B125" s="661" t="s">
        <v>561</v>
      </c>
      <c r="C125" s="662" t="s">
        <v>566</v>
      </c>
      <c r="D125" s="663" t="s">
        <v>2151</v>
      </c>
      <c r="E125" s="662" t="s">
        <v>4457</v>
      </c>
      <c r="F125" s="663" t="s">
        <v>4458</v>
      </c>
      <c r="G125" s="662" t="s">
        <v>3659</v>
      </c>
      <c r="H125" s="662" t="s">
        <v>3660</v>
      </c>
      <c r="I125" s="664">
        <v>169.4</v>
      </c>
      <c r="J125" s="664">
        <v>10</v>
      </c>
      <c r="K125" s="665">
        <v>1694</v>
      </c>
    </row>
    <row r="126" spans="1:11" ht="14.4" customHeight="1" x14ac:dyDescent="0.3">
      <c r="A126" s="660" t="s">
        <v>560</v>
      </c>
      <c r="B126" s="661" t="s">
        <v>561</v>
      </c>
      <c r="C126" s="662" t="s">
        <v>566</v>
      </c>
      <c r="D126" s="663" t="s">
        <v>2151</v>
      </c>
      <c r="E126" s="662" t="s">
        <v>4457</v>
      </c>
      <c r="F126" s="663" t="s">
        <v>4458</v>
      </c>
      <c r="G126" s="662" t="s">
        <v>3661</v>
      </c>
      <c r="H126" s="662" t="s">
        <v>3662</v>
      </c>
      <c r="I126" s="664">
        <v>27.84</v>
      </c>
      <c r="J126" s="664">
        <v>50</v>
      </c>
      <c r="K126" s="665">
        <v>1392.11</v>
      </c>
    </row>
    <row r="127" spans="1:11" ht="14.4" customHeight="1" x14ac:dyDescent="0.3">
      <c r="A127" s="660" t="s">
        <v>560</v>
      </c>
      <c r="B127" s="661" t="s">
        <v>561</v>
      </c>
      <c r="C127" s="662" t="s">
        <v>566</v>
      </c>
      <c r="D127" s="663" t="s">
        <v>2151</v>
      </c>
      <c r="E127" s="662" t="s">
        <v>4457</v>
      </c>
      <c r="F127" s="663" t="s">
        <v>4458</v>
      </c>
      <c r="G127" s="662" t="s">
        <v>3663</v>
      </c>
      <c r="H127" s="662" t="s">
        <v>3664</v>
      </c>
      <c r="I127" s="664">
        <v>61.06</v>
      </c>
      <c r="J127" s="664">
        <v>50</v>
      </c>
      <c r="K127" s="665">
        <v>3052.83</v>
      </c>
    </row>
    <row r="128" spans="1:11" ht="14.4" customHeight="1" x14ac:dyDescent="0.3">
      <c r="A128" s="660" t="s">
        <v>560</v>
      </c>
      <c r="B128" s="661" t="s">
        <v>561</v>
      </c>
      <c r="C128" s="662" t="s">
        <v>566</v>
      </c>
      <c r="D128" s="663" t="s">
        <v>2151</v>
      </c>
      <c r="E128" s="662" t="s">
        <v>4457</v>
      </c>
      <c r="F128" s="663" t="s">
        <v>4458</v>
      </c>
      <c r="G128" s="662" t="s">
        <v>3665</v>
      </c>
      <c r="H128" s="662" t="s">
        <v>3666</v>
      </c>
      <c r="I128" s="664">
        <v>25.71</v>
      </c>
      <c r="J128" s="664">
        <v>50</v>
      </c>
      <c r="K128" s="665">
        <v>1285.6300000000001</v>
      </c>
    </row>
    <row r="129" spans="1:11" ht="14.4" customHeight="1" x14ac:dyDescent="0.3">
      <c r="A129" s="660" t="s">
        <v>560</v>
      </c>
      <c r="B129" s="661" t="s">
        <v>561</v>
      </c>
      <c r="C129" s="662" t="s">
        <v>566</v>
      </c>
      <c r="D129" s="663" t="s">
        <v>2151</v>
      </c>
      <c r="E129" s="662" t="s">
        <v>4457</v>
      </c>
      <c r="F129" s="663" t="s">
        <v>4458</v>
      </c>
      <c r="G129" s="662" t="s">
        <v>3667</v>
      </c>
      <c r="H129" s="662" t="s">
        <v>3668</v>
      </c>
      <c r="I129" s="664">
        <v>9.5933333333333337</v>
      </c>
      <c r="J129" s="664">
        <v>400</v>
      </c>
      <c r="K129" s="665">
        <v>3837</v>
      </c>
    </row>
    <row r="130" spans="1:11" ht="14.4" customHeight="1" x14ac:dyDescent="0.3">
      <c r="A130" s="660" t="s">
        <v>560</v>
      </c>
      <c r="B130" s="661" t="s">
        <v>561</v>
      </c>
      <c r="C130" s="662" t="s">
        <v>566</v>
      </c>
      <c r="D130" s="663" t="s">
        <v>2151</v>
      </c>
      <c r="E130" s="662" t="s">
        <v>4457</v>
      </c>
      <c r="F130" s="663" t="s">
        <v>4458</v>
      </c>
      <c r="G130" s="662" t="s">
        <v>3669</v>
      </c>
      <c r="H130" s="662" t="s">
        <v>3670</v>
      </c>
      <c r="I130" s="664">
        <v>22.99</v>
      </c>
      <c r="J130" s="664">
        <v>150</v>
      </c>
      <c r="K130" s="665">
        <v>3448.5</v>
      </c>
    </row>
    <row r="131" spans="1:11" ht="14.4" customHeight="1" x14ac:dyDescent="0.3">
      <c r="A131" s="660" t="s">
        <v>560</v>
      </c>
      <c r="B131" s="661" t="s">
        <v>561</v>
      </c>
      <c r="C131" s="662" t="s">
        <v>566</v>
      </c>
      <c r="D131" s="663" t="s">
        <v>2151</v>
      </c>
      <c r="E131" s="662" t="s">
        <v>4457</v>
      </c>
      <c r="F131" s="663" t="s">
        <v>4458</v>
      </c>
      <c r="G131" s="662" t="s">
        <v>3671</v>
      </c>
      <c r="H131" s="662" t="s">
        <v>3672</v>
      </c>
      <c r="I131" s="664">
        <v>22.99</v>
      </c>
      <c r="J131" s="664">
        <v>100</v>
      </c>
      <c r="K131" s="665">
        <v>2299</v>
      </c>
    </row>
    <row r="132" spans="1:11" ht="14.4" customHeight="1" x14ac:dyDescent="0.3">
      <c r="A132" s="660" t="s">
        <v>560</v>
      </c>
      <c r="B132" s="661" t="s">
        <v>561</v>
      </c>
      <c r="C132" s="662" t="s">
        <v>566</v>
      </c>
      <c r="D132" s="663" t="s">
        <v>2151</v>
      </c>
      <c r="E132" s="662" t="s">
        <v>4457</v>
      </c>
      <c r="F132" s="663" t="s">
        <v>4458</v>
      </c>
      <c r="G132" s="662" t="s">
        <v>3673</v>
      </c>
      <c r="H132" s="662" t="s">
        <v>3674</v>
      </c>
      <c r="I132" s="664">
        <v>9.1999999999999993</v>
      </c>
      <c r="J132" s="664">
        <v>1500</v>
      </c>
      <c r="K132" s="665">
        <v>13800</v>
      </c>
    </row>
    <row r="133" spans="1:11" ht="14.4" customHeight="1" x14ac:dyDescent="0.3">
      <c r="A133" s="660" t="s">
        <v>560</v>
      </c>
      <c r="B133" s="661" t="s">
        <v>561</v>
      </c>
      <c r="C133" s="662" t="s">
        <v>566</v>
      </c>
      <c r="D133" s="663" t="s">
        <v>2151</v>
      </c>
      <c r="E133" s="662" t="s">
        <v>4457</v>
      </c>
      <c r="F133" s="663" t="s">
        <v>4458</v>
      </c>
      <c r="G133" s="662" t="s">
        <v>3675</v>
      </c>
      <c r="H133" s="662" t="s">
        <v>3676</v>
      </c>
      <c r="I133" s="664">
        <v>172.5</v>
      </c>
      <c r="J133" s="664">
        <v>3</v>
      </c>
      <c r="K133" s="665">
        <v>517.5</v>
      </c>
    </row>
    <row r="134" spans="1:11" ht="14.4" customHeight="1" x14ac:dyDescent="0.3">
      <c r="A134" s="660" t="s">
        <v>560</v>
      </c>
      <c r="B134" s="661" t="s">
        <v>561</v>
      </c>
      <c r="C134" s="662" t="s">
        <v>566</v>
      </c>
      <c r="D134" s="663" t="s">
        <v>2151</v>
      </c>
      <c r="E134" s="662" t="s">
        <v>4457</v>
      </c>
      <c r="F134" s="663" t="s">
        <v>4458</v>
      </c>
      <c r="G134" s="662" t="s">
        <v>3677</v>
      </c>
      <c r="H134" s="662" t="s">
        <v>3678</v>
      </c>
      <c r="I134" s="664">
        <v>505</v>
      </c>
      <c r="J134" s="664">
        <v>1</v>
      </c>
      <c r="K134" s="665">
        <v>505</v>
      </c>
    </row>
    <row r="135" spans="1:11" ht="14.4" customHeight="1" x14ac:dyDescent="0.3">
      <c r="A135" s="660" t="s">
        <v>560</v>
      </c>
      <c r="B135" s="661" t="s">
        <v>561</v>
      </c>
      <c r="C135" s="662" t="s">
        <v>566</v>
      </c>
      <c r="D135" s="663" t="s">
        <v>2151</v>
      </c>
      <c r="E135" s="662" t="s">
        <v>4457</v>
      </c>
      <c r="F135" s="663" t="s">
        <v>4458</v>
      </c>
      <c r="G135" s="662" t="s">
        <v>3679</v>
      </c>
      <c r="H135" s="662" t="s">
        <v>3680</v>
      </c>
      <c r="I135" s="664">
        <v>285.55</v>
      </c>
      <c r="J135" s="664">
        <v>2</v>
      </c>
      <c r="K135" s="665">
        <v>571.1</v>
      </c>
    </row>
    <row r="136" spans="1:11" ht="14.4" customHeight="1" x14ac:dyDescent="0.3">
      <c r="A136" s="660" t="s">
        <v>560</v>
      </c>
      <c r="B136" s="661" t="s">
        <v>561</v>
      </c>
      <c r="C136" s="662" t="s">
        <v>566</v>
      </c>
      <c r="D136" s="663" t="s">
        <v>2151</v>
      </c>
      <c r="E136" s="662" t="s">
        <v>4457</v>
      </c>
      <c r="F136" s="663" t="s">
        <v>4458</v>
      </c>
      <c r="G136" s="662" t="s">
        <v>3681</v>
      </c>
      <c r="H136" s="662" t="s">
        <v>3682</v>
      </c>
      <c r="I136" s="664">
        <v>9.5</v>
      </c>
      <c r="J136" s="664">
        <v>1</v>
      </c>
      <c r="K136" s="665">
        <v>9.5</v>
      </c>
    </row>
    <row r="137" spans="1:11" ht="14.4" customHeight="1" x14ac:dyDescent="0.3">
      <c r="A137" s="660" t="s">
        <v>560</v>
      </c>
      <c r="B137" s="661" t="s">
        <v>561</v>
      </c>
      <c r="C137" s="662" t="s">
        <v>566</v>
      </c>
      <c r="D137" s="663" t="s">
        <v>2151</v>
      </c>
      <c r="E137" s="662" t="s">
        <v>4457</v>
      </c>
      <c r="F137" s="663" t="s">
        <v>4458</v>
      </c>
      <c r="G137" s="662" t="s">
        <v>3683</v>
      </c>
      <c r="H137" s="662" t="s">
        <v>3684</v>
      </c>
      <c r="I137" s="664">
        <v>17.059999999999999</v>
      </c>
      <c r="J137" s="664">
        <v>20</v>
      </c>
      <c r="K137" s="665">
        <v>341.21000000000004</v>
      </c>
    </row>
    <row r="138" spans="1:11" ht="14.4" customHeight="1" x14ac:dyDescent="0.3">
      <c r="A138" s="660" t="s">
        <v>560</v>
      </c>
      <c r="B138" s="661" t="s">
        <v>561</v>
      </c>
      <c r="C138" s="662" t="s">
        <v>566</v>
      </c>
      <c r="D138" s="663" t="s">
        <v>2151</v>
      </c>
      <c r="E138" s="662" t="s">
        <v>4457</v>
      </c>
      <c r="F138" s="663" t="s">
        <v>4458</v>
      </c>
      <c r="G138" s="662" t="s">
        <v>3685</v>
      </c>
      <c r="H138" s="662" t="s">
        <v>3686</v>
      </c>
      <c r="I138" s="664">
        <v>9.68</v>
      </c>
      <c r="J138" s="664">
        <v>100</v>
      </c>
      <c r="K138" s="665">
        <v>968</v>
      </c>
    </row>
    <row r="139" spans="1:11" ht="14.4" customHeight="1" x14ac:dyDescent="0.3">
      <c r="A139" s="660" t="s">
        <v>560</v>
      </c>
      <c r="B139" s="661" t="s">
        <v>561</v>
      </c>
      <c r="C139" s="662" t="s">
        <v>566</v>
      </c>
      <c r="D139" s="663" t="s">
        <v>2151</v>
      </c>
      <c r="E139" s="662" t="s">
        <v>4457</v>
      </c>
      <c r="F139" s="663" t="s">
        <v>4458</v>
      </c>
      <c r="G139" s="662" t="s">
        <v>3687</v>
      </c>
      <c r="H139" s="662" t="s">
        <v>3688</v>
      </c>
      <c r="I139" s="664">
        <v>24.32</v>
      </c>
      <c r="J139" s="664">
        <v>4</v>
      </c>
      <c r="K139" s="665">
        <v>97.28</v>
      </c>
    </row>
    <row r="140" spans="1:11" ht="14.4" customHeight="1" x14ac:dyDescent="0.3">
      <c r="A140" s="660" t="s">
        <v>560</v>
      </c>
      <c r="B140" s="661" t="s">
        <v>561</v>
      </c>
      <c r="C140" s="662" t="s">
        <v>566</v>
      </c>
      <c r="D140" s="663" t="s">
        <v>2151</v>
      </c>
      <c r="E140" s="662" t="s">
        <v>4457</v>
      </c>
      <c r="F140" s="663" t="s">
        <v>4458</v>
      </c>
      <c r="G140" s="662" t="s">
        <v>3689</v>
      </c>
      <c r="H140" s="662" t="s">
        <v>3690</v>
      </c>
      <c r="I140" s="664">
        <v>186.82</v>
      </c>
      <c r="J140" s="664">
        <v>3</v>
      </c>
      <c r="K140" s="665">
        <v>560.46</v>
      </c>
    </row>
    <row r="141" spans="1:11" ht="14.4" customHeight="1" x14ac:dyDescent="0.3">
      <c r="A141" s="660" t="s">
        <v>560</v>
      </c>
      <c r="B141" s="661" t="s">
        <v>561</v>
      </c>
      <c r="C141" s="662" t="s">
        <v>566</v>
      </c>
      <c r="D141" s="663" t="s">
        <v>2151</v>
      </c>
      <c r="E141" s="662" t="s">
        <v>4457</v>
      </c>
      <c r="F141" s="663" t="s">
        <v>4458</v>
      </c>
      <c r="G141" s="662" t="s">
        <v>3691</v>
      </c>
      <c r="H141" s="662" t="s">
        <v>3692</v>
      </c>
      <c r="I141" s="664">
        <v>72.84</v>
      </c>
      <c r="J141" s="664">
        <v>50</v>
      </c>
      <c r="K141" s="665">
        <v>3642.1</v>
      </c>
    </row>
    <row r="142" spans="1:11" ht="14.4" customHeight="1" x14ac:dyDescent="0.3">
      <c r="A142" s="660" t="s">
        <v>560</v>
      </c>
      <c r="B142" s="661" t="s">
        <v>561</v>
      </c>
      <c r="C142" s="662" t="s">
        <v>566</v>
      </c>
      <c r="D142" s="663" t="s">
        <v>2151</v>
      </c>
      <c r="E142" s="662" t="s">
        <v>4457</v>
      </c>
      <c r="F142" s="663" t="s">
        <v>4458</v>
      </c>
      <c r="G142" s="662" t="s">
        <v>3693</v>
      </c>
      <c r="H142" s="662" t="s">
        <v>3694</v>
      </c>
      <c r="I142" s="664">
        <v>210.54</v>
      </c>
      <c r="J142" s="664">
        <v>1</v>
      </c>
      <c r="K142" s="665">
        <v>210.54</v>
      </c>
    </row>
    <row r="143" spans="1:11" ht="14.4" customHeight="1" x14ac:dyDescent="0.3">
      <c r="A143" s="660" t="s">
        <v>560</v>
      </c>
      <c r="B143" s="661" t="s">
        <v>561</v>
      </c>
      <c r="C143" s="662" t="s">
        <v>566</v>
      </c>
      <c r="D143" s="663" t="s">
        <v>2151</v>
      </c>
      <c r="E143" s="662" t="s">
        <v>4457</v>
      </c>
      <c r="F143" s="663" t="s">
        <v>4458</v>
      </c>
      <c r="G143" s="662" t="s">
        <v>3695</v>
      </c>
      <c r="H143" s="662" t="s">
        <v>3696</v>
      </c>
      <c r="I143" s="664">
        <v>465.85</v>
      </c>
      <c r="J143" s="664">
        <v>1</v>
      </c>
      <c r="K143" s="665">
        <v>465.85</v>
      </c>
    </row>
    <row r="144" spans="1:11" ht="14.4" customHeight="1" x14ac:dyDescent="0.3">
      <c r="A144" s="660" t="s">
        <v>560</v>
      </c>
      <c r="B144" s="661" t="s">
        <v>561</v>
      </c>
      <c r="C144" s="662" t="s">
        <v>566</v>
      </c>
      <c r="D144" s="663" t="s">
        <v>2151</v>
      </c>
      <c r="E144" s="662" t="s">
        <v>4459</v>
      </c>
      <c r="F144" s="663" t="s">
        <v>4460</v>
      </c>
      <c r="G144" s="662" t="s">
        <v>3697</v>
      </c>
      <c r="H144" s="662" t="s">
        <v>3698</v>
      </c>
      <c r="I144" s="664">
        <v>8.17</v>
      </c>
      <c r="J144" s="664">
        <v>800</v>
      </c>
      <c r="K144" s="665">
        <v>6536</v>
      </c>
    </row>
    <row r="145" spans="1:11" ht="14.4" customHeight="1" x14ac:dyDescent="0.3">
      <c r="A145" s="660" t="s">
        <v>560</v>
      </c>
      <c r="B145" s="661" t="s">
        <v>561</v>
      </c>
      <c r="C145" s="662" t="s">
        <v>566</v>
      </c>
      <c r="D145" s="663" t="s">
        <v>2151</v>
      </c>
      <c r="E145" s="662" t="s">
        <v>4459</v>
      </c>
      <c r="F145" s="663" t="s">
        <v>4460</v>
      </c>
      <c r="G145" s="662" t="s">
        <v>3699</v>
      </c>
      <c r="H145" s="662" t="s">
        <v>3700</v>
      </c>
      <c r="I145" s="664">
        <v>150.01333333333332</v>
      </c>
      <c r="J145" s="664">
        <v>30</v>
      </c>
      <c r="K145" s="665">
        <v>4500.46</v>
      </c>
    </row>
    <row r="146" spans="1:11" ht="14.4" customHeight="1" x14ac:dyDescent="0.3">
      <c r="A146" s="660" t="s">
        <v>560</v>
      </c>
      <c r="B146" s="661" t="s">
        <v>561</v>
      </c>
      <c r="C146" s="662" t="s">
        <v>566</v>
      </c>
      <c r="D146" s="663" t="s">
        <v>2151</v>
      </c>
      <c r="E146" s="662" t="s">
        <v>4459</v>
      </c>
      <c r="F146" s="663" t="s">
        <v>4460</v>
      </c>
      <c r="G146" s="662" t="s">
        <v>3701</v>
      </c>
      <c r="H146" s="662" t="s">
        <v>3702</v>
      </c>
      <c r="I146" s="664">
        <v>12.71</v>
      </c>
      <c r="J146" s="664">
        <v>100</v>
      </c>
      <c r="K146" s="665">
        <v>1271</v>
      </c>
    </row>
    <row r="147" spans="1:11" ht="14.4" customHeight="1" x14ac:dyDescent="0.3">
      <c r="A147" s="660" t="s">
        <v>560</v>
      </c>
      <c r="B147" s="661" t="s">
        <v>561</v>
      </c>
      <c r="C147" s="662" t="s">
        <v>566</v>
      </c>
      <c r="D147" s="663" t="s">
        <v>2151</v>
      </c>
      <c r="E147" s="662" t="s">
        <v>4461</v>
      </c>
      <c r="F147" s="663" t="s">
        <v>4462</v>
      </c>
      <c r="G147" s="662" t="s">
        <v>3703</v>
      </c>
      <c r="H147" s="662" t="s">
        <v>3704</v>
      </c>
      <c r="I147" s="664">
        <v>0.3</v>
      </c>
      <c r="J147" s="664">
        <v>800</v>
      </c>
      <c r="K147" s="665">
        <v>240</v>
      </c>
    </row>
    <row r="148" spans="1:11" ht="14.4" customHeight="1" x14ac:dyDescent="0.3">
      <c r="A148" s="660" t="s">
        <v>560</v>
      </c>
      <c r="B148" s="661" t="s">
        <v>561</v>
      </c>
      <c r="C148" s="662" t="s">
        <v>566</v>
      </c>
      <c r="D148" s="663" t="s">
        <v>2151</v>
      </c>
      <c r="E148" s="662" t="s">
        <v>4461</v>
      </c>
      <c r="F148" s="663" t="s">
        <v>4462</v>
      </c>
      <c r="G148" s="662" t="s">
        <v>3705</v>
      </c>
      <c r="H148" s="662" t="s">
        <v>3706</v>
      </c>
      <c r="I148" s="664">
        <v>0.30666666666666664</v>
      </c>
      <c r="J148" s="664">
        <v>1000</v>
      </c>
      <c r="K148" s="665">
        <v>306</v>
      </c>
    </row>
    <row r="149" spans="1:11" ht="14.4" customHeight="1" x14ac:dyDescent="0.3">
      <c r="A149" s="660" t="s">
        <v>560</v>
      </c>
      <c r="B149" s="661" t="s">
        <v>561</v>
      </c>
      <c r="C149" s="662" t="s">
        <v>566</v>
      </c>
      <c r="D149" s="663" t="s">
        <v>2151</v>
      </c>
      <c r="E149" s="662" t="s">
        <v>4461</v>
      </c>
      <c r="F149" s="663" t="s">
        <v>4462</v>
      </c>
      <c r="G149" s="662" t="s">
        <v>3707</v>
      </c>
      <c r="H149" s="662" t="s">
        <v>3708</v>
      </c>
      <c r="I149" s="664">
        <v>0.48</v>
      </c>
      <c r="J149" s="664">
        <v>840</v>
      </c>
      <c r="K149" s="665">
        <v>403.2</v>
      </c>
    </row>
    <row r="150" spans="1:11" ht="14.4" customHeight="1" x14ac:dyDescent="0.3">
      <c r="A150" s="660" t="s">
        <v>560</v>
      </c>
      <c r="B150" s="661" t="s">
        <v>561</v>
      </c>
      <c r="C150" s="662" t="s">
        <v>566</v>
      </c>
      <c r="D150" s="663" t="s">
        <v>2151</v>
      </c>
      <c r="E150" s="662" t="s">
        <v>4461</v>
      </c>
      <c r="F150" s="663" t="s">
        <v>4462</v>
      </c>
      <c r="G150" s="662" t="s">
        <v>3709</v>
      </c>
      <c r="H150" s="662" t="s">
        <v>3710</v>
      </c>
      <c r="I150" s="664">
        <v>0.48249999999999998</v>
      </c>
      <c r="J150" s="664">
        <v>2500</v>
      </c>
      <c r="K150" s="665">
        <v>1206</v>
      </c>
    </row>
    <row r="151" spans="1:11" ht="14.4" customHeight="1" x14ac:dyDescent="0.3">
      <c r="A151" s="660" t="s">
        <v>560</v>
      </c>
      <c r="B151" s="661" t="s">
        <v>561</v>
      </c>
      <c r="C151" s="662" t="s">
        <v>566</v>
      </c>
      <c r="D151" s="663" t="s">
        <v>2151</v>
      </c>
      <c r="E151" s="662" t="s">
        <v>4461</v>
      </c>
      <c r="F151" s="663" t="s">
        <v>4462</v>
      </c>
      <c r="G151" s="662" t="s">
        <v>3711</v>
      </c>
      <c r="H151" s="662" t="s">
        <v>3712</v>
      </c>
      <c r="I151" s="664">
        <v>1.7833333333333332</v>
      </c>
      <c r="J151" s="664">
        <v>300</v>
      </c>
      <c r="K151" s="665">
        <v>535</v>
      </c>
    </row>
    <row r="152" spans="1:11" ht="14.4" customHeight="1" x14ac:dyDescent="0.3">
      <c r="A152" s="660" t="s">
        <v>560</v>
      </c>
      <c r="B152" s="661" t="s">
        <v>561</v>
      </c>
      <c r="C152" s="662" t="s">
        <v>566</v>
      </c>
      <c r="D152" s="663" t="s">
        <v>2151</v>
      </c>
      <c r="E152" s="662" t="s">
        <v>4461</v>
      </c>
      <c r="F152" s="663" t="s">
        <v>4462</v>
      </c>
      <c r="G152" s="662" t="s">
        <v>3713</v>
      </c>
      <c r="H152" s="662" t="s">
        <v>3714</v>
      </c>
      <c r="I152" s="664">
        <v>1.7825</v>
      </c>
      <c r="J152" s="664">
        <v>500</v>
      </c>
      <c r="K152" s="665">
        <v>891</v>
      </c>
    </row>
    <row r="153" spans="1:11" ht="14.4" customHeight="1" x14ac:dyDescent="0.3">
      <c r="A153" s="660" t="s">
        <v>560</v>
      </c>
      <c r="B153" s="661" t="s">
        <v>561</v>
      </c>
      <c r="C153" s="662" t="s">
        <v>566</v>
      </c>
      <c r="D153" s="663" t="s">
        <v>2151</v>
      </c>
      <c r="E153" s="662" t="s">
        <v>4463</v>
      </c>
      <c r="F153" s="663" t="s">
        <v>4464</v>
      </c>
      <c r="G153" s="662" t="s">
        <v>3715</v>
      </c>
      <c r="H153" s="662" t="s">
        <v>3716</v>
      </c>
      <c r="I153" s="664">
        <v>7.51</v>
      </c>
      <c r="J153" s="664">
        <v>50</v>
      </c>
      <c r="K153" s="665">
        <v>375.5</v>
      </c>
    </row>
    <row r="154" spans="1:11" ht="14.4" customHeight="1" x14ac:dyDescent="0.3">
      <c r="A154" s="660" t="s">
        <v>560</v>
      </c>
      <c r="B154" s="661" t="s">
        <v>561</v>
      </c>
      <c r="C154" s="662" t="s">
        <v>566</v>
      </c>
      <c r="D154" s="663" t="s">
        <v>2151</v>
      </c>
      <c r="E154" s="662" t="s">
        <v>4463</v>
      </c>
      <c r="F154" s="663" t="s">
        <v>4464</v>
      </c>
      <c r="G154" s="662" t="s">
        <v>3717</v>
      </c>
      <c r="H154" s="662" t="s">
        <v>3718</v>
      </c>
      <c r="I154" s="664">
        <v>7.51</v>
      </c>
      <c r="J154" s="664">
        <v>50</v>
      </c>
      <c r="K154" s="665">
        <v>375.5</v>
      </c>
    </row>
    <row r="155" spans="1:11" ht="14.4" customHeight="1" x14ac:dyDescent="0.3">
      <c r="A155" s="660" t="s">
        <v>560</v>
      </c>
      <c r="B155" s="661" t="s">
        <v>561</v>
      </c>
      <c r="C155" s="662" t="s">
        <v>566</v>
      </c>
      <c r="D155" s="663" t="s">
        <v>2151</v>
      </c>
      <c r="E155" s="662" t="s">
        <v>4463</v>
      </c>
      <c r="F155" s="663" t="s">
        <v>4464</v>
      </c>
      <c r="G155" s="662" t="s">
        <v>3719</v>
      </c>
      <c r="H155" s="662" t="s">
        <v>3720</v>
      </c>
      <c r="I155" s="664">
        <v>0.71</v>
      </c>
      <c r="J155" s="664">
        <v>26000</v>
      </c>
      <c r="K155" s="665">
        <v>18460</v>
      </c>
    </row>
    <row r="156" spans="1:11" ht="14.4" customHeight="1" x14ac:dyDescent="0.3">
      <c r="A156" s="660" t="s">
        <v>560</v>
      </c>
      <c r="B156" s="661" t="s">
        <v>561</v>
      </c>
      <c r="C156" s="662" t="s">
        <v>566</v>
      </c>
      <c r="D156" s="663" t="s">
        <v>2151</v>
      </c>
      <c r="E156" s="662" t="s">
        <v>4463</v>
      </c>
      <c r="F156" s="663" t="s">
        <v>4464</v>
      </c>
      <c r="G156" s="662" t="s">
        <v>3721</v>
      </c>
      <c r="H156" s="662" t="s">
        <v>3722</v>
      </c>
      <c r="I156" s="664">
        <v>0.71</v>
      </c>
      <c r="J156" s="664">
        <v>2000</v>
      </c>
      <c r="K156" s="665">
        <v>1420</v>
      </c>
    </row>
    <row r="157" spans="1:11" ht="14.4" customHeight="1" x14ac:dyDescent="0.3">
      <c r="A157" s="660" t="s">
        <v>560</v>
      </c>
      <c r="B157" s="661" t="s">
        <v>561</v>
      </c>
      <c r="C157" s="662" t="s">
        <v>566</v>
      </c>
      <c r="D157" s="663" t="s">
        <v>2151</v>
      </c>
      <c r="E157" s="662" t="s">
        <v>4463</v>
      </c>
      <c r="F157" s="663" t="s">
        <v>4464</v>
      </c>
      <c r="G157" s="662" t="s">
        <v>3723</v>
      </c>
      <c r="H157" s="662" t="s">
        <v>3724</v>
      </c>
      <c r="I157" s="664">
        <v>0.71</v>
      </c>
      <c r="J157" s="664">
        <v>1600</v>
      </c>
      <c r="K157" s="665">
        <v>1136</v>
      </c>
    </row>
    <row r="158" spans="1:11" ht="14.4" customHeight="1" x14ac:dyDescent="0.3">
      <c r="A158" s="660" t="s">
        <v>560</v>
      </c>
      <c r="B158" s="661" t="s">
        <v>561</v>
      </c>
      <c r="C158" s="662" t="s">
        <v>566</v>
      </c>
      <c r="D158" s="663" t="s">
        <v>2151</v>
      </c>
      <c r="E158" s="662" t="s">
        <v>4465</v>
      </c>
      <c r="F158" s="663" t="s">
        <v>4466</v>
      </c>
      <c r="G158" s="662" t="s">
        <v>3725</v>
      </c>
      <c r="H158" s="662" t="s">
        <v>3726</v>
      </c>
      <c r="I158" s="664">
        <v>139.44</v>
      </c>
      <c r="J158" s="664">
        <v>18</v>
      </c>
      <c r="K158" s="665">
        <v>2509.9</v>
      </c>
    </row>
    <row r="159" spans="1:11" ht="14.4" customHeight="1" x14ac:dyDescent="0.3">
      <c r="A159" s="660" t="s">
        <v>560</v>
      </c>
      <c r="B159" s="661" t="s">
        <v>561</v>
      </c>
      <c r="C159" s="662" t="s">
        <v>566</v>
      </c>
      <c r="D159" s="663" t="s">
        <v>2151</v>
      </c>
      <c r="E159" s="662" t="s">
        <v>4465</v>
      </c>
      <c r="F159" s="663" t="s">
        <v>4466</v>
      </c>
      <c r="G159" s="662" t="s">
        <v>3727</v>
      </c>
      <c r="H159" s="662" t="s">
        <v>3728</v>
      </c>
      <c r="I159" s="664">
        <v>139.44</v>
      </c>
      <c r="J159" s="664">
        <v>18</v>
      </c>
      <c r="K159" s="665">
        <v>2509.9</v>
      </c>
    </row>
    <row r="160" spans="1:11" ht="14.4" customHeight="1" x14ac:dyDescent="0.3">
      <c r="A160" s="660" t="s">
        <v>560</v>
      </c>
      <c r="B160" s="661" t="s">
        <v>561</v>
      </c>
      <c r="C160" s="662" t="s">
        <v>566</v>
      </c>
      <c r="D160" s="663" t="s">
        <v>2151</v>
      </c>
      <c r="E160" s="662" t="s">
        <v>4465</v>
      </c>
      <c r="F160" s="663" t="s">
        <v>4466</v>
      </c>
      <c r="G160" s="662" t="s">
        <v>3729</v>
      </c>
      <c r="H160" s="662" t="s">
        <v>3730</v>
      </c>
      <c r="I160" s="664">
        <v>11.65</v>
      </c>
      <c r="J160" s="664">
        <v>50</v>
      </c>
      <c r="K160" s="665">
        <v>582.62</v>
      </c>
    </row>
    <row r="161" spans="1:11" ht="14.4" customHeight="1" x14ac:dyDescent="0.3">
      <c r="A161" s="660" t="s">
        <v>560</v>
      </c>
      <c r="B161" s="661" t="s">
        <v>561</v>
      </c>
      <c r="C161" s="662" t="s">
        <v>566</v>
      </c>
      <c r="D161" s="663" t="s">
        <v>2151</v>
      </c>
      <c r="E161" s="662" t="s">
        <v>4465</v>
      </c>
      <c r="F161" s="663" t="s">
        <v>4466</v>
      </c>
      <c r="G161" s="662" t="s">
        <v>3731</v>
      </c>
      <c r="H161" s="662" t="s">
        <v>3732</v>
      </c>
      <c r="I161" s="664">
        <v>152.46</v>
      </c>
      <c r="J161" s="664">
        <v>4</v>
      </c>
      <c r="K161" s="665">
        <v>609.84</v>
      </c>
    </row>
    <row r="162" spans="1:11" ht="14.4" customHeight="1" x14ac:dyDescent="0.3">
      <c r="A162" s="660" t="s">
        <v>560</v>
      </c>
      <c r="B162" s="661" t="s">
        <v>561</v>
      </c>
      <c r="C162" s="662" t="s">
        <v>566</v>
      </c>
      <c r="D162" s="663" t="s">
        <v>2151</v>
      </c>
      <c r="E162" s="662" t="s">
        <v>4467</v>
      </c>
      <c r="F162" s="663" t="s">
        <v>4468</v>
      </c>
      <c r="G162" s="662" t="s">
        <v>3733</v>
      </c>
      <c r="H162" s="662" t="s">
        <v>3734</v>
      </c>
      <c r="I162" s="664">
        <v>23.475000000000001</v>
      </c>
      <c r="J162" s="664">
        <v>60</v>
      </c>
      <c r="K162" s="665">
        <v>1408.5</v>
      </c>
    </row>
    <row r="163" spans="1:11" ht="14.4" customHeight="1" x14ac:dyDescent="0.3">
      <c r="A163" s="660" t="s">
        <v>560</v>
      </c>
      <c r="B163" s="661" t="s">
        <v>561</v>
      </c>
      <c r="C163" s="662" t="s">
        <v>566</v>
      </c>
      <c r="D163" s="663" t="s">
        <v>2151</v>
      </c>
      <c r="E163" s="662" t="s">
        <v>4467</v>
      </c>
      <c r="F163" s="663" t="s">
        <v>4468</v>
      </c>
      <c r="G163" s="662" t="s">
        <v>3735</v>
      </c>
      <c r="H163" s="662" t="s">
        <v>3736</v>
      </c>
      <c r="I163" s="664">
        <v>220.22</v>
      </c>
      <c r="J163" s="664">
        <v>20</v>
      </c>
      <c r="K163" s="665">
        <v>4404.3999999999996</v>
      </c>
    </row>
    <row r="164" spans="1:11" ht="14.4" customHeight="1" x14ac:dyDescent="0.3">
      <c r="A164" s="660" t="s">
        <v>560</v>
      </c>
      <c r="B164" s="661" t="s">
        <v>561</v>
      </c>
      <c r="C164" s="662" t="s">
        <v>566</v>
      </c>
      <c r="D164" s="663" t="s">
        <v>2151</v>
      </c>
      <c r="E164" s="662" t="s">
        <v>4467</v>
      </c>
      <c r="F164" s="663" t="s">
        <v>4468</v>
      </c>
      <c r="G164" s="662" t="s">
        <v>3737</v>
      </c>
      <c r="H164" s="662" t="s">
        <v>3738</v>
      </c>
      <c r="I164" s="664">
        <v>695.75</v>
      </c>
      <c r="J164" s="664">
        <v>16</v>
      </c>
      <c r="K164" s="665">
        <v>11132</v>
      </c>
    </row>
    <row r="165" spans="1:11" ht="14.4" customHeight="1" x14ac:dyDescent="0.3">
      <c r="A165" s="660" t="s">
        <v>560</v>
      </c>
      <c r="B165" s="661" t="s">
        <v>561</v>
      </c>
      <c r="C165" s="662" t="s">
        <v>566</v>
      </c>
      <c r="D165" s="663" t="s">
        <v>2151</v>
      </c>
      <c r="E165" s="662" t="s">
        <v>4467</v>
      </c>
      <c r="F165" s="663" t="s">
        <v>4468</v>
      </c>
      <c r="G165" s="662" t="s">
        <v>3739</v>
      </c>
      <c r="H165" s="662" t="s">
        <v>3740</v>
      </c>
      <c r="I165" s="664">
        <v>87.6</v>
      </c>
      <c r="J165" s="664">
        <v>20</v>
      </c>
      <c r="K165" s="665">
        <v>1752.1</v>
      </c>
    </row>
    <row r="166" spans="1:11" ht="14.4" customHeight="1" x14ac:dyDescent="0.3">
      <c r="A166" s="660" t="s">
        <v>560</v>
      </c>
      <c r="B166" s="661" t="s">
        <v>561</v>
      </c>
      <c r="C166" s="662" t="s">
        <v>571</v>
      </c>
      <c r="D166" s="663" t="s">
        <v>2152</v>
      </c>
      <c r="E166" s="662" t="s">
        <v>4455</v>
      </c>
      <c r="F166" s="663" t="s">
        <v>4456</v>
      </c>
      <c r="G166" s="662" t="s">
        <v>3419</v>
      </c>
      <c r="H166" s="662" t="s">
        <v>3420</v>
      </c>
      <c r="I166" s="664">
        <v>0.38500000000000001</v>
      </c>
      <c r="J166" s="664">
        <v>150</v>
      </c>
      <c r="K166" s="665">
        <v>58</v>
      </c>
    </row>
    <row r="167" spans="1:11" ht="14.4" customHeight="1" x14ac:dyDescent="0.3">
      <c r="A167" s="660" t="s">
        <v>560</v>
      </c>
      <c r="B167" s="661" t="s">
        <v>561</v>
      </c>
      <c r="C167" s="662" t="s">
        <v>571</v>
      </c>
      <c r="D167" s="663" t="s">
        <v>2152</v>
      </c>
      <c r="E167" s="662" t="s">
        <v>4455</v>
      </c>
      <c r="F167" s="663" t="s">
        <v>4456</v>
      </c>
      <c r="G167" s="662" t="s">
        <v>3429</v>
      </c>
      <c r="H167" s="662" t="s">
        <v>3430</v>
      </c>
      <c r="I167" s="664">
        <v>27.697500000000002</v>
      </c>
      <c r="J167" s="664">
        <v>35</v>
      </c>
      <c r="K167" s="665">
        <v>964.45</v>
      </c>
    </row>
    <row r="168" spans="1:11" ht="14.4" customHeight="1" x14ac:dyDescent="0.3">
      <c r="A168" s="660" t="s">
        <v>560</v>
      </c>
      <c r="B168" s="661" t="s">
        <v>561</v>
      </c>
      <c r="C168" s="662" t="s">
        <v>571</v>
      </c>
      <c r="D168" s="663" t="s">
        <v>2152</v>
      </c>
      <c r="E168" s="662" t="s">
        <v>4455</v>
      </c>
      <c r="F168" s="663" t="s">
        <v>4456</v>
      </c>
      <c r="G168" s="662" t="s">
        <v>3431</v>
      </c>
      <c r="H168" s="662" t="s">
        <v>3432</v>
      </c>
      <c r="I168" s="664">
        <v>3.91</v>
      </c>
      <c r="J168" s="664">
        <v>20</v>
      </c>
      <c r="K168" s="665">
        <v>78.2</v>
      </c>
    </row>
    <row r="169" spans="1:11" ht="14.4" customHeight="1" x14ac:dyDescent="0.3">
      <c r="A169" s="660" t="s">
        <v>560</v>
      </c>
      <c r="B169" s="661" t="s">
        <v>561</v>
      </c>
      <c r="C169" s="662" t="s">
        <v>571</v>
      </c>
      <c r="D169" s="663" t="s">
        <v>2152</v>
      </c>
      <c r="E169" s="662" t="s">
        <v>4455</v>
      </c>
      <c r="F169" s="663" t="s">
        <v>4456</v>
      </c>
      <c r="G169" s="662" t="s">
        <v>3435</v>
      </c>
      <c r="H169" s="662" t="s">
        <v>3436</v>
      </c>
      <c r="I169" s="664">
        <v>0.88</v>
      </c>
      <c r="J169" s="664">
        <v>100</v>
      </c>
      <c r="K169" s="665">
        <v>88</v>
      </c>
    </row>
    <row r="170" spans="1:11" ht="14.4" customHeight="1" x14ac:dyDescent="0.3">
      <c r="A170" s="660" t="s">
        <v>560</v>
      </c>
      <c r="B170" s="661" t="s">
        <v>561</v>
      </c>
      <c r="C170" s="662" t="s">
        <v>571</v>
      </c>
      <c r="D170" s="663" t="s">
        <v>2152</v>
      </c>
      <c r="E170" s="662" t="s">
        <v>4455</v>
      </c>
      <c r="F170" s="663" t="s">
        <v>4456</v>
      </c>
      <c r="G170" s="662" t="s">
        <v>3447</v>
      </c>
      <c r="H170" s="662" t="s">
        <v>3448</v>
      </c>
      <c r="I170" s="664">
        <v>61.21</v>
      </c>
      <c r="J170" s="664">
        <v>1</v>
      </c>
      <c r="K170" s="665">
        <v>61.21</v>
      </c>
    </row>
    <row r="171" spans="1:11" ht="14.4" customHeight="1" x14ac:dyDescent="0.3">
      <c r="A171" s="660" t="s">
        <v>560</v>
      </c>
      <c r="B171" s="661" t="s">
        <v>561</v>
      </c>
      <c r="C171" s="662" t="s">
        <v>571</v>
      </c>
      <c r="D171" s="663" t="s">
        <v>2152</v>
      </c>
      <c r="E171" s="662" t="s">
        <v>4455</v>
      </c>
      <c r="F171" s="663" t="s">
        <v>4456</v>
      </c>
      <c r="G171" s="662" t="s">
        <v>3453</v>
      </c>
      <c r="H171" s="662" t="s">
        <v>3454</v>
      </c>
      <c r="I171" s="664">
        <v>1.38</v>
      </c>
      <c r="J171" s="664">
        <v>100</v>
      </c>
      <c r="K171" s="665">
        <v>138</v>
      </c>
    </row>
    <row r="172" spans="1:11" ht="14.4" customHeight="1" x14ac:dyDescent="0.3">
      <c r="A172" s="660" t="s">
        <v>560</v>
      </c>
      <c r="B172" s="661" t="s">
        <v>561</v>
      </c>
      <c r="C172" s="662" t="s">
        <v>571</v>
      </c>
      <c r="D172" s="663" t="s">
        <v>2152</v>
      </c>
      <c r="E172" s="662" t="s">
        <v>4455</v>
      </c>
      <c r="F172" s="663" t="s">
        <v>4456</v>
      </c>
      <c r="G172" s="662" t="s">
        <v>3455</v>
      </c>
      <c r="H172" s="662" t="s">
        <v>3456</v>
      </c>
      <c r="I172" s="664">
        <v>8.59</v>
      </c>
      <c r="J172" s="664">
        <v>20</v>
      </c>
      <c r="K172" s="665">
        <v>171.8</v>
      </c>
    </row>
    <row r="173" spans="1:11" ht="14.4" customHeight="1" x14ac:dyDescent="0.3">
      <c r="A173" s="660" t="s">
        <v>560</v>
      </c>
      <c r="B173" s="661" t="s">
        <v>561</v>
      </c>
      <c r="C173" s="662" t="s">
        <v>571</v>
      </c>
      <c r="D173" s="663" t="s">
        <v>2152</v>
      </c>
      <c r="E173" s="662" t="s">
        <v>4455</v>
      </c>
      <c r="F173" s="663" t="s">
        <v>4456</v>
      </c>
      <c r="G173" s="662" t="s">
        <v>3457</v>
      </c>
      <c r="H173" s="662" t="s">
        <v>3458</v>
      </c>
      <c r="I173" s="664">
        <v>0.6</v>
      </c>
      <c r="J173" s="664">
        <v>500</v>
      </c>
      <c r="K173" s="665">
        <v>300</v>
      </c>
    </row>
    <row r="174" spans="1:11" ht="14.4" customHeight="1" x14ac:dyDescent="0.3">
      <c r="A174" s="660" t="s">
        <v>560</v>
      </c>
      <c r="B174" s="661" t="s">
        <v>561</v>
      </c>
      <c r="C174" s="662" t="s">
        <v>571</v>
      </c>
      <c r="D174" s="663" t="s">
        <v>2152</v>
      </c>
      <c r="E174" s="662" t="s">
        <v>4455</v>
      </c>
      <c r="F174" s="663" t="s">
        <v>4456</v>
      </c>
      <c r="G174" s="662" t="s">
        <v>3467</v>
      </c>
      <c r="H174" s="662" t="s">
        <v>3468</v>
      </c>
      <c r="I174" s="664">
        <v>29.33</v>
      </c>
      <c r="J174" s="664">
        <v>1</v>
      </c>
      <c r="K174" s="665">
        <v>29.33</v>
      </c>
    </row>
    <row r="175" spans="1:11" ht="14.4" customHeight="1" x14ac:dyDescent="0.3">
      <c r="A175" s="660" t="s">
        <v>560</v>
      </c>
      <c r="B175" s="661" t="s">
        <v>561</v>
      </c>
      <c r="C175" s="662" t="s">
        <v>571</v>
      </c>
      <c r="D175" s="663" t="s">
        <v>2152</v>
      </c>
      <c r="E175" s="662" t="s">
        <v>4455</v>
      </c>
      <c r="F175" s="663" t="s">
        <v>4456</v>
      </c>
      <c r="G175" s="662" t="s">
        <v>3469</v>
      </c>
      <c r="H175" s="662" t="s">
        <v>3470</v>
      </c>
      <c r="I175" s="664">
        <v>1.29</v>
      </c>
      <c r="J175" s="664">
        <v>100</v>
      </c>
      <c r="K175" s="665">
        <v>129</v>
      </c>
    </row>
    <row r="176" spans="1:11" ht="14.4" customHeight="1" x14ac:dyDescent="0.3">
      <c r="A176" s="660" t="s">
        <v>560</v>
      </c>
      <c r="B176" s="661" t="s">
        <v>561</v>
      </c>
      <c r="C176" s="662" t="s">
        <v>571</v>
      </c>
      <c r="D176" s="663" t="s">
        <v>2152</v>
      </c>
      <c r="E176" s="662" t="s">
        <v>4455</v>
      </c>
      <c r="F176" s="663" t="s">
        <v>4456</v>
      </c>
      <c r="G176" s="662" t="s">
        <v>3479</v>
      </c>
      <c r="H176" s="662" t="s">
        <v>3480</v>
      </c>
      <c r="I176" s="664">
        <v>26.37</v>
      </c>
      <c r="J176" s="664">
        <v>12</v>
      </c>
      <c r="K176" s="665">
        <v>316.44</v>
      </c>
    </row>
    <row r="177" spans="1:11" ht="14.4" customHeight="1" x14ac:dyDescent="0.3">
      <c r="A177" s="660" t="s">
        <v>560</v>
      </c>
      <c r="B177" s="661" t="s">
        <v>561</v>
      </c>
      <c r="C177" s="662" t="s">
        <v>571</v>
      </c>
      <c r="D177" s="663" t="s">
        <v>2152</v>
      </c>
      <c r="E177" s="662" t="s">
        <v>4455</v>
      </c>
      <c r="F177" s="663" t="s">
        <v>4456</v>
      </c>
      <c r="G177" s="662" t="s">
        <v>3483</v>
      </c>
      <c r="H177" s="662" t="s">
        <v>3484</v>
      </c>
      <c r="I177" s="664">
        <v>0.85</v>
      </c>
      <c r="J177" s="664">
        <v>100</v>
      </c>
      <c r="K177" s="665">
        <v>85</v>
      </c>
    </row>
    <row r="178" spans="1:11" ht="14.4" customHeight="1" x14ac:dyDescent="0.3">
      <c r="A178" s="660" t="s">
        <v>560</v>
      </c>
      <c r="B178" s="661" t="s">
        <v>561</v>
      </c>
      <c r="C178" s="662" t="s">
        <v>571</v>
      </c>
      <c r="D178" s="663" t="s">
        <v>2152</v>
      </c>
      <c r="E178" s="662" t="s">
        <v>4455</v>
      </c>
      <c r="F178" s="663" t="s">
        <v>4456</v>
      </c>
      <c r="G178" s="662" t="s">
        <v>3485</v>
      </c>
      <c r="H178" s="662" t="s">
        <v>3486</v>
      </c>
      <c r="I178" s="664">
        <v>1.52</v>
      </c>
      <c r="J178" s="664">
        <v>50</v>
      </c>
      <c r="K178" s="665">
        <v>76</v>
      </c>
    </row>
    <row r="179" spans="1:11" ht="14.4" customHeight="1" x14ac:dyDescent="0.3">
      <c r="A179" s="660" t="s">
        <v>560</v>
      </c>
      <c r="B179" s="661" t="s">
        <v>561</v>
      </c>
      <c r="C179" s="662" t="s">
        <v>571</v>
      </c>
      <c r="D179" s="663" t="s">
        <v>2152</v>
      </c>
      <c r="E179" s="662" t="s">
        <v>4455</v>
      </c>
      <c r="F179" s="663" t="s">
        <v>4456</v>
      </c>
      <c r="G179" s="662" t="s">
        <v>3489</v>
      </c>
      <c r="H179" s="662" t="s">
        <v>3490</v>
      </c>
      <c r="I179" s="664">
        <v>3.36</v>
      </c>
      <c r="J179" s="664">
        <v>50</v>
      </c>
      <c r="K179" s="665">
        <v>168</v>
      </c>
    </row>
    <row r="180" spans="1:11" ht="14.4" customHeight="1" x14ac:dyDescent="0.3">
      <c r="A180" s="660" t="s">
        <v>560</v>
      </c>
      <c r="B180" s="661" t="s">
        <v>561</v>
      </c>
      <c r="C180" s="662" t="s">
        <v>571</v>
      </c>
      <c r="D180" s="663" t="s">
        <v>2152</v>
      </c>
      <c r="E180" s="662" t="s">
        <v>4457</v>
      </c>
      <c r="F180" s="663" t="s">
        <v>4458</v>
      </c>
      <c r="G180" s="662" t="s">
        <v>3573</v>
      </c>
      <c r="H180" s="662" t="s">
        <v>3574</v>
      </c>
      <c r="I180" s="664">
        <v>0.48</v>
      </c>
      <c r="J180" s="664">
        <v>100</v>
      </c>
      <c r="K180" s="665">
        <v>48</v>
      </c>
    </row>
    <row r="181" spans="1:11" ht="14.4" customHeight="1" x14ac:dyDescent="0.3">
      <c r="A181" s="660" t="s">
        <v>560</v>
      </c>
      <c r="B181" s="661" t="s">
        <v>561</v>
      </c>
      <c r="C181" s="662" t="s">
        <v>571</v>
      </c>
      <c r="D181" s="663" t="s">
        <v>2152</v>
      </c>
      <c r="E181" s="662" t="s">
        <v>4457</v>
      </c>
      <c r="F181" s="663" t="s">
        <v>4458</v>
      </c>
      <c r="G181" s="662" t="s">
        <v>3597</v>
      </c>
      <c r="H181" s="662" t="s">
        <v>3598</v>
      </c>
      <c r="I181" s="664">
        <v>1.9824999999999999</v>
      </c>
      <c r="J181" s="664">
        <v>400</v>
      </c>
      <c r="K181" s="665">
        <v>792.5</v>
      </c>
    </row>
    <row r="182" spans="1:11" ht="14.4" customHeight="1" x14ac:dyDescent="0.3">
      <c r="A182" s="660" t="s">
        <v>560</v>
      </c>
      <c r="B182" s="661" t="s">
        <v>561</v>
      </c>
      <c r="C182" s="662" t="s">
        <v>571</v>
      </c>
      <c r="D182" s="663" t="s">
        <v>2152</v>
      </c>
      <c r="E182" s="662" t="s">
        <v>4457</v>
      </c>
      <c r="F182" s="663" t="s">
        <v>4458</v>
      </c>
      <c r="G182" s="662" t="s">
        <v>3599</v>
      </c>
      <c r="H182" s="662" t="s">
        <v>3600</v>
      </c>
      <c r="I182" s="664">
        <v>1.9466666666666665</v>
      </c>
      <c r="J182" s="664">
        <v>200</v>
      </c>
      <c r="K182" s="665">
        <v>391</v>
      </c>
    </row>
    <row r="183" spans="1:11" ht="14.4" customHeight="1" x14ac:dyDescent="0.3">
      <c r="A183" s="660" t="s">
        <v>560</v>
      </c>
      <c r="B183" s="661" t="s">
        <v>561</v>
      </c>
      <c r="C183" s="662" t="s">
        <v>571</v>
      </c>
      <c r="D183" s="663" t="s">
        <v>2152</v>
      </c>
      <c r="E183" s="662" t="s">
        <v>4457</v>
      </c>
      <c r="F183" s="663" t="s">
        <v>4458</v>
      </c>
      <c r="G183" s="662" t="s">
        <v>3601</v>
      </c>
      <c r="H183" s="662" t="s">
        <v>3602</v>
      </c>
      <c r="I183" s="664">
        <v>3.05</v>
      </c>
      <c r="J183" s="664">
        <v>300</v>
      </c>
      <c r="K183" s="665">
        <v>915</v>
      </c>
    </row>
    <row r="184" spans="1:11" ht="14.4" customHeight="1" x14ac:dyDescent="0.3">
      <c r="A184" s="660" t="s">
        <v>560</v>
      </c>
      <c r="B184" s="661" t="s">
        <v>561</v>
      </c>
      <c r="C184" s="662" t="s">
        <v>571</v>
      </c>
      <c r="D184" s="663" t="s">
        <v>2152</v>
      </c>
      <c r="E184" s="662" t="s">
        <v>4457</v>
      </c>
      <c r="F184" s="663" t="s">
        <v>4458</v>
      </c>
      <c r="G184" s="662" t="s">
        <v>3603</v>
      </c>
      <c r="H184" s="662" t="s">
        <v>3604</v>
      </c>
      <c r="I184" s="664">
        <v>1.92</v>
      </c>
      <c r="J184" s="664">
        <v>100</v>
      </c>
      <c r="K184" s="665">
        <v>192</v>
      </c>
    </row>
    <row r="185" spans="1:11" ht="14.4" customHeight="1" x14ac:dyDescent="0.3">
      <c r="A185" s="660" t="s">
        <v>560</v>
      </c>
      <c r="B185" s="661" t="s">
        <v>561</v>
      </c>
      <c r="C185" s="662" t="s">
        <v>571</v>
      </c>
      <c r="D185" s="663" t="s">
        <v>2152</v>
      </c>
      <c r="E185" s="662" t="s">
        <v>4457</v>
      </c>
      <c r="F185" s="663" t="s">
        <v>4458</v>
      </c>
      <c r="G185" s="662" t="s">
        <v>3605</v>
      </c>
      <c r="H185" s="662" t="s">
        <v>3606</v>
      </c>
      <c r="I185" s="664">
        <v>0.01</v>
      </c>
      <c r="J185" s="664">
        <v>350</v>
      </c>
      <c r="K185" s="665">
        <v>3.5</v>
      </c>
    </row>
    <row r="186" spans="1:11" ht="14.4" customHeight="1" x14ac:dyDescent="0.3">
      <c r="A186" s="660" t="s">
        <v>560</v>
      </c>
      <c r="B186" s="661" t="s">
        <v>561</v>
      </c>
      <c r="C186" s="662" t="s">
        <v>571</v>
      </c>
      <c r="D186" s="663" t="s">
        <v>2152</v>
      </c>
      <c r="E186" s="662" t="s">
        <v>4457</v>
      </c>
      <c r="F186" s="663" t="s">
        <v>4458</v>
      </c>
      <c r="G186" s="662" t="s">
        <v>3609</v>
      </c>
      <c r="H186" s="662" t="s">
        <v>3610</v>
      </c>
      <c r="I186" s="664">
        <v>2.1666666666666665</v>
      </c>
      <c r="J186" s="664">
        <v>150</v>
      </c>
      <c r="K186" s="665">
        <v>325</v>
      </c>
    </row>
    <row r="187" spans="1:11" ht="14.4" customHeight="1" x14ac:dyDescent="0.3">
      <c r="A187" s="660" t="s">
        <v>560</v>
      </c>
      <c r="B187" s="661" t="s">
        <v>561</v>
      </c>
      <c r="C187" s="662" t="s">
        <v>571</v>
      </c>
      <c r="D187" s="663" t="s">
        <v>2152</v>
      </c>
      <c r="E187" s="662" t="s">
        <v>4457</v>
      </c>
      <c r="F187" s="663" t="s">
        <v>4458</v>
      </c>
      <c r="G187" s="662" t="s">
        <v>3619</v>
      </c>
      <c r="H187" s="662" t="s">
        <v>3620</v>
      </c>
      <c r="I187" s="664">
        <v>2.8566666666666669</v>
      </c>
      <c r="J187" s="664">
        <v>70</v>
      </c>
      <c r="K187" s="665">
        <v>200.1</v>
      </c>
    </row>
    <row r="188" spans="1:11" ht="14.4" customHeight="1" x14ac:dyDescent="0.3">
      <c r="A188" s="660" t="s">
        <v>560</v>
      </c>
      <c r="B188" s="661" t="s">
        <v>561</v>
      </c>
      <c r="C188" s="662" t="s">
        <v>571</v>
      </c>
      <c r="D188" s="663" t="s">
        <v>2152</v>
      </c>
      <c r="E188" s="662" t="s">
        <v>4457</v>
      </c>
      <c r="F188" s="663" t="s">
        <v>4458</v>
      </c>
      <c r="G188" s="662" t="s">
        <v>3627</v>
      </c>
      <c r="H188" s="662" t="s">
        <v>3628</v>
      </c>
      <c r="I188" s="664">
        <v>193.84</v>
      </c>
      <c r="J188" s="664">
        <v>1</v>
      </c>
      <c r="K188" s="665">
        <v>193.84</v>
      </c>
    </row>
    <row r="189" spans="1:11" ht="14.4" customHeight="1" x14ac:dyDescent="0.3">
      <c r="A189" s="660" t="s">
        <v>560</v>
      </c>
      <c r="B189" s="661" t="s">
        <v>561</v>
      </c>
      <c r="C189" s="662" t="s">
        <v>571</v>
      </c>
      <c r="D189" s="663" t="s">
        <v>2152</v>
      </c>
      <c r="E189" s="662" t="s">
        <v>4457</v>
      </c>
      <c r="F189" s="663" t="s">
        <v>4458</v>
      </c>
      <c r="G189" s="662" t="s">
        <v>3635</v>
      </c>
      <c r="H189" s="662" t="s">
        <v>3636</v>
      </c>
      <c r="I189" s="664">
        <v>12.1</v>
      </c>
      <c r="J189" s="664">
        <v>10</v>
      </c>
      <c r="K189" s="665">
        <v>121</v>
      </c>
    </row>
    <row r="190" spans="1:11" ht="14.4" customHeight="1" x14ac:dyDescent="0.3">
      <c r="A190" s="660" t="s">
        <v>560</v>
      </c>
      <c r="B190" s="661" t="s">
        <v>561</v>
      </c>
      <c r="C190" s="662" t="s">
        <v>571</v>
      </c>
      <c r="D190" s="663" t="s">
        <v>2152</v>
      </c>
      <c r="E190" s="662" t="s">
        <v>4457</v>
      </c>
      <c r="F190" s="663" t="s">
        <v>4458</v>
      </c>
      <c r="G190" s="662" t="s">
        <v>3673</v>
      </c>
      <c r="H190" s="662" t="s">
        <v>3674</v>
      </c>
      <c r="I190" s="664">
        <v>9.1999999999999993</v>
      </c>
      <c r="J190" s="664">
        <v>100</v>
      </c>
      <c r="K190" s="665">
        <v>920</v>
      </c>
    </row>
    <row r="191" spans="1:11" ht="14.4" customHeight="1" x14ac:dyDescent="0.3">
      <c r="A191" s="660" t="s">
        <v>560</v>
      </c>
      <c r="B191" s="661" t="s">
        <v>561</v>
      </c>
      <c r="C191" s="662" t="s">
        <v>571</v>
      </c>
      <c r="D191" s="663" t="s">
        <v>2152</v>
      </c>
      <c r="E191" s="662" t="s">
        <v>4457</v>
      </c>
      <c r="F191" s="663" t="s">
        <v>4458</v>
      </c>
      <c r="G191" s="662" t="s">
        <v>3675</v>
      </c>
      <c r="H191" s="662" t="s">
        <v>3676</v>
      </c>
      <c r="I191" s="664">
        <v>172.5</v>
      </c>
      <c r="J191" s="664">
        <v>1</v>
      </c>
      <c r="K191" s="665">
        <v>172.5</v>
      </c>
    </row>
    <row r="192" spans="1:11" ht="14.4" customHeight="1" x14ac:dyDescent="0.3">
      <c r="A192" s="660" t="s">
        <v>560</v>
      </c>
      <c r="B192" s="661" t="s">
        <v>561</v>
      </c>
      <c r="C192" s="662" t="s">
        <v>571</v>
      </c>
      <c r="D192" s="663" t="s">
        <v>2152</v>
      </c>
      <c r="E192" s="662" t="s">
        <v>4461</v>
      </c>
      <c r="F192" s="663" t="s">
        <v>4462</v>
      </c>
      <c r="G192" s="662" t="s">
        <v>3703</v>
      </c>
      <c r="H192" s="662" t="s">
        <v>3704</v>
      </c>
      <c r="I192" s="664">
        <v>0.3</v>
      </c>
      <c r="J192" s="664">
        <v>100</v>
      </c>
      <c r="K192" s="665">
        <v>30</v>
      </c>
    </row>
    <row r="193" spans="1:11" ht="14.4" customHeight="1" x14ac:dyDescent="0.3">
      <c r="A193" s="660" t="s">
        <v>560</v>
      </c>
      <c r="B193" s="661" t="s">
        <v>561</v>
      </c>
      <c r="C193" s="662" t="s">
        <v>571</v>
      </c>
      <c r="D193" s="663" t="s">
        <v>2152</v>
      </c>
      <c r="E193" s="662" t="s">
        <v>4461</v>
      </c>
      <c r="F193" s="663" t="s">
        <v>4462</v>
      </c>
      <c r="G193" s="662" t="s">
        <v>3713</v>
      </c>
      <c r="H193" s="662" t="s">
        <v>3714</v>
      </c>
      <c r="I193" s="664">
        <v>1.8</v>
      </c>
      <c r="J193" s="664">
        <v>100</v>
      </c>
      <c r="K193" s="665">
        <v>180</v>
      </c>
    </row>
    <row r="194" spans="1:11" ht="14.4" customHeight="1" x14ac:dyDescent="0.3">
      <c r="A194" s="660" t="s">
        <v>560</v>
      </c>
      <c r="B194" s="661" t="s">
        <v>561</v>
      </c>
      <c r="C194" s="662" t="s">
        <v>571</v>
      </c>
      <c r="D194" s="663" t="s">
        <v>2152</v>
      </c>
      <c r="E194" s="662" t="s">
        <v>4463</v>
      </c>
      <c r="F194" s="663" t="s">
        <v>4464</v>
      </c>
      <c r="G194" s="662" t="s">
        <v>3721</v>
      </c>
      <c r="H194" s="662" t="s">
        <v>3722</v>
      </c>
      <c r="I194" s="664">
        <v>0.71</v>
      </c>
      <c r="J194" s="664">
        <v>200</v>
      </c>
      <c r="K194" s="665">
        <v>142</v>
      </c>
    </row>
    <row r="195" spans="1:11" ht="14.4" customHeight="1" x14ac:dyDescent="0.3">
      <c r="A195" s="660" t="s">
        <v>560</v>
      </c>
      <c r="B195" s="661" t="s">
        <v>561</v>
      </c>
      <c r="C195" s="662" t="s">
        <v>571</v>
      </c>
      <c r="D195" s="663" t="s">
        <v>2152</v>
      </c>
      <c r="E195" s="662" t="s">
        <v>4463</v>
      </c>
      <c r="F195" s="663" t="s">
        <v>4464</v>
      </c>
      <c r="G195" s="662" t="s">
        <v>3723</v>
      </c>
      <c r="H195" s="662" t="s">
        <v>3724</v>
      </c>
      <c r="I195" s="664">
        <v>0.71</v>
      </c>
      <c r="J195" s="664">
        <v>200</v>
      </c>
      <c r="K195" s="665">
        <v>142</v>
      </c>
    </row>
    <row r="196" spans="1:11" ht="14.4" customHeight="1" x14ac:dyDescent="0.3">
      <c r="A196" s="660" t="s">
        <v>560</v>
      </c>
      <c r="B196" s="661" t="s">
        <v>561</v>
      </c>
      <c r="C196" s="662" t="s">
        <v>574</v>
      </c>
      <c r="D196" s="663" t="s">
        <v>2153</v>
      </c>
      <c r="E196" s="662" t="s">
        <v>4455</v>
      </c>
      <c r="F196" s="663" t="s">
        <v>4456</v>
      </c>
      <c r="G196" s="662" t="s">
        <v>3741</v>
      </c>
      <c r="H196" s="662" t="s">
        <v>3742</v>
      </c>
      <c r="I196" s="664">
        <v>5.73</v>
      </c>
      <c r="J196" s="664">
        <v>50</v>
      </c>
      <c r="K196" s="665">
        <v>286.5</v>
      </c>
    </row>
    <row r="197" spans="1:11" ht="14.4" customHeight="1" x14ac:dyDescent="0.3">
      <c r="A197" s="660" t="s">
        <v>560</v>
      </c>
      <c r="B197" s="661" t="s">
        <v>561</v>
      </c>
      <c r="C197" s="662" t="s">
        <v>574</v>
      </c>
      <c r="D197" s="663" t="s">
        <v>2153</v>
      </c>
      <c r="E197" s="662" t="s">
        <v>4455</v>
      </c>
      <c r="F197" s="663" t="s">
        <v>4456</v>
      </c>
      <c r="G197" s="662" t="s">
        <v>3743</v>
      </c>
      <c r="H197" s="662" t="s">
        <v>3744</v>
      </c>
      <c r="I197" s="664">
        <v>4.3</v>
      </c>
      <c r="J197" s="664">
        <v>48</v>
      </c>
      <c r="K197" s="665">
        <v>206.4</v>
      </c>
    </row>
    <row r="198" spans="1:11" ht="14.4" customHeight="1" x14ac:dyDescent="0.3">
      <c r="A198" s="660" t="s">
        <v>560</v>
      </c>
      <c r="B198" s="661" t="s">
        <v>561</v>
      </c>
      <c r="C198" s="662" t="s">
        <v>574</v>
      </c>
      <c r="D198" s="663" t="s">
        <v>2153</v>
      </c>
      <c r="E198" s="662" t="s">
        <v>4455</v>
      </c>
      <c r="F198" s="663" t="s">
        <v>4456</v>
      </c>
      <c r="G198" s="662" t="s">
        <v>3745</v>
      </c>
      <c r="H198" s="662" t="s">
        <v>3746</v>
      </c>
      <c r="I198" s="664">
        <v>34.695</v>
      </c>
      <c r="J198" s="664">
        <v>24</v>
      </c>
      <c r="K198" s="665">
        <v>832.68</v>
      </c>
    </row>
    <row r="199" spans="1:11" ht="14.4" customHeight="1" x14ac:dyDescent="0.3">
      <c r="A199" s="660" t="s">
        <v>560</v>
      </c>
      <c r="B199" s="661" t="s">
        <v>561</v>
      </c>
      <c r="C199" s="662" t="s">
        <v>574</v>
      </c>
      <c r="D199" s="663" t="s">
        <v>2153</v>
      </c>
      <c r="E199" s="662" t="s">
        <v>4455</v>
      </c>
      <c r="F199" s="663" t="s">
        <v>4456</v>
      </c>
      <c r="G199" s="662" t="s">
        <v>3421</v>
      </c>
      <c r="H199" s="662" t="s">
        <v>3422</v>
      </c>
      <c r="I199" s="664">
        <v>2.4266666666666672</v>
      </c>
      <c r="J199" s="664">
        <v>60</v>
      </c>
      <c r="K199" s="665">
        <v>145.6</v>
      </c>
    </row>
    <row r="200" spans="1:11" ht="14.4" customHeight="1" x14ac:dyDescent="0.3">
      <c r="A200" s="660" t="s">
        <v>560</v>
      </c>
      <c r="B200" s="661" t="s">
        <v>561</v>
      </c>
      <c r="C200" s="662" t="s">
        <v>574</v>
      </c>
      <c r="D200" s="663" t="s">
        <v>2153</v>
      </c>
      <c r="E200" s="662" t="s">
        <v>4455</v>
      </c>
      <c r="F200" s="663" t="s">
        <v>4456</v>
      </c>
      <c r="G200" s="662" t="s">
        <v>3423</v>
      </c>
      <c r="H200" s="662" t="s">
        <v>3424</v>
      </c>
      <c r="I200" s="664">
        <v>3.84</v>
      </c>
      <c r="J200" s="664">
        <v>60</v>
      </c>
      <c r="K200" s="665">
        <v>230.4</v>
      </c>
    </row>
    <row r="201" spans="1:11" ht="14.4" customHeight="1" x14ac:dyDescent="0.3">
      <c r="A201" s="660" t="s">
        <v>560</v>
      </c>
      <c r="B201" s="661" t="s">
        <v>561</v>
      </c>
      <c r="C201" s="662" t="s">
        <v>574</v>
      </c>
      <c r="D201" s="663" t="s">
        <v>2153</v>
      </c>
      <c r="E201" s="662" t="s">
        <v>4455</v>
      </c>
      <c r="F201" s="663" t="s">
        <v>4456</v>
      </c>
      <c r="G201" s="662" t="s">
        <v>3747</v>
      </c>
      <c r="H201" s="662" t="s">
        <v>3748</v>
      </c>
      <c r="I201" s="664">
        <v>9.3000000000000007</v>
      </c>
      <c r="J201" s="664">
        <v>50</v>
      </c>
      <c r="K201" s="665">
        <v>465</v>
      </c>
    </row>
    <row r="202" spans="1:11" ht="14.4" customHeight="1" x14ac:dyDescent="0.3">
      <c r="A202" s="660" t="s">
        <v>560</v>
      </c>
      <c r="B202" s="661" t="s">
        <v>561</v>
      </c>
      <c r="C202" s="662" t="s">
        <v>574</v>
      </c>
      <c r="D202" s="663" t="s">
        <v>2153</v>
      </c>
      <c r="E202" s="662" t="s">
        <v>4455</v>
      </c>
      <c r="F202" s="663" t="s">
        <v>4456</v>
      </c>
      <c r="G202" s="662" t="s">
        <v>3749</v>
      </c>
      <c r="H202" s="662" t="s">
        <v>3750</v>
      </c>
      <c r="I202" s="664">
        <v>13.38</v>
      </c>
      <c r="J202" s="664">
        <v>20</v>
      </c>
      <c r="K202" s="665">
        <v>267.60000000000002</v>
      </c>
    </row>
    <row r="203" spans="1:11" ht="14.4" customHeight="1" x14ac:dyDescent="0.3">
      <c r="A203" s="660" t="s">
        <v>560</v>
      </c>
      <c r="B203" s="661" t="s">
        <v>561</v>
      </c>
      <c r="C203" s="662" t="s">
        <v>574</v>
      </c>
      <c r="D203" s="663" t="s">
        <v>2153</v>
      </c>
      <c r="E203" s="662" t="s">
        <v>4455</v>
      </c>
      <c r="F203" s="663" t="s">
        <v>4456</v>
      </c>
      <c r="G203" s="662" t="s">
        <v>3751</v>
      </c>
      <c r="H203" s="662" t="s">
        <v>3752</v>
      </c>
      <c r="I203" s="664">
        <v>12.879999999999999</v>
      </c>
      <c r="J203" s="664">
        <v>200</v>
      </c>
      <c r="K203" s="665">
        <v>2672</v>
      </c>
    </row>
    <row r="204" spans="1:11" ht="14.4" customHeight="1" x14ac:dyDescent="0.3">
      <c r="A204" s="660" t="s">
        <v>560</v>
      </c>
      <c r="B204" s="661" t="s">
        <v>561</v>
      </c>
      <c r="C204" s="662" t="s">
        <v>574</v>
      </c>
      <c r="D204" s="663" t="s">
        <v>2153</v>
      </c>
      <c r="E204" s="662" t="s">
        <v>4455</v>
      </c>
      <c r="F204" s="663" t="s">
        <v>4456</v>
      </c>
      <c r="G204" s="662" t="s">
        <v>3429</v>
      </c>
      <c r="H204" s="662" t="s">
        <v>3430</v>
      </c>
      <c r="I204" s="664">
        <v>27.700000000000003</v>
      </c>
      <c r="J204" s="664">
        <v>168</v>
      </c>
      <c r="K204" s="665">
        <v>4661.5200000000004</v>
      </c>
    </row>
    <row r="205" spans="1:11" ht="14.4" customHeight="1" x14ac:dyDescent="0.3">
      <c r="A205" s="660" t="s">
        <v>560</v>
      </c>
      <c r="B205" s="661" t="s">
        <v>561</v>
      </c>
      <c r="C205" s="662" t="s">
        <v>574</v>
      </c>
      <c r="D205" s="663" t="s">
        <v>2153</v>
      </c>
      <c r="E205" s="662" t="s">
        <v>4455</v>
      </c>
      <c r="F205" s="663" t="s">
        <v>4456</v>
      </c>
      <c r="G205" s="662" t="s">
        <v>3431</v>
      </c>
      <c r="H205" s="662" t="s">
        <v>3432</v>
      </c>
      <c r="I205" s="664">
        <v>3.91</v>
      </c>
      <c r="J205" s="664">
        <v>300</v>
      </c>
      <c r="K205" s="665">
        <v>1173</v>
      </c>
    </row>
    <row r="206" spans="1:11" ht="14.4" customHeight="1" x14ac:dyDescent="0.3">
      <c r="A206" s="660" t="s">
        <v>560</v>
      </c>
      <c r="B206" s="661" t="s">
        <v>561</v>
      </c>
      <c r="C206" s="662" t="s">
        <v>574</v>
      </c>
      <c r="D206" s="663" t="s">
        <v>2153</v>
      </c>
      <c r="E206" s="662" t="s">
        <v>4455</v>
      </c>
      <c r="F206" s="663" t="s">
        <v>4456</v>
      </c>
      <c r="G206" s="662" t="s">
        <v>3433</v>
      </c>
      <c r="H206" s="662" t="s">
        <v>3434</v>
      </c>
      <c r="I206" s="664">
        <v>5.94</v>
      </c>
      <c r="J206" s="664">
        <v>330</v>
      </c>
      <c r="K206" s="665">
        <v>1960.2</v>
      </c>
    </row>
    <row r="207" spans="1:11" ht="14.4" customHeight="1" x14ac:dyDescent="0.3">
      <c r="A207" s="660" t="s">
        <v>560</v>
      </c>
      <c r="B207" s="661" t="s">
        <v>561</v>
      </c>
      <c r="C207" s="662" t="s">
        <v>574</v>
      </c>
      <c r="D207" s="663" t="s">
        <v>2153</v>
      </c>
      <c r="E207" s="662" t="s">
        <v>4455</v>
      </c>
      <c r="F207" s="663" t="s">
        <v>4456</v>
      </c>
      <c r="G207" s="662" t="s">
        <v>3437</v>
      </c>
      <c r="H207" s="662" t="s">
        <v>3438</v>
      </c>
      <c r="I207" s="664">
        <v>1.42</v>
      </c>
      <c r="J207" s="664">
        <v>1600</v>
      </c>
      <c r="K207" s="665">
        <v>2277.2299999999996</v>
      </c>
    </row>
    <row r="208" spans="1:11" ht="14.4" customHeight="1" x14ac:dyDescent="0.3">
      <c r="A208" s="660" t="s">
        <v>560</v>
      </c>
      <c r="B208" s="661" t="s">
        <v>561</v>
      </c>
      <c r="C208" s="662" t="s">
        <v>574</v>
      </c>
      <c r="D208" s="663" t="s">
        <v>2153</v>
      </c>
      <c r="E208" s="662" t="s">
        <v>4455</v>
      </c>
      <c r="F208" s="663" t="s">
        <v>4456</v>
      </c>
      <c r="G208" s="662" t="s">
        <v>3441</v>
      </c>
      <c r="H208" s="662" t="s">
        <v>3442</v>
      </c>
      <c r="I208" s="664">
        <v>129.26</v>
      </c>
      <c r="J208" s="664">
        <v>10</v>
      </c>
      <c r="K208" s="665">
        <v>1292.5999999999999</v>
      </c>
    </row>
    <row r="209" spans="1:11" ht="14.4" customHeight="1" x14ac:dyDescent="0.3">
      <c r="A209" s="660" t="s">
        <v>560</v>
      </c>
      <c r="B209" s="661" t="s">
        <v>561</v>
      </c>
      <c r="C209" s="662" t="s">
        <v>574</v>
      </c>
      <c r="D209" s="663" t="s">
        <v>2153</v>
      </c>
      <c r="E209" s="662" t="s">
        <v>4455</v>
      </c>
      <c r="F209" s="663" t="s">
        <v>4456</v>
      </c>
      <c r="G209" s="662" t="s">
        <v>3753</v>
      </c>
      <c r="H209" s="662" t="s">
        <v>3754</v>
      </c>
      <c r="I209" s="664">
        <v>86.38</v>
      </c>
      <c r="J209" s="664">
        <v>10</v>
      </c>
      <c r="K209" s="665">
        <v>863.8</v>
      </c>
    </row>
    <row r="210" spans="1:11" ht="14.4" customHeight="1" x14ac:dyDescent="0.3">
      <c r="A210" s="660" t="s">
        <v>560</v>
      </c>
      <c r="B210" s="661" t="s">
        <v>561</v>
      </c>
      <c r="C210" s="662" t="s">
        <v>574</v>
      </c>
      <c r="D210" s="663" t="s">
        <v>2153</v>
      </c>
      <c r="E210" s="662" t="s">
        <v>4455</v>
      </c>
      <c r="F210" s="663" t="s">
        <v>4456</v>
      </c>
      <c r="G210" s="662" t="s">
        <v>3755</v>
      </c>
      <c r="H210" s="662" t="s">
        <v>3756</v>
      </c>
      <c r="I210" s="664">
        <v>11.36</v>
      </c>
      <c r="J210" s="664">
        <v>10</v>
      </c>
      <c r="K210" s="665">
        <v>113.62</v>
      </c>
    </row>
    <row r="211" spans="1:11" ht="14.4" customHeight="1" x14ac:dyDescent="0.3">
      <c r="A211" s="660" t="s">
        <v>560</v>
      </c>
      <c r="B211" s="661" t="s">
        <v>561</v>
      </c>
      <c r="C211" s="662" t="s">
        <v>574</v>
      </c>
      <c r="D211" s="663" t="s">
        <v>2153</v>
      </c>
      <c r="E211" s="662" t="s">
        <v>4455</v>
      </c>
      <c r="F211" s="663" t="s">
        <v>4456</v>
      </c>
      <c r="G211" s="662" t="s">
        <v>3443</v>
      </c>
      <c r="H211" s="662" t="s">
        <v>3444</v>
      </c>
      <c r="I211" s="664">
        <v>10.613999999999999</v>
      </c>
      <c r="J211" s="664">
        <v>400</v>
      </c>
      <c r="K211" s="665">
        <v>4246</v>
      </c>
    </row>
    <row r="212" spans="1:11" ht="14.4" customHeight="1" x14ac:dyDescent="0.3">
      <c r="A212" s="660" t="s">
        <v>560</v>
      </c>
      <c r="B212" s="661" t="s">
        <v>561</v>
      </c>
      <c r="C212" s="662" t="s">
        <v>574</v>
      </c>
      <c r="D212" s="663" t="s">
        <v>2153</v>
      </c>
      <c r="E212" s="662" t="s">
        <v>4455</v>
      </c>
      <c r="F212" s="663" t="s">
        <v>4456</v>
      </c>
      <c r="G212" s="662" t="s">
        <v>3757</v>
      </c>
      <c r="H212" s="662" t="s">
        <v>3758</v>
      </c>
      <c r="I212" s="664">
        <v>0.27</v>
      </c>
      <c r="J212" s="664">
        <v>100</v>
      </c>
      <c r="K212" s="665">
        <v>27</v>
      </c>
    </row>
    <row r="213" spans="1:11" ht="14.4" customHeight="1" x14ac:dyDescent="0.3">
      <c r="A213" s="660" t="s">
        <v>560</v>
      </c>
      <c r="B213" s="661" t="s">
        <v>561</v>
      </c>
      <c r="C213" s="662" t="s">
        <v>574</v>
      </c>
      <c r="D213" s="663" t="s">
        <v>2153</v>
      </c>
      <c r="E213" s="662" t="s">
        <v>4455</v>
      </c>
      <c r="F213" s="663" t="s">
        <v>4456</v>
      </c>
      <c r="G213" s="662" t="s">
        <v>3759</v>
      </c>
      <c r="H213" s="662" t="s">
        <v>3760</v>
      </c>
      <c r="I213" s="664">
        <v>0.4325</v>
      </c>
      <c r="J213" s="664">
        <v>1900</v>
      </c>
      <c r="K213" s="665">
        <v>821</v>
      </c>
    </row>
    <row r="214" spans="1:11" ht="14.4" customHeight="1" x14ac:dyDescent="0.3">
      <c r="A214" s="660" t="s">
        <v>560</v>
      </c>
      <c r="B214" s="661" t="s">
        <v>561</v>
      </c>
      <c r="C214" s="662" t="s">
        <v>574</v>
      </c>
      <c r="D214" s="663" t="s">
        <v>2153</v>
      </c>
      <c r="E214" s="662" t="s">
        <v>4455</v>
      </c>
      <c r="F214" s="663" t="s">
        <v>4456</v>
      </c>
      <c r="G214" s="662" t="s">
        <v>3447</v>
      </c>
      <c r="H214" s="662" t="s">
        <v>3448</v>
      </c>
      <c r="I214" s="664">
        <v>61.21</v>
      </c>
      <c r="J214" s="664">
        <v>3</v>
      </c>
      <c r="K214" s="665">
        <v>183.63</v>
      </c>
    </row>
    <row r="215" spans="1:11" ht="14.4" customHeight="1" x14ac:dyDescent="0.3">
      <c r="A215" s="660" t="s">
        <v>560</v>
      </c>
      <c r="B215" s="661" t="s">
        <v>561</v>
      </c>
      <c r="C215" s="662" t="s">
        <v>574</v>
      </c>
      <c r="D215" s="663" t="s">
        <v>2153</v>
      </c>
      <c r="E215" s="662" t="s">
        <v>4455</v>
      </c>
      <c r="F215" s="663" t="s">
        <v>4456</v>
      </c>
      <c r="G215" s="662" t="s">
        <v>3449</v>
      </c>
      <c r="H215" s="662" t="s">
        <v>3450</v>
      </c>
      <c r="I215" s="664">
        <v>22.15</v>
      </c>
      <c r="J215" s="664">
        <v>50</v>
      </c>
      <c r="K215" s="665">
        <v>1107.5</v>
      </c>
    </row>
    <row r="216" spans="1:11" ht="14.4" customHeight="1" x14ac:dyDescent="0.3">
      <c r="A216" s="660" t="s">
        <v>560</v>
      </c>
      <c r="B216" s="661" t="s">
        <v>561</v>
      </c>
      <c r="C216" s="662" t="s">
        <v>574</v>
      </c>
      <c r="D216" s="663" t="s">
        <v>2153</v>
      </c>
      <c r="E216" s="662" t="s">
        <v>4455</v>
      </c>
      <c r="F216" s="663" t="s">
        <v>4456</v>
      </c>
      <c r="G216" s="662" t="s">
        <v>3451</v>
      </c>
      <c r="H216" s="662" t="s">
        <v>3452</v>
      </c>
      <c r="I216" s="664">
        <v>30.18</v>
      </c>
      <c r="J216" s="664">
        <v>10</v>
      </c>
      <c r="K216" s="665">
        <v>301.8</v>
      </c>
    </row>
    <row r="217" spans="1:11" ht="14.4" customHeight="1" x14ac:dyDescent="0.3">
      <c r="A217" s="660" t="s">
        <v>560</v>
      </c>
      <c r="B217" s="661" t="s">
        <v>561</v>
      </c>
      <c r="C217" s="662" t="s">
        <v>574</v>
      </c>
      <c r="D217" s="663" t="s">
        <v>2153</v>
      </c>
      <c r="E217" s="662" t="s">
        <v>4455</v>
      </c>
      <c r="F217" s="663" t="s">
        <v>4456</v>
      </c>
      <c r="G217" s="662" t="s">
        <v>3761</v>
      </c>
      <c r="H217" s="662" t="s">
        <v>3762</v>
      </c>
      <c r="I217" s="664">
        <v>13.04</v>
      </c>
      <c r="J217" s="664">
        <v>100</v>
      </c>
      <c r="K217" s="665">
        <v>1304</v>
      </c>
    </row>
    <row r="218" spans="1:11" ht="14.4" customHeight="1" x14ac:dyDescent="0.3">
      <c r="A218" s="660" t="s">
        <v>560</v>
      </c>
      <c r="B218" s="661" t="s">
        <v>561</v>
      </c>
      <c r="C218" s="662" t="s">
        <v>574</v>
      </c>
      <c r="D218" s="663" t="s">
        <v>2153</v>
      </c>
      <c r="E218" s="662" t="s">
        <v>4455</v>
      </c>
      <c r="F218" s="663" t="s">
        <v>4456</v>
      </c>
      <c r="G218" s="662" t="s">
        <v>3453</v>
      </c>
      <c r="H218" s="662" t="s">
        <v>3454</v>
      </c>
      <c r="I218" s="664">
        <v>1.38</v>
      </c>
      <c r="J218" s="664">
        <v>500</v>
      </c>
      <c r="K218" s="665">
        <v>690</v>
      </c>
    </row>
    <row r="219" spans="1:11" ht="14.4" customHeight="1" x14ac:dyDescent="0.3">
      <c r="A219" s="660" t="s">
        <v>560</v>
      </c>
      <c r="B219" s="661" t="s">
        <v>561</v>
      </c>
      <c r="C219" s="662" t="s">
        <v>574</v>
      </c>
      <c r="D219" s="663" t="s">
        <v>2153</v>
      </c>
      <c r="E219" s="662" t="s">
        <v>4455</v>
      </c>
      <c r="F219" s="663" t="s">
        <v>4456</v>
      </c>
      <c r="G219" s="662" t="s">
        <v>3763</v>
      </c>
      <c r="H219" s="662" t="s">
        <v>3764</v>
      </c>
      <c r="I219" s="664">
        <v>1.1499999999999999</v>
      </c>
      <c r="J219" s="664">
        <v>4500</v>
      </c>
      <c r="K219" s="665">
        <v>5154.53</v>
      </c>
    </row>
    <row r="220" spans="1:11" ht="14.4" customHeight="1" x14ac:dyDescent="0.3">
      <c r="A220" s="660" t="s">
        <v>560</v>
      </c>
      <c r="B220" s="661" t="s">
        <v>561</v>
      </c>
      <c r="C220" s="662" t="s">
        <v>574</v>
      </c>
      <c r="D220" s="663" t="s">
        <v>2153</v>
      </c>
      <c r="E220" s="662" t="s">
        <v>4455</v>
      </c>
      <c r="F220" s="663" t="s">
        <v>4456</v>
      </c>
      <c r="G220" s="662" t="s">
        <v>3457</v>
      </c>
      <c r="H220" s="662" t="s">
        <v>3458</v>
      </c>
      <c r="I220" s="664">
        <v>0.6</v>
      </c>
      <c r="J220" s="664">
        <v>300</v>
      </c>
      <c r="K220" s="665">
        <v>180</v>
      </c>
    </row>
    <row r="221" spans="1:11" ht="14.4" customHeight="1" x14ac:dyDescent="0.3">
      <c r="A221" s="660" t="s">
        <v>560</v>
      </c>
      <c r="B221" s="661" t="s">
        <v>561</v>
      </c>
      <c r="C221" s="662" t="s">
        <v>574</v>
      </c>
      <c r="D221" s="663" t="s">
        <v>2153</v>
      </c>
      <c r="E221" s="662" t="s">
        <v>4455</v>
      </c>
      <c r="F221" s="663" t="s">
        <v>4456</v>
      </c>
      <c r="G221" s="662" t="s">
        <v>3765</v>
      </c>
      <c r="H221" s="662" t="s">
        <v>3766</v>
      </c>
      <c r="I221" s="664">
        <v>3.9424999999999999</v>
      </c>
      <c r="J221" s="664">
        <v>1000</v>
      </c>
      <c r="K221" s="665">
        <v>3944.6</v>
      </c>
    </row>
    <row r="222" spans="1:11" ht="14.4" customHeight="1" x14ac:dyDescent="0.3">
      <c r="A222" s="660" t="s">
        <v>560</v>
      </c>
      <c r="B222" s="661" t="s">
        <v>561</v>
      </c>
      <c r="C222" s="662" t="s">
        <v>574</v>
      </c>
      <c r="D222" s="663" t="s">
        <v>2153</v>
      </c>
      <c r="E222" s="662" t="s">
        <v>4455</v>
      </c>
      <c r="F222" s="663" t="s">
        <v>4456</v>
      </c>
      <c r="G222" s="662" t="s">
        <v>3461</v>
      </c>
      <c r="H222" s="662" t="s">
        <v>3462</v>
      </c>
      <c r="I222" s="664">
        <v>0.44000000000000006</v>
      </c>
      <c r="J222" s="664">
        <v>2200</v>
      </c>
      <c r="K222" s="665">
        <v>968</v>
      </c>
    </row>
    <row r="223" spans="1:11" ht="14.4" customHeight="1" x14ac:dyDescent="0.3">
      <c r="A223" s="660" t="s">
        <v>560</v>
      </c>
      <c r="B223" s="661" t="s">
        <v>561</v>
      </c>
      <c r="C223" s="662" t="s">
        <v>574</v>
      </c>
      <c r="D223" s="663" t="s">
        <v>2153</v>
      </c>
      <c r="E223" s="662" t="s">
        <v>4455</v>
      </c>
      <c r="F223" s="663" t="s">
        <v>4456</v>
      </c>
      <c r="G223" s="662" t="s">
        <v>3463</v>
      </c>
      <c r="H223" s="662" t="s">
        <v>3464</v>
      </c>
      <c r="I223" s="664">
        <v>0.33</v>
      </c>
      <c r="J223" s="664">
        <v>400</v>
      </c>
      <c r="K223" s="665">
        <v>132</v>
      </c>
    </row>
    <row r="224" spans="1:11" ht="14.4" customHeight="1" x14ac:dyDescent="0.3">
      <c r="A224" s="660" t="s">
        <v>560</v>
      </c>
      <c r="B224" s="661" t="s">
        <v>561</v>
      </c>
      <c r="C224" s="662" t="s">
        <v>574</v>
      </c>
      <c r="D224" s="663" t="s">
        <v>2153</v>
      </c>
      <c r="E224" s="662" t="s">
        <v>4455</v>
      </c>
      <c r="F224" s="663" t="s">
        <v>4456</v>
      </c>
      <c r="G224" s="662" t="s">
        <v>3465</v>
      </c>
      <c r="H224" s="662" t="s">
        <v>3466</v>
      </c>
      <c r="I224" s="664">
        <v>8.58</v>
      </c>
      <c r="J224" s="664">
        <v>36</v>
      </c>
      <c r="K224" s="665">
        <v>308.88</v>
      </c>
    </row>
    <row r="225" spans="1:11" ht="14.4" customHeight="1" x14ac:dyDescent="0.3">
      <c r="A225" s="660" t="s">
        <v>560</v>
      </c>
      <c r="B225" s="661" t="s">
        <v>561</v>
      </c>
      <c r="C225" s="662" t="s">
        <v>574</v>
      </c>
      <c r="D225" s="663" t="s">
        <v>2153</v>
      </c>
      <c r="E225" s="662" t="s">
        <v>4455</v>
      </c>
      <c r="F225" s="663" t="s">
        <v>4456</v>
      </c>
      <c r="G225" s="662" t="s">
        <v>3467</v>
      </c>
      <c r="H225" s="662" t="s">
        <v>3468</v>
      </c>
      <c r="I225" s="664">
        <v>28.287499999999998</v>
      </c>
      <c r="J225" s="664">
        <v>15</v>
      </c>
      <c r="K225" s="665">
        <v>423.27</v>
      </c>
    </row>
    <row r="226" spans="1:11" ht="14.4" customHeight="1" x14ac:dyDescent="0.3">
      <c r="A226" s="660" t="s">
        <v>560</v>
      </c>
      <c r="B226" s="661" t="s">
        <v>561</v>
      </c>
      <c r="C226" s="662" t="s">
        <v>574</v>
      </c>
      <c r="D226" s="663" t="s">
        <v>2153</v>
      </c>
      <c r="E226" s="662" t="s">
        <v>4455</v>
      </c>
      <c r="F226" s="663" t="s">
        <v>4456</v>
      </c>
      <c r="G226" s="662" t="s">
        <v>3767</v>
      </c>
      <c r="H226" s="662" t="s">
        <v>3768</v>
      </c>
      <c r="I226" s="664">
        <v>0.60599999999999998</v>
      </c>
      <c r="J226" s="664">
        <v>3450</v>
      </c>
      <c r="K226" s="665">
        <v>2100</v>
      </c>
    </row>
    <row r="227" spans="1:11" ht="14.4" customHeight="1" x14ac:dyDescent="0.3">
      <c r="A227" s="660" t="s">
        <v>560</v>
      </c>
      <c r="B227" s="661" t="s">
        <v>561</v>
      </c>
      <c r="C227" s="662" t="s">
        <v>574</v>
      </c>
      <c r="D227" s="663" t="s">
        <v>2153</v>
      </c>
      <c r="E227" s="662" t="s">
        <v>4455</v>
      </c>
      <c r="F227" s="663" t="s">
        <v>4456</v>
      </c>
      <c r="G227" s="662" t="s">
        <v>3769</v>
      </c>
      <c r="H227" s="662" t="s">
        <v>3770</v>
      </c>
      <c r="I227" s="664">
        <v>146.54</v>
      </c>
      <c r="J227" s="664">
        <v>45</v>
      </c>
      <c r="K227" s="665">
        <v>6587.77</v>
      </c>
    </row>
    <row r="228" spans="1:11" ht="14.4" customHeight="1" x14ac:dyDescent="0.3">
      <c r="A228" s="660" t="s">
        <v>560</v>
      </c>
      <c r="B228" s="661" t="s">
        <v>561</v>
      </c>
      <c r="C228" s="662" t="s">
        <v>574</v>
      </c>
      <c r="D228" s="663" t="s">
        <v>2153</v>
      </c>
      <c r="E228" s="662" t="s">
        <v>4455</v>
      </c>
      <c r="F228" s="663" t="s">
        <v>4456</v>
      </c>
      <c r="G228" s="662" t="s">
        <v>3469</v>
      </c>
      <c r="H228" s="662" t="s">
        <v>3470</v>
      </c>
      <c r="I228" s="664">
        <v>1.29</v>
      </c>
      <c r="J228" s="664">
        <v>2400</v>
      </c>
      <c r="K228" s="665">
        <v>3096</v>
      </c>
    </row>
    <row r="229" spans="1:11" ht="14.4" customHeight="1" x14ac:dyDescent="0.3">
      <c r="A229" s="660" t="s">
        <v>560</v>
      </c>
      <c r="B229" s="661" t="s">
        <v>561</v>
      </c>
      <c r="C229" s="662" t="s">
        <v>574</v>
      </c>
      <c r="D229" s="663" t="s">
        <v>2153</v>
      </c>
      <c r="E229" s="662" t="s">
        <v>4455</v>
      </c>
      <c r="F229" s="663" t="s">
        <v>4456</v>
      </c>
      <c r="G229" s="662" t="s">
        <v>3471</v>
      </c>
      <c r="H229" s="662" t="s">
        <v>3472</v>
      </c>
      <c r="I229" s="664">
        <v>1.17</v>
      </c>
      <c r="J229" s="664">
        <v>400</v>
      </c>
      <c r="K229" s="665">
        <v>468</v>
      </c>
    </row>
    <row r="230" spans="1:11" ht="14.4" customHeight="1" x14ac:dyDescent="0.3">
      <c r="A230" s="660" t="s">
        <v>560</v>
      </c>
      <c r="B230" s="661" t="s">
        <v>561</v>
      </c>
      <c r="C230" s="662" t="s">
        <v>574</v>
      </c>
      <c r="D230" s="663" t="s">
        <v>2153</v>
      </c>
      <c r="E230" s="662" t="s">
        <v>4455</v>
      </c>
      <c r="F230" s="663" t="s">
        <v>4456</v>
      </c>
      <c r="G230" s="662" t="s">
        <v>3473</v>
      </c>
      <c r="H230" s="662" t="s">
        <v>3474</v>
      </c>
      <c r="I230" s="664">
        <v>46</v>
      </c>
      <c r="J230" s="664">
        <v>1</v>
      </c>
      <c r="K230" s="665">
        <v>46</v>
      </c>
    </row>
    <row r="231" spans="1:11" ht="14.4" customHeight="1" x14ac:dyDescent="0.3">
      <c r="A231" s="660" t="s">
        <v>560</v>
      </c>
      <c r="B231" s="661" t="s">
        <v>561</v>
      </c>
      <c r="C231" s="662" t="s">
        <v>574</v>
      </c>
      <c r="D231" s="663" t="s">
        <v>2153</v>
      </c>
      <c r="E231" s="662" t="s">
        <v>4455</v>
      </c>
      <c r="F231" s="663" t="s">
        <v>4456</v>
      </c>
      <c r="G231" s="662" t="s">
        <v>3475</v>
      </c>
      <c r="H231" s="662" t="s">
        <v>3476</v>
      </c>
      <c r="I231" s="664">
        <v>98.375</v>
      </c>
      <c r="J231" s="664">
        <v>24</v>
      </c>
      <c r="K231" s="665">
        <v>2361</v>
      </c>
    </row>
    <row r="232" spans="1:11" ht="14.4" customHeight="1" x14ac:dyDescent="0.3">
      <c r="A232" s="660" t="s">
        <v>560</v>
      </c>
      <c r="B232" s="661" t="s">
        <v>561</v>
      </c>
      <c r="C232" s="662" t="s">
        <v>574</v>
      </c>
      <c r="D232" s="663" t="s">
        <v>2153</v>
      </c>
      <c r="E232" s="662" t="s">
        <v>4455</v>
      </c>
      <c r="F232" s="663" t="s">
        <v>4456</v>
      </c>
      <c r="G232" s="662" t="s">
        <v>3771</v>
      </c>
      <c r="H232" s="662" t="s">
        <v>3772</v>
      </c>
      <c r="I232" s="664">
        <v>283.01400000000001</v>
      </c>
      <c r="J232" s="664">
        <v>30</v>
      </c>
      <c r="K232" s="665">
        <v>8490.41</v>
      </c>
    </row>
    <row r="233" spans="1:11" ht="14.4" customHeight="1" x14ac:dyDescent="0.3">
      <c r="A233" s="660" t="s">
        <v>560</v>
      </c>
      <c r="B233" s="661" t="s">
        <v>561</v>
      </c>
      <c r="C233" s="662" t="s">
        <v>574</v>
      </c>
      <c r="D233" s="663" t="s">
        <v>2153</v>
      </c>
      <c r="E233" s="662" t="s">
        <v>4455</v>
      </c>
      <c r="F233" s="663" t="s">
        <v>4456</v>
      </c>
      <c r="G233" s="662" t="s">
        <v>3773</v>
      </c>
      <c r="H233" s="662" t="s">
        <v>3774</v>
      </c>
      <c r="I233" s="664">
        <v>7.51</v>
      </c>
      <c r="J233" s="664">
        <v>16</v>
      </c>
      <c r="K233" s="665">
        <v>120.16</v>
      </c>
    </row>
    <row r="234" spans="1:11" ht="14.4" customHeight="1" x14ac:dyDescent="0.3">
      <c r="A234" s="660" t="s">
        <v>560</v>
      </c>
      <c r="B234" s="661" t="s">
        <v>561</v>
      </c>
      <c r="C234" s="662" t="s">
        <v>574</v>
      </c>
      <c r="D234" s="663" t="s">
        <v>2153</v>
      </c>
      <c r="E234" s="662" t="s">
        <v>4455</v>
      </c>
      <c r="F234" s="663" t="s">
        <v>4456</v>
      </c>
      <c r="G234" s="662" t="s">
        <v>3483</v>
      </c>
      <c r="H234" s="662" t="s">
        <v>3484</v>
      </c>
      <c r="I234" s="664">
        <v>0.85</v>
      </c>
      <c r="J234" s="664">
        <v>200</v>
      </c>
      <c r="K234" s="665">
        <v>170</v>
      </c>
    </row>
    <row r="235" spans="1:11" ht="14.4" customHeight="1" x14ac:dyDescent="0.3">
      <c r="A235" s="660" t="s">
        <v>560</v>
      </c>
      <c r="B235" s="661" t="s">
        <v>561</v>
      </c>
      <c r="C235" s="662" t="s">
        <v>574</v>
      </c>
      <c r="D235" s="663" t="s">
        <v>2153</v>
      </c>
      <c r="E235" s="662" t="s">
        <v>4455</v>
      </c>
      <c r="F235" s="663" t="s">
        <v>4456</v>
      </c>
      <c r="G235" s="662" t="s">
        <v>3487</v>
      </c>
      <c r="H235" s="662" t="s">
        <v>3488</v>
      </c>
      <c r="I235" s="664">
        <v>2.0614285714285718</v>
      </c>
      <c r="J235" s="664">
        <v>750</v>
      </c>
      <c r="K235" s="665">
        <v>1546</v>
      </c>
    </row>
    <row r="236" spans="1:11" ht="14.4" customHeight="1" x14ac:dyDescent="0.3">
      <c r="A236" s="660" t="s">
        <v>560</v>
      </c>
      <c r="B236" s="661" t="s">
        <v>561</v>
      </c>
      <c r="C236" s="662" t="s">
        <v>574</v>
      </c>
      <c r="D236" s="663" t="s">
        <v>2153</v>
      </c>
      <c r="E236" s="662" t="s">
        <v>4455</v>
      </c>
      <c r="F236" s="663" t="s">
        <v>4456</v>
      </c>
      <c r="G236" s="662" t="s">
        <v>3491</v>
      </c>
      <c r="H236" s="662" t="s">
        <v>3492</v>
      </c>
      <c r="I236" s="664">
        <v>5.8785714285714281</v>
      </c>
      <c r="J236" s="664">
        <v>500</v>
      </c>
      <c r="K236" s="665">
        <v>2939</v>
      </c>
    </row>
    <row r="237" spans="1:11" ht="14.4" customHeight="1" x14ac:dyDescent="0.3">
      <c r="A237" s="660" t="s">
        <v>560</v>
      </c>
      <c r="B237" s="661" t="s">
        <v>561</v>
      </c>
      <c r="C237" s="662" t="s">
        <v>574</v>
      </c>
      <c r="D237" s="663" t="s">
        <v>2153</v>
      </c>
      <c r="E237" s="662" t="s">
        <v>4455</v>
      </c>
      <c r="F237" s="663" t="s">
        <v>4456</v>
      </c>
      <c r="G237" s="662" t="s">
        <v>3499</v>
      </c>
      <c r="H237" s="662" t="s">
        <v>3500</v>
      </c>
      <c r="I237" s="664">
        <v>1.59</v>
      </c>
      <c r="J237" s="664">
        <v>40</v>
      </c>
      <c r="K237" s="665">
        <v>63.48</v>
      </c>
    </row>
    <row r="238" spans="1:11" ht="14.4" customHeight="1" x14ac:dyDescent="0.3">
      <c r="A238" s="660" t="s">
        <v>560</v>
      </c>
      <c r="B238" s="661" t="s">
        <v>561</v>
      </c>
      <c r="C238" s="662" t="s">
        <v>574</v>
      </c>
      <c r="D238" s="663" t="s">
        <v>2153</v>
      </c>
      <c r="E238" s="662" t="s">
        <v>4455</v>
      </c>
      <c r="F238" s="663" t="s">
        <v>4456</v>
      </c>
      <c r="G238" s="662" t="s">
        <v>3503</v>
      </c>
      <c r="H238" s="662" t="s">
        <v>3504</v>
      </c>
      <c r="I238" s="664">
        <v>186.24</v>
      </c>
      <c r="J238" s="664">
        <v>25</v>
      </c>
      <c r="K238" s="665">
        <v>4655.8999999999996</v>
      </c>
    </row>
    <row r="239" spans="1:11" ht="14.4" customHeight="1" x14ac:dyDescent="0.3">
      <c r="A239" s="660" t="s">
        <v>560</v>
      </c>
      <c r="B239" s="661" t="s">
        <v>561</v>
      </c>
      <c r="C239" s="662" t="s">
        <v>574</v>
      </c>
      <c r="D239" s="663" t="s">
        <v>2153</v>
      </c>
      <c r="E239" s="662" t="s">
        <v>4455</v>
      </c>
      <c r="F239" s="663" t="s">
        <v>4456</v>
      </c>
      <c r="G239" s="662" t="s">
        <v>3509</v>
      </c>
      <c r="H239" s="662" t="s">
        <v>3510</v>
      </c>
      <c r="I239" s="664">
        <v>12</v>
      </c>
      <c r="J239" s="664">
        <v>200</v>
      </c>
      <c r="K239" s="665">
        <v>2399.21</v>
      </c>
    </row>
    <row r="240" spans="1:11" ht="14.4" customHeight="1" x14ac:dyDescent="0.3">
      <c r="A240" s="660" t="s">
        <v>560</v>
      </c>
      <c r="B240" s="661" t="s">
        <v>561</v>
      </c>
      <c r="C240" s="662" t="s">
        <v>574</v>
      </c>
      <c r="D240" s="663" t="s">
        <v>2153</v>
      </c>
      <c r="E240" s="662" t="s">
        <v>4455</v>
      </c>
      <c r="F240" s="663" t="s">
        <v>4456</v>
      </c>
      <c r="G240" s="662" t="s">
        <v>3775</v>
      </c>
      <c r="H240" s="662" t="s">
        <v>3776</v>
      </c>
      <c r="I240" s="664">
        <v>13.04</v>
      </c>
      <c r="J240" s="664">
        <v>20</v>
      </c>
      <c r="K240" s="665">
        <v>260.82</v>
      </c>
    </row>
    <row r="241" spans="1:11" ht="14.4" customHeight="1" x14ac:dyDescent="0.3">
      <c r="A241" s="660" t="s">
        <v>560</v>
      </c>
      <c r="B241" s="661" t="s">
        <v>561</v>
      </c>
      <c r="C241" s="662" t="s">
        <v>574</v>
      </c>
      <c r="D241" s="663" t="s">
        <v>2153</v>
      </c>
      <c r="E241" s="662" t="s">
        <v>4455</v>
      </c>
      <c r="F241" s="663" t="s">
        <v>4456</v>
      </c>
      <c r="G241" s="662" t="s">
        <v>3777</v>
      </c>
      <c r="H241" s="662" t="s">
        <v>3778</v>
      </c>
      <c r="I241" s="664">
        <v>380.88</v>
      </c>
      <c r="J241" s="664">
        <v>5</v>
      </c>
      <c r="K241" s="665">
        <v>1904.4</v>
      </c>
    </row>
    <row r="242" spans="1:11" ht="14.4" customHeight="1" x14ac:dyDescent="0.3">
      <c r="A242" s="660" t="s">
        <v>560</v>
      </c>
      <c r="B242" s="661" t="s">
        <v>561</v>
      </c>
      <c r="C242" s="662" t="s">
        <v>574</v>
      </c>
      <c r="D242" s="663" t="s">
        <v>2153</v>
      </c>
      <c r="E242" s="662" t="s">
        <v>4455</v>
      </c>
      <c r="F242" s="663" t="s">
        <v>4456</v>
      </c>
      <c r="G242" s="662" t="s">
        <v>3535</v>
      </c>
      <c r="H242" s="662" t="s">
        <v>3536</v>
      </c>
      <c r="I242" s="664">
        <v>67.319999999999993</v>
      </c>
      <c r="J242" s="664">
        <v>35</v>
      </c>
      <c r="K242" s="665">
        <v>2356.2399999999998</v>
      </c>
    </row>
    <row r="243" spans="1:11" ht="14.4" customHeight="1" x14ac:dyDescent="0.3">
      <c r="A243" s="660" t="s">
        <v>560</v>
      </c>
      <c r="B243" s="661" t="s">
        <v>561</v>
      </c>
      <c r="C243" s="662" t="s">
        <v>574</v>
      </c>
      <c r="D243" s="663" t="s">
        <v>2153</v>
      </c>
      <c r="E243" s="662" t="s">
        <v>4455</v>
      </c>
      <c r="F243" s="663" t="s">
        <v>4456</v>
      </c>
      <c r="G243" s="662" t="s">
        <v>3779</v>
      </c>
      <c r="H243" s="662" t="s">
        <v>3780</v>
      </c>
      <c r="I243" s="664">
        <v>72.680000000000007</v>
      </c>
      <c r="J243" s="664">
        <v>5</v>
      </c>
      <c r="K243" s="665">
        <v>363.4</v>
      </c>
    </row>
    <row r="244" spans="1:11" ht="14.4" customHeight="1" x14ac:dyDescent="0.3">
      <c r="A244" s="660" t="s">
        <v>560</v>
      </c>
      <c r="B244" s="661" t="s">
        <v>561</v>
      </c>
      <c r="C244" s="662" t="s">
        <v>574</v>
      </c>
      <c r="D244" s="663" t="s">
        <v>2153</v>
      </c>
      <c r="E244" s="662" t="s">
        <v>4455</v>
      </c>
      <c r="F244" s="663" t="s">
        <v>4456</v>
      </c>
      <c r="G244" s="662" t="s">
        <v>3781</v>
      </c>
      <c r="H244" s="662" t="s">
        <v>3782</v>
      </c>
      <c r="I244" s="664">
        <v>431.93</v>
      </c>
      <c r="J244" s="664">
        <v>2</v>
      </c>
      <c r="K244" s="665">
        <v>863.86</v>
      </c>
    </row>
    <row r="245" spans="1:11" ht="14.4" customHeight="1" x14ac:dyDescent="0.3">
      <c r="A245" s="660" t="s">
        <v>560</v>
      </c>
      <c r="B245" s="661" t="s">
        <v>561</v>
      </c>
      <c r="C245" s="662" t="s">
        <v>574</v>
      </c>
      <c r="D245" s="663" t="s">
        <v>2153</v>
      </c>
      <c r="E245" s="662" t="s">
        <v>4455</v>
      </c>
      <c r="F245" s="663" t="s">
        <v>4456</v>
      </c>
      <c r="G245" s="662" t="s">
        <v>3783</v>
      </c>
      <c r="H245" s="662" t="s">
        <v>3784</v>
      </c>
      <c r="I245" s="664">
        <v>0.56999999999999995</v>
      </c>
      <c r="J245" s="664">
        <v>400</v>
      </c>
      <c r="K245" s="665">
        <v>227.7</v>
      </c>
    </row>
    <row r="246" spans="1:11" ht="14.4" customHeight="1" x14ac:dyDescent="0.3">
      <c r="A246" s="660" t="s">
        <v>560</v>
      </c>
      <c r="B246" s="661" t="s">
        <v>561</v>
      </c>
      <c r="C246" s="662" t="s">
        <v>574</v>
      </c>
      <c r="D246" s="663" t="s">
        <v>2153</v>
      </c>
      <c r="E246" s="662" t="s">
        <v>4455</v>
      </c>
      <c r="F246" s="663" t="s">
        <v>4456</v>
      </c>
      <c r="G246" s="662" t="s">
        <v>3785</v>
      </c>
      <c r="H246" s="662" t="s">
        <v>3786</v>
      </c>
      <c r="I246" s="664">
        <v>122.27</v>
      </c>
      <c r="J246" s="664">
        <v>5</v>
      </c>
      <c r="K246" s="665">
        <v>611.33000000000004</v>
      </c>
    </row>
    <row r="247" spans="1:11" ht="14.4" customHeight="1" x14ac:dyDescent="0.3">
      <c r="A247" s="660" t="s">
        <v>560</v>
      </c>
      <c r="B247" s="661" t="s">
        <v>561</v>
      </c>
      <c r="C247" s="662" t="s">
        <v>574</v>
      </c>
      <c r="D247" s="663" t="s">
        <v>2153</v>
      </c>
      <c r="E247" s="662" t="s">
        <v>4457</v>
      </c>
      <c r="F247" s="663" t="s">
        <v>4458</v>
      </c>
      <c r="G247" s="662" t="s">
        <v>3787</v>
      </c>
      <c r="H247" s="662" t="s">
        <v>3788</v>
      </c>
      <c r="I247" s="664">
        <v>63.37</v>
      </c>
      <c r="J247" s="664">
        <v>90</v>
      </c>
      <c r="K247" s="665">
        <v>5702.91</v>
      </c>
    </row>
    <row r="248" spans="1:11" ht="14.4" customHeight="1" x14ac:dyDescent="0.3">
      <c r="A248" s="660" t="s">
        <v>560</v>
      </c>
      <c r="B248" s="661" t="s">
        <v>561</v>
      </c>
      <c r="C248" s="662" t="s">
        <v>574</v>
      </c>
      <c r="D248" s="663" t="s">
        <v>2153</v>
      </c>
      <c r="E248" s="662" t="s">
        <v>4457</v>
      </c>
      <c r="F248" s="663" t="s">
        <v>4458</v>
      </c>
      <c r="G248" s="662" t="s">
        <v>3789</v>
      </c>
      <c r="H248" s="662" t="s">
        <v>3790</v>
      </c>
      <c r="I248" s="664">
        <v>229.9</v>
      </c>
      <c r="J248" s="664">
        <v>20</v>
      </c>
      <c r="K248" s="665">
        <v>4598</v>
      </c>
    </row>
    <row r="249" spans="1:11" ht="14.4" customHeight="1" x14ac:dyDescent="0.3">
      <c r="A249" s="660" t="s">
        <v>560</v>
      </c>
      <c r="B249" s="661" t="s">
        <v>561</v>
      </c>
      <c r="C249" s="662" t="s">
        <v>574</v>
      </c>
      <c r="D249" s="663" t="s">
        <v>2153</v>
      </c>
      <c r="E249" s="662" t="s">
        <v>4457</v>
      </c>
      <c r="F249" s="663" t="s">
        <v>4458</v>
      </c>
      <c r="G249" s="662" t="s">
        <v>3791</v>
      </c>
      <c r="H249" s="662" t="s">
        <v>3792</v>
      </c>
      <c r="I249" s="664">
        <v>26.01</v>
      </c>
      <c r="J249" s="664">
        <v>560</v>
      </c>
      <c r="K249" s="665">
        <v>14568.199999999997</v>
      </c>
    </row>
    <row r="250" spans="1:11" ht="14.4" customHeight="1" x14ac:dyDescent="0.3">
      <c r="A250" s="660" t="s">
        <v>560</v>
      </c>
      <c r="B250" s="661" t="s">
        <v>561</v>
      </c>
      <c r="C250" s="662" t="s">
        <v>574</v>
      </c>
      <c r="D250" s="663" t="s">
        <v>2153</v>
      </c>
      <c r="E250" s="662" t="s">
        <v>4457</v>
      </c>
      <c r="F250" s="663" t="s">
        <v>4458</v>
      </c>
      <c r="G250" s="662" t="s">
        <v>3563</v>
      </c>
      <c r="H250" s="662" t="s">
        <v>3564</v>
      </c>
      <c r="I250" s="664">
        <v>2.9749999999999996</v>
      </c>
      <c r="J250" s="664">
        <v>70</v>
      </c>
      <c r="K250" s="665">
        <v>208</v>
      </c>
    </row>
    <row r="251" spans="1:11" ht="14.4" customHeight="1" x14ac:dyDescent="0.3">
      <c r="A251" s="660" t="s">
        <v>560</v>
      </c>
      <c r="B251" s="661" t="s">
        <v>561</v>
      </c>
      <c r="C251" s="662" t="s">
        <v>574</v>
      </c>
      <c r="D251" s="663" t="s">
        <v>2153</v>
      </c>
      <c r="E251" s="662" t="s">
        <v>4457</v>
      </c>
      <c r="F251" s="663" t="s">
        <v>4458</v>
      </c>
      <c r="G251" s="662" t="s">
        <v>3567</v>
      </c>
      <c r="H251" s="662" t="s">
        <v>3568</v>
      </c>
      <c r="I251" s="664">
        <v>11.145</v>
      </c>
      <c r="J251" s="664">
        <v>1300</v>
      </c>
      <c r="K251" s="665">
        <v>14487</v>
      </c>
    </row>
    <row r="252" spans="1:11" ht="14.4" customHeight="1" x14ac:dyDescent="0.3">
      <c r="A252" s="660" t="s">
        <v>560</v>
      </c>
      <c r="B252" s="661" t="s">
        <v>561</v>
      </c>
      <c r="C252" s="662" t="s">
        <v>574</v>
      </c>
      <c r="D252" s="663" t="s">
        <v>2153</v>
      </c>
      <c r="E252" s="662" t="s">
        <v>4457</v>
      </c>
      <c r="F252" s="663" t="s">
        <v>4458</v>
      </c>
      <c r="G252" s="662" t="s">
        <v>3569</v>
      </c>
      <c r="H252" s="662" t="s">
        <v>3570</v>
      </c>
      <c r="I252" s="664">
        <v>1.0900000000000001</v>
      </c>
      <c r="J252" s="664">
        <v>5200</v>
      </c>
      <c r="K252" s="665">
        <v>5668</v>
      </c>
    </row>
    <row r="253" spans="1:11" ht="14.4" customHeight="1" x14ac:dyDescent="0.3">
      <c r="A253" s="660" t="s">
        <v>560</v>
      </c>
      <c r="B253" s="661" t="s">
        <v>561</v>
      </c>
      <c r="C253" s="662" t="s">
        <v>574</v>
      </c>
      <c r="D253" s="663" t="s">
        <v>2153</v>
      </c>
      <c r="E253" s="662" t="s">
        <v>4457</v>
      </c>
      <c r="F253" s="663" t="s">
        <v>4458</v>
      </c>
      <c r="G253" s="662" t="s">
        <v>3571</v>
      </c>
      <c r="H253" s="662" t="s">
        <v>3572</v>
      </c>
      <c r="I253" s="664">
        <v>1.67</v>
      </c>
      <c r="J253" s="664">
        <v>3000</v>
      </c>
      <c r="K253" s="665">
        <v>5010</v>
      </c>
    </row>
    <row r="254" spans="1:11" ht="14.4" customHeight="1" x14ac:dyDescent="0.3">
      <c r="A254" s="660" t="s">
        <v>560</v>
      </c>
      <c r="B254" s="661" t="s">
        <v>561</v>
      </c>
      <c r="C254" s="662" t="s">
        <v>574</v>
      </c>
      <c r="D254" s="663" t="s">
        <v>2153</v>
      </c>
      <c r="E254" s="662" t="s">
        <v>4457</v>
      </c>
      <c r="F254" s="663" t="s">
        <v>4458</v>
      </c>
      <c r="G254" s="662" t="s">
        <v>3573</v>
      </c>
      <c r="H254" s="662" t="s">
        <v>3574</v>
      </c>
      <c r="I254" s="664">
        <v>0.47799999999999992</v>
      </c>
      <c r="J254" s="664">
        <v>6300</v>
      </c>
      <c r="K254" s="665">
        <v>3009</v>
      </c>
    </row>
    <row r="255" spans="1:11" ht="14.4" customHeight="1" x14ac:dyDescent="0.3">
      <c r="A255" s="660" t="s">
        <v>560</v>
      </c>
      <c r="B255" s="661" t="s">
        <v>561</v>
      </c>
      <c r="C255" s="662" t="s">
        <v>574</v>
      </c>
      <c r="D255" s="663" t="s">
        <v>2153</v>
      </c>
      <c r="E255" s="662" t="s">
        <v>4457</v>
      </c>
      <c r="F255" s="663" t="s">
        <v>4458</v>
      </c>
      <c r="G255" s="662" t="s">
        <v>3793</v>
      </c>
      <c r="H255" s="662" t="s">
        <v>3794</v>
      </c>
      <c r="I255" s="664">
        <v>0.67</v>
      </c>
      <c r="J255" s="664">
        <v>3200</v>
      </c>
      <c r="K255" s="665">
        <v>2144</v>
      </c>
    </row>
    <row r="256" spans="1:11" ht="14.4" customHeight="1" x14ac:dyDescent="0.3">
      <c r="A256" s="660" t="s">
        <v>560</v>
      </c>
      <c r="B256" s="661" t="s">
        <v>561</v>
      </c>
      <c r="C256" s="662" t="s">
        <v>574</v>
      </c>
      <c r="D256" s="663" t="s">
        <v>2153</v>
      </c>
      <c r="E256" s="662" t="s">
        <v>4457</v>
      </c>
      <c r="F256" s="663" t="s">
        <v>4458</v>
      </c>
      <c r="G256" s="662" t="s">
        <v>3575</v>
      </c>
      <c r="H256" s="662" t="s">
        <v>3576</v>
      </c>
      <c r="I256" s="664">
        <v>3.13</v>
      </c>
      <c r="J256" s="664">
        <v>50</v>
      </c>
      <c r="K256" s="665">
        <v>156.5</v>
      </c>
    </row>
    <row r="257" spans="1:11" ht="14.4" customHeight="1" x14ac:dyDescent="0.3">
      <c r="A257" s="660" t="s">
        <v>560</v>
      </c>
      <c r="B257" s="661" t="s">
        <v>561</v>
      </c>
      <c r="C257" s="662" t="s">
        <v>574</v>
      </c>
      <c r="D257" s="663" t="s">
        <v>2153</v>
      </c>
      <c r="E257" s="662" t="s">
        <v>4457</v>
      </c>
      <c r="F257" s="663" t="s">
        <v>4458</v>
      </c>
      <c r="G257" s="662" t="s">
        <v>3795</v>
      </c>
      <c r="H257" s="662" t="s">
        <v>3796</v>
      </c>
      <c r="I257" s="664">
        <v>6.23</v>
      </c>
      <c r="J257" s="664">
        <v>150</v>
      </c>
      <c r="K257" s="665">
        <v>934.5</v>
      </c>
    </row>
    <row r="258" spans="1:11" ht="14.4" customHeight="1" x14ac:dyDescent="0.3">
      <c r="A258" s="660" t="s">
        <v>560</v>
      </c>
      <c r="B258" s="661" t="s">
        <v>561</v>
      </c>
      <c r="C258" s="662" t="s">
        <v>574</v>
      </c>
      <c r="D258" s="663" t="s">
        <v>2153</v>
      </c>
      <c r="E258" s="662" t="s">
        <v>4457</v>
      </c>
      <c r="F258" s="663" t="s">
        <v>4458</v>
      </c>
      <c r="G258" s="662" t="s">
        <v>3797</v>
      </c>
      <c r="H258" s="662" t="s">
        <v>3798</v>
      </c>
      <c r="I258" s="664">
        <v>204.95500000000001</v>
      </c>
      <c r="J258" s="664">
        <v>60</v>
      </c>
      <c r="K258" s="665">
        <v>12297.3</v>
      </c>
    </row>
    <row r="259" spans="1:11" ht="14.4" customHeight="1" x14ac:dyDescent="0.3">
      <c r="A259" s="660" t="s">
        <v>560</v>
      </c>
      <c r="B259" s="661" t="s">
        <v>561</v>
      </c>
      <c r="C259" s="662" t="s">
        <v>574</v>
      </c>
      <c r="D259" s="663" t="s">
        <v>2153</v>
      </c>
      <c r="E259" s="662" t="s">
        <v>4457</v>
      </c>
      <c r="F259" s="663" t="s">
        <v>4458</v>
      </c>
      <c r="G259" s="662" t="s">
        <v>3799</v>
      </c>
      <c r="H259" s="662" t="s">
        <v>3800</v>
      </c>
      <c r="I259" s="664">
        <v>81.734000000000009</v>
      </c>
      <c r="J259" s="664">
        <v>273</v>
      </c>
      <c r="K259" s="665">
        <v>22313.61</v>
      </c>
    </row>
    <row r="260" spans="1:11" ht="14.4" customHeight="1" x14ac:dyDescent="0.3">
      <c r="A260" s="660" t="s">
        <v>560</v>
      </c>
      <c r="B260" s="661" t="s">
        <v>561</v>
      </c>
      <c r="C260" s="662" t="s">
        <v>574</v>
      </c>
      <c r="D260" s="663" t="s">
        <v>2153</v>
      </c>
      <c r="E260" s="662" t="s">
        <v>4457</v>
      </c>
      <c r="F260" s="663" t="s">
        <v>4458</v>
      </c>
      <c r="G260" s="662" t="s">
        <v>3801</v>
      </c>
      <c r="H260" s="662" t="s">
        <v>3802</v>
      </c>
      <c r="I260" s="664">
        <v>80.569999999999993</v>
      </c>
      <c r="J260" s="664">
        <v>45</v>
      </c>
      <c r="K260" s="665">
        <v>3625.65</v>
      </c>
    </row>
    <row r="261" spans="1:11" ht="14.4" customHeight="1" x14ac:dyDescent="0.3">
      <c r="A261" s="660" t="s">
        <v>560</v>
      </c>
      <c r="B261" s="661" t="s">
        <v>561</v>
      </c>
      <c r="C261" s="662" t="s">
        <v>574</v>
      </c>
      <c r="D261" s="663" t="s">
        <v>2153</v>
      </c>
      <c r="E261" s="662" t="s">
        <v>4457</v>
      </c>
      <c r="F261" s="663" t="s">
        <v>4458</v>
      </c>
      <c r="G261" s="662" t="s">
        <v>3803</v>
      </c>
      <c r="H261" s="662" t="s">
        <v>3804</v>
      </c>
      <c r="I261" s="664">
        <v>139.15</v>
      </c>
      <c r="J261" s="664">
        <v>45</v>
      </c>
      <c r="K261" s="665">
        <v>6261.75</v>
      </c>
    </row>
    <row r="262" spans="1:11" ht="14.4" customHeight="1" x14ac:dyDescent="0.3">
      <c r="A262" s="660" t="s">
        <v>560</v>
      </c>
      <c r="B262" s="661" t="s">
        <v>561</v>
      </c>
      <c r="C262" s="662" t="s">
        <v>574</v>
      </c>
      <c r="D262" s="663" t="s">
        <v>2153</v>
      </c>
      <c r="E262" s="662" t="s">
        <v>4457</v>
      </c>
      <c r="F262" s="663" t="s">
        <v>4458</v>
      </c>
      <c r="G262" s="662" t="s">
        <v>3587</v>
      </c>
      <c r="H262" s="662" t="s">
        <v>3588</v>
      </c>
      <c r="I262" s="664">
        <v>5.5649999999999995</v>
      </c>
      <c r="J262" s="664">
        <v>190</v>
      </c>
      <c r="K262" s="665">
        <v>1057.2</v>
      </c>
    </row>
    <row r="263" spans="1:11" ht="14.4" customHeight="1" x14ac:dyDescent="0.3">
      <c r="A263" s="660" t="s">
        <v>560</v>
      </c>
      <c r="B263" s="661" t="s">
        <v>561</v>
      </c>
      <c r="C263" s="662" t="s">
        <v>574</v>
      </c>
      <c r="D263" s="663" t="s">
        <v>2153</v>
      </c>
      <c r="E263" s="662" t="s">
        <v>4457</v>
      </c>
      <c r="F263" s="663" t="s">
        <v>4458</v>
      </c>
      <c r="G263" s="662" t="s">
        <v>3805</v>
      </c>
      <c r="H263" s="662" t="s">
        <v>3806</v>
      </c>
      <c r="I263" s="664">
        <v>45.497500000000002</v>
      </c>
      <c r="J263" s="664">
        <v>300</v>
      </c>
      <c r="K263" s="665">
        <v>13648.96</v>
      </c>
    </row>
    <row r="264" spans="1:11" ht="14.4" customHeight="1" x14ac:dyDescent="0.3">
      <c r="A264" s="660" t="s">
        <v>560</v>
      </c>
      <c r="B264" s="661" t="s">
        <v>561</v>
      </c>
      <c r="C264" s="662" t="s">
        <v>574</v>
      </c>
      <c r="D264" s="663" t="s">
        <v>2153</v>
      </c>
      <c r="E264" s="662" t="s">
        <v>4457</v>
      </c>
      <c r="F264" s="663" t="s">
        <v>4458</v>
      </c>
      <c r="G264" s="662" t="s">
        <v>3807</v>
      </c>
      <c r="H264" s="662" t="s">
        <v>3808</v>
      </c>
      <c r="I264" s="664">
        <v>108.3</v>
      </c>
      <c r="J264" s="664">
        <v>80</v>
      </c>
      <c r="K264" s="665">
        <v>8663.7999999999993</v>
      </c>
    </row>
    <row r="265" spans="1:11" ht="14.4" customHeight="1" x14ac:dyDescent="0.3">
      <c r="A265" s="660" t="s">
        <v>560</v>
      </c>
      <c r="B265" s="661" t="s">
        <v>561</v>
      </c>
      <c r="C265" s="662" t="s">
        <v>574</v>
      </c>
      <c r="D265" s="663" t="s">
        <v>2153</v>
      </c>
      <c r="E265" s="662" t="s">
        <v>4457</v>
      </c>
      <c r="F265" s="663" t="s">
        <v>4458</v>
      </c>
      <c r="G265" s="662" t="s">
        <v>3809</v>
      </c>
      <c r="H265" s="662" t="s">
        <v>3810</v>
      </c>
      <c r="I265" s="664">
        <v>61.104999999999997</v>
      </c>
      <c r="J265" s="664">
        <v>160</v>
      </c>
      <c r="K265" s="665">
        <v>9776.9000000000015</v>
      </c>
    </row>
    <row r="266" spans="1:11" ht="14.4" customHeight="1" x14ac:dyDescent="0.3">
      <c r="A266" s="660" t="s">
        <v>560</v>
      </c>
      <c r="B266" s="661" t="s">
        <v>561</v>
      </c>
      <c r="C266" s="662" t="s">
        <v>574</v>
      </c>
      <c r="D266" s="663" t="s">
        <v>2153</v>
      </c>
      <c r="E266" s="662" t="s">
        <v>4457</v>
      </c>
      <c r="F266" s="663" t="s">
        <v>4458</v>
      </c>
      <c r="G266" s="662" t="s">
        <v>3589</v>
      </c>
      <c r="H266" s="662" t="s">
        <v>3590</v>
      </c>
      <c r="I266" s="664">
        <v>20.69</v>
      </c>
      <c r="J266" s="664">
        <v>1000</v>
      </c>
      <c r="K266" s="665">
        <v>20691.210000000003</v>
      </c>
    </row>
    <row r="267" spans="1:11" ht="14.4" customHeight="1" x14ac:dyDescent="0.3">
      <c r="A267" s="660" t="s">
        <v>560</v>
      </c>
      <c r="B267" s="661" t="s">
        <v>561</v>
      </c>
      <c r="C267" s="662" t="s">
        <v>574</v>
      </c>
      <c r="D267" s="663" t="s">
        <v>2153</v>
      </c>
      <c r="E267" s="662" t="s">
        <v>4457</v>
      </c>
      <c r="F267" s="663" t="s">
        <v>4458</v>
      </c>
      <c r="G267" s="662" t="s">
        <v>3811</v>
      </c>
      <c r="H267" s="662" t="s">
        <v>3812</v>
      </c>
      <c r="I267" s="664">
        <v>45.13</v>
      </c>
      <c r="J267" s="664">
        <v>20</v>
      </c>
      <c r="K267" s="665">
        <v>902.6</v>
      </c>
    </row>
    <row r="268" spans="1:11" ht="14.4" customHeight="1" x14ac:dyDescent="0.3">
      <c r="A268" s="660" t="s">
        <v>560</v>
      </c>
      <c r="B268" s="661" t="s">
        <v>561</v>
      </c>
      <c r="C268" s="662" t="s">
        <v>574</v>
      </c>
      <c r="D268" s="663" t="s">
        <v>2153</v>
      </c>
      <c r="E268" s="662" t="s">
        <v>4457</v>
      </c>
      <c r="F268" s="663" t="s">
        <v>4458</v>
      </c>
      <c r="G268" s="662" t="s">
        <v>3813</v>
      </c>
      <c r="H268" s="662" t="s">
        <v>3814</v>
      </c>
      <c r="I268" s="664">
        <v>2.78</v>
      </c>
      <c r="J268" s="664">
        <v>2100</v>
      </c>
      <c r="K268" s="665">
        <v>5838</v>
      </c>
    </row>
    <row r="269" spans="1:11" ht="14.4" customHeight="1" x14ac:dyDescent="0.3">
      <c r="A269" s="660" t="s">
        <v>560</v>
      </c>
      <c r="B269" s="661" t="s">
        <v>561</v>
      </c>
      <c r="C269" s="662" t="s">
        <v>574</v>
      </c>
      <c r="D269" s="663" t="s">
        <v>2153</v>
      </c>
      <c r="E269" s="662" t="s">
        <v>4457</v>
      </c>
      <c r="F269" s="663" t="s">
        <v>4458</v>
      </c>
      <c r="G269" s="662" t="s">
        <v>3815</v>
      </c>
      <c r="H269" s="662" t="s">
        <v>3816</v>
      </c>
      <c r="I269" s="664">
        <v>108.88</v>
      </c>
      <c r="J269" s="664">
        <v>120</v>
      </c>
      <c r="K269" s="665">
        <v>13065.04</v>
      </c>
    </row>
    <row r="270" spans="1:11" ht="14.4" customHeight="1" x14ac:dyDescent="0.3">
      <c r="A270" s="660" t="s">
        <v>560</v>
      </c>
      <c r="B270" s="661" t="s">
        <v>561</v>
      </c>
      <c r="C270" s="662" t="s">
        <v>574</v>
      </c>
      <c r="D270" s="663" t="s">
        <v>2153</v>
      </c>
      <c r="E270" s="662" t="s">
        <v>4457</v>
      </c>
      <c r="F270" s="663" t="s">
        <v>4458</v>
      </c>
      <c r="G270" s="662" t="s">
        <v>3817</v>
      </c>
      <c r="H270" s="662" t="s">
        <v>3818</v>
      </c>
      <c r="I270" s="664">
        <v>185.72000000000003</v>
      </c>
      <c r="J270" s="664">
        <v>4</v>
      </c>
      <c r="K270" s="665">
        <v>732.72</v>
      </c>
    </row>
    <row r="271" spans="1:11" ht="14.4" customHeight="1" x14ac:dyDescent="0.3">
      <c r="A271" s="660" t="s">
        <v>560</v>
      </c>
      <c r="B271" s="661" t="s">
        <v>561</v>
      </c>
      <c r="C271" s="662" t="s">
        <v>574</v>
      </c>
      <c r="D271" s="663" t="s">
        <v>2153</v>
      </c>
      <c r="E271" s="662" t="s">
        <v>4457</v>
      </c>
      <c r="F271" s="663" t="s">
        <v>4458</v>
      </c>
      <c r="G271" s="662" t="s">
        <v>3819</v>
      </c>
      <c r="H271" s="662" t="s">
        <v>3820</v>
      </c>
      <c r="I271" s="664">
        <v>16.46</v>
      </c>
      <c r="J271" s="664">
        <v>50</v>
      </c>
      <c r="K271" s="665">
        <v>823</v>
      </c>
    </row>
    <row r="272" spans="1:11" ht="14.4" customHeight="1" x14ac:dyDescent="0.3">
      <c r="A272" s="660" t="s">
        <v>560</v>
      </c>
      <c r="B272" s="661" t="s">
        <v>561</v>
      </c>
      <c r="C272" s="662" t="s">
        <v>574</v>
      </c>
      <c r="D272" s="663" t="s">
        <v>2153</v>
      </c>
      <c r="E272" s="662" t="s">
        <v>4457</v>
      </c>
      <c r="F272" s="663" t="s">
        <v>4458</v>
      </c>
      <c r="G272" s="662" t="s">
        <v>3821</v>
      </c>
      <c r="H272" s="662" t="s">
        <v>3822</v>
      </c>
      <c r="I272" s="664">
        <v>9.68</v>
      </c>
      <c r="J272" s="664">
        <v>10</v>
      </c>
      <c r="K272" s="665">
        <v>96.8</v>
      </c>
    </row>
    <row r="273" spans="1:11" ht="14.4" customHeight="1" x14ac:dyDescent="0.3">
      <c r="A273" s="660" t="s">
        <v>560</v>
      </c>
      <c r="B273" s="661" t="s">
        <v>561</v>
      </c>
      <c r="C273" s="662" t="s">
        <v>574</v>
      </c>
      <c r="D273" s="663" t="s">
        <v>2153</v>
      </c>
      <c r="E273" s="662" t="s">
        <v>4457</v>
      </c>
      <c r="F273" s="663" t="s">
        <v>4458</v>
      </c>
      <c r="G273" s="662" t="s">
        <v>3593</v>
      </c>
      <c r="H273" s="662" t="s">
        <v>3594</v>
      </c>
      <c r="I273" s="664">
        <v>26.02</v>
      </c>
      <c r="J273" s="664">
        <v>160</v>
      </c>
      <c r="K273" s="665">
        <v>4163.2</v>
      </c>
    </row>
    <row r="274" spans="1:11" ht="14.4" customHeight="1" x14ac:dyDescent="0.3">
      <c r="A274" s="660" t="s">
        <v>560</v>
      </c>
      <c r="B274" s="661" t="s">
        <v>561</v>
      </c>
      <c r="C274" s="662" t="s">
        <v>574</v>
      </c>
      <c r="D274" s="663" t="s">
        <v>2153</v>
      </c>
      <c r="E274" s="662" t="s">
        <v>4457</v>
      </c>
      <c r="F274" s="663" t="s">
        <v>4458</v>
      </c>
      <c r="G274" s="662" t="s">
        <v>3597</v>
      </c>
      <c r="H274" s="662" t="s">
        <v>3598</v>
      </c>
      <c r="I274" s="664">
        <v>1.982</v>
      </c>
      <c r="J274" s="664">
        <v>1000</v>
      </c>
      <c r="K274" s="665">
        <v>1980.5</v>
      </c>
    </row>
    <row r="275" spans="1:11" ht="14.4" customHeight="1" x14ac:dyDescent="0.3">
      <c r="A275" s="660" t="s">
        <v>560</v>
      </c>
      <c r="B275" s="661" t="s">
        <v>561</v>
      </c>
      <c r="C275" s="662" t="s">
        <v>574</v>
      </c>
      <c r="D275" s="663" t="s">
        <v>2153</v>
      </c>
      <c r="E275" s="662" t="s">
        <v>4457</v>
      </c>
      <c r="F275" s="663" t="s">
        <v>4458</v>
      </c>
      <c r="G275" s="662" t="s">
        <v>3599</v>
      </c>
      <c r="H275" s="662" t="s">
        <v>3600</v>
      </c>
      <c r="I275" s="664">
        <v>1.93</v>
      </c>
      <c r="J275" s="664">
        <v>50</v>
      </c>
      <c r="K275" s="665">
        <v>96.5</v>
      </c>
    </row>
    <row r="276" spans="1:11" ht="14.4" customHeight="1" x14ac:dyDescent="0.3">
      <c r="A276" s="660" t="s">
        <v>560</v>
      </c>
      <c r="B276" s="661" t="s">
        <v>561</v>
      </c>
      <c r="C276" s="662" t="s">
        <v>574</v>
      </c>
      <c r="D276" s="663" t="s">
        <v>2153</v>
      </c>
      <c r="E276" s="662" t="s">
        <v>4457</v>
      </c>
      <c r="F276" s="663" t="s">
        <v>4458</v>
      </c>
      <c r="G276" s="662" t="s">
        <v>3605</v>
      </c>
      <c r="H276" s="662" t="s">
        <v>3606</v>
      </c>
      <c r="I276" s="664">
        <v>1.1428571428571427E-2</v>
      </c>
      <c r="J276" s="664">
        <v>1250</v>
      </c>
      <c r="K276" s="665">
        <v>13.5</v>
      </c>
    </row>
    <row r="277" spans="1:11" ht="14.4" customHeight="1" x14ac:dyDescent="0.3">
      <c r="A277" s="660" t="s">
        <v>560</v>
      </c>
      <c r="B277" s="661" t="s">
        <v>561</v>
      </c>
      <c r="C277" s="662" t="s">
        <v>574</v>
      </c>
      <c r="D277" s="663" t="s">
        <v>2153</v>
      </c>
      <c r="E277" s="662" t="s">
        <v>4457</v>
      </c>
      <c r="F277" s="663" t="s">
        <v>4458</v>
      </c>
      <c r="G277" s="662" t="s">
        <v>3607</v>
      </c>
      <c r="H277" s="662" t="s">
        <v>3608</v>
      </c>
      <c r="I277" s="664">
        <v>3.01</v>
      </c>
      <c r="J277" s="664">
        <v>50</v>
      </c>
      <c r="K277" s="665">
        <v>150.5</v>
      </c>
    </row>
    <row r="278" spans="1:11" ht="14.4" customHeight="1" x14ac:dyDescent="0.3">
      <c r="A278" s="660" t="s">
        <v>560</v>
      </c>
      <c r="B278" s="661" t="s">
        <v>561</v>
      </c>
      <c r="C278" s="662" t="s">
        <v>574</v>
      </c>
      <c r="D278" s="663" t="s">
        <v>2153</v>
      </c>
      <c r="E278" s="662" t="s">
        <v>4457</v>
      </c>
      <c r="F278" s="663" t="s">
        <v>4458</v>
      </c>
      <c r="G278" s="662" t="s">
        <v>3609</v>
      </c>
      <c r="H278" s="662" t="s">
        <v>3610</v>
      </c>
      <c r="I278" s="664">
        <v>2.165</v>
      </c>
      <c r="J278" s="664">
        <v>200</v>
      </c>
      <c r="K278" s="665">
        <v>433</v>
      </c>
    </row>
    <row r="279" spans="1:11" ht="14.4" customHeight="1" x14ac:dyDescent="0.3">
      <c r="A279" s="660" t="s">
        <v>560</v>
      </c>
      <c r="B279" s="661" t="s">
        <v>561</v>
      </c>
      <c r="C279" s="662" t="s">
        <v>574</v>
      </c>
      <c r="D279" s="663" t="s">
        <v>2153</v>
      </c>
      <c r="E279" s="662" t="s">
        <v>4457</v>
      </c>
      <c r="F279" s="663" t="s">
        <v>4458</v>
      </c>
      <c r="G279" s="662" t="s">
        <v>3823</v>
      </c>
      <c r="H279" s="662" t="s">
        <v>3824</v>
      </c>
      <c r="I279" s="664">
        <v>2.583333333333333</v>
      </c>
      <c r="J279" s="664">
        <v>200</v>
      </c>
      <c r="K279" s="665">
        <v>513</v>
      </c>
    </row>
    <row r="280" spans="1:11" ht="14.4" customHeight="1" x14ac:dyDescent="0.3">
      <c r="A280" s="660" t="s">
        <v>560</v>
      </c>
      <c r="B280" s="661" t="s">
        <v>561</v>
      </c>
      <c r="C280" s="662" t="s">
        <v>574</v>
      </c>
      <c r="D280" s="663" t="s">
        <v>2153</v>
      </c>
      <c r="E280" s="662" t="s">
        <v>4457</v>
      </c>
      <c r="F280" s="663" t="s">
        <v>4458</v>
      </c>
      <c r="G280" s="662" t="s">
        <v>3611</v>
      </c>
      <c r="H280" s="662" t="s">
        <v>3612</v>
      </c>
      <c r="I280" s="664">
        <v>14.6525</v>
      </c>
      <c r="J280" s="664">
        <v>400</v>
      </c>
      <c r="K280" s="665">
        <v>5861.56</v>
      </c>
    </row>
    <row r="281" spans="1:11" ht="14.4" customHeight="1" x14ac:dyDescent="0.3">
      <c r="A281" s="660" t="s">
        <v>560</v>
      </c>
      <c r="B281" s="661" t="s">
        <v>561</v>
      </c>
      <c r="C281" s="662" t="s">
        <v>574</v>
      </c>
      <c r="D281" s="663" t="s">
        <v>2153</v>
      </c>
      <c r="E281" s="662" t="s">
        <v>4457</v>
      </c>
      <c r="F281" s="663" t="s">
        <v>4458</v>
      </c>
      <c r="G281" s="662" t="s">
        <v>3613</v>
      </c>
      <c r="H281" s="662" t="s">
        <v>3614</v>
      </c>
      <c r="I281" s="664">
        <v>7.16</v>
      </c>
      <c r="J281" s="664">
        <v>1800</v>
      </c>
      <c r="K281" s="665">
        <v>12881.47</v>
      </c>
    </row>
    <row r="282" spans="1:11" ht="14.4" customHeight="1" x14ac:dyDescent="0.3">
      <c r="A282" s="660" t="s">
        <v>560</v>
      </c>
      <c r="B282" s="661" t="s">
        <v>561</v>
      </c>
      <c r="C282" s="662" t="s">
        <v>574</v>
      </c>
      <c r="D282" s="663" t="s">
        <v>2153</v>
      </c>
      <c r="E282" s="662" t="s">
        <v>4457</v>
      </c>
      <c r="F282" s="663" t="s">
        <v>4458</v>
      </c>
      <c r="G282" s="662" t="s">
        <v>3617</v>
      </c>
      <c r="H282" s="662" t="s">
        <v>3618</v>
      </c>
      <c r="I282" s="664">
        <v>2.1759999999999997</v>
      </c>
      <c r="J282" s="664">
        <v>1100</v>
      </c>
      <c r="K282" s="665">
        <v>2394.9499999999998</v>
      </c>
    </row>
    <row r="283" spans="1:11" ht="14.4" customHeight="1" x14ac:dyDescent="0.3">
      <c r="A283" s="660" t="s">
        <v>560</v>
      </c>
      <c r="B283" s="661" t="s">
        <v>561</v>
      </c>
      <c r="C283" s="662" t="s">
        <v>574</v>
      </c>
      <c r="D283" s="663" t="s">
        <v>2153</v>
      </c>
      <c r="E283" s="662" t="s">
        <v>4457</v>
      </c>
      <c r="F283" s="663" t="s">
        <v>4458</v>
      </c>
      <c r="G283" s="662" t="s">
        <v>3619</v>
      </c>
      <c r="H283" s="662" t="s">
        <v>3620</v>
      </c>
      <c r="I283" s="664">
        <v>2.8525</v>
      </c>
      <c r="J283" s="664">
        <v>500</v>
      </c>
      <c r="K283" s="665">
        <v>1427</v>
      </c>
    </row>
    <row r="284" spans="1:11" ht="14.4" customHeight="1" x14ac:dyDescent="0.3">
      <c r="A284" s="660" t="s">
        <v>560</v>
      </c>
      <c r="B284" s="661" t="s">
        <v>561</v>
      </c>
      <c r="C284" s="662" t="s">
        <v>574</v>
      </c>
      <c r="D284" s="663" t="s">
        <v>2153</v>
      </c>
      <c r="E284" s="662" t="s">
        <v>4457</v>
      </c>
      <c r="F284" s="663" t="s">
        <v>4458</v>
      </c>
      <c r="G284" s="662" t="s">
        <v>3825</v>
      </c>
      <c r="H284" s="662" t="s">
        <v>3826</v>
      </c>
      <c r="I284" s="664">
        <v>1249.6600000000001</v>
      </c>
      <c r="J284" s="664">
        <v>12</v>
      </c>
      <c r="K284" s="665">
        <v>14995.92</v>
      </c>
    </row>
    <row r="285" spans="1:11" ht="14.4" customHeight="1" x14ac:dyDescent="0.3">
      <c r="A285" s="660" t="s">
        <v>560</v>
      </c>
      <c r="B285" s="661" t="s">
        <v>561</v>
      </c>
      <c r="C285" s="662" t="s">
        <v>574</v>
      </c>
      <c r="D285" s="663" t="s">
        <v>2153</v>
      </c>
      <c r="E285" s="662" t="s">
        <v>4457</v>
      </c>
      <c r="F285" s="663" t="s">
        <v>4458</v>
      </c>
      <c r="G285" s="662" t="s">
        <v>3827</v>
      </c>
      <c r="H285" s="662" t="s">
        <v>3828</v>
      </c>
      <c r="I285" s="664">
        <v>382.76333333333332</v>
      </c>
      <c r="J285" s="664">
        <v>9</v>
      </c>
      <c r="K285" s="665">
        <v>3413.41</v>
      </c>
    </row>
    <row r="286" spans="1:11" ht="14.4" customHeight="1" x14ac:dyDescent="0.3">
      <c r="A286" s="660" t="s">
        <v>560</v>
      </c>
      <c r="B286" s="661" t="s">
        <v>561</v>
      </c>
      <c r="C286" s="662" t="s">
        <v>574</v>
      </c>
      <c r="D286" s="663" t="s">
        <v>2153</v>
      </c>
      <c r="E286" s="662" t="s">
        <v>4457</v>
      </c>
      <c r="F286" s="663" t="s">
        <v>4458</v>
      </c>
      <c r="G286" s="662" t="s">
        <v>3829</v>
      </c>
      <c r="H286" s="662" t="s">
        <v>3830</v>
      </c>
      <c r="I286" s="664">
        <v>21.226666666666667</v>
      </c>
      <c r="J286" s="664">
        <v>150</v>
      </c>
      <c r="K286" s="665">
        <v>3183.85</v>
      </c>
    </row>
    <row r="287" spans="1:11" ht="14.4" customHeight="1" x14ac:dyDescent="0.3">
      <c r="A287" s="660" t="s">
        <v>560</v>
      </c>
      <c r="B287" s="661" t="s">
        <v>561</v>
      </c>
      <c r="C287" s="662" t="s">
        <v>574</v>
      </c>
      <c r="D287" s="663" t="s">
        <v>2153</v>
      </c>
      <c r="E287" s="662" t="s">
        <v>4457</v>
      </c>
      <c r="F287" s="663" t="s">
        <v>4458</v>
      </c>
      <c r="G287" s="662" t="s">
        <v>3623</v>
      </c>
      <c r="H287" s="662" t="s">
        <v>3624</v>
      </c>
      <c r="I287" s="664">
        <v>2.9050000000000002</v>
      </c>
      <c r="J287" s="664">
        <v>200</v>
      </c>
      <c r="K287" s="665">
        <v>581</v>
      </c>
    </row>
    <row r="288" spans="1:11" ht="14.4" customHeight="1" x14ac:dyDescent="0.3">
      <c r="A288" s="660" t="s">
        <v>560</v>
      </c>
      <c r="B288" s="661" t="s">
        <v>561</v>
      </c>
      <c r="C288" s="662" t="s">
        <v>574</v>
      </c>
      <c r="D288" s="663" t="s">
        <v>2153</v>
      </c>
      <c r="E288" s="662" t="s">
        <v>4457</v>
      </c>
      <c r="F288" s="663" t="s">
        <v>4458</v>
      </c>
      <c r="G288" s="662" t="s">
        <v>3831</v>
      </c>
      <c r="H288" s="662" t="s">
        <v>3832</v>
      </c>
      <c r="I288" s="664">
        <v>5.13</v>
      </c>
      <c r="J288" s="664">
        <v>580</v>
      </c>
      <c r="K288" s="665">
        <v>2975.4</v>
      </c>
    </row>
    <row r="289" spans="1:11" ht="14.4" customHeight="1" x14ac:dyDescent="0.3">
      <c r="A289" s="660" t="s">
        <v>560</v>
      </c>
      <c r="B289" s="661" t="s">
        <v>561</v>
      </c>
      <c r="C289" s="662" t="s">
        <v>574</v>
      </c>
      <c r="D289" s="663" t="s">
        <v>2153</v>
      </c>
      <c r="E289" s="662" t="s">
        <v>4457</v>
      </c>
      <c r="F289" s="663" t="s">
        <v>4458</v>
      </c>
      <c r="G289" s="662" t="s">
        <v>3833</v>
      </c>
      <c r="H289" s="662" t="s">
        <v>3834</v>
      </c>
      <c r="I289" s="664">
        <v>40.868000000000002</v>
      </c>
      <c r="J289" s="664">
        <v>108</v>
      </c>
      <c r="K289" s="665">
        <v>4413.6000000000004</v>
      </c>
    </row>
    <row r="290" spans="1:11" ht="14.4" customHeight="1" x14ac:dyDescent="0.3">
      <c r="A290" s="660" t="s">
        <v>560</v>
      </c>
      <c r="B290" s="661" t="s">
        <v>561</v>
      </c>
      <c r="C290" s="662" t="s">
        <v>574</v>
      </c>
      <c r="D290" s="663" t="s">
        <v>2153</v>
      </c>
      <c r="E290" s="662" t="s">
        <v>4457</v>
      </c>
      <c r="F290" s="663" t="s">
        <v>4458</v>
      </c>
      <c r="G290" s="662" t="s">
        <v>3835</v>
      </c>
      <c r="H290" s="662" t="s">
        <v>3836</v>
      </c>
      <c r="I290" s="664">
        <v>7.9500000000000011</v>
      </c>
      <c r="J290" s="664">
        <v>1420</v>
      </c>
      <c r="K290" s="665">
        <v>11289</v>
      </c>
    </row>
    <row r="291" spans="1:11" ht="14.4" customHeight="1" x14ac:dyDescent="0.3">
      <c r="A291" s="660" t="s">
        <v>560</v>
      </c>
      <c r="B291" s="661" t="s">
        <v>561</v>
      </c>
      <c r="C291" s="662" t="s">
        <v>574</v>
      </c>
      <c r="D291" s="663" t="s">
        <v>2153</v>
      </c>
      <c r="E291" s="662" t="s">
        <v>4457</v>
      </c>
      <c r="F291" s="663" t="s">
        <v>4458</v>
      </c>
      <c r="G291" s="662" t="s">
        <v>3837</v>
      </c>
      <c r="H291" s="662" t="s">
        <v>3838</v>
      </c>
      <c r="I291" s="664">
        <v>127.05</v>
      </c>
      <c r="J291" s="664">
        <v>6</v>
      </c>
      <c r="K291" s="665">
        <v>762.3</v>
      </c>
    </row>
    <row r="292" spans="1:11" ht="14.4" customHeight="1" x14ac:dyDescent="0.3">
      <c r="A292" s="660" t="s">
        <v>560</v>
      </c>
      <c r="B292" s="661" t="s">
        <v>561</v>
      </c>
      <c r="C292" s="662" t="s">
        <v>574</v>
      </c>
      <c r="D292" s="663" t="s">
        <v>2153</v>
      </c>
      <c r="E292" s="662" t="s">
        <v>4457</v>
      </c>
      <c r="F292" s="663" t="s">
        <v>4458</v>
      </c>
      <c r="G292" s="662" t="s">
        <v>3839</v>
      </c>
      <c r="H292" s="662" t="s">
        <v>3840</v>
      </c>
      <c r="I292" s="664">
        <v>22.3</v>
      </c>
      <c r="J292" s="664">
        <v>150</v>
      </c>
      <c r="K292" s="665">
        <v>3345.0899999999997</v>
      </c>
    </row>
    <row r="293" spans="1:11" ht="14.4" customHeight="1" x14ac:dyDescent="0.3">
      <c r="A293" s="660" t="s">
        <v>560</v>
      </c>
      <c r="B293" s="661" t="s">
        <v>561</v>
      </c>
      <c r="C293" s="662" t="s">
        <v>574</v>
      </c>
      <c r="D293" s="663" t="s">
        <v>2153</v>
      </c>
      <c r="E293" s="662" t="s">
        <v>4457</v>
      </c>
      <c r="F293" s="663" t="s">
        <v>4458</v>
      </c>
      <c r="G293" s="662" t="s">
        <v>3841</v>
      </c>
      <c r="H293" s="662" t="s">
        <v>3842</v>
      </c>
      <c r="I293" s="664">
        <v>13.12</v>
      </c>
      <c r="J293" s="664">
        <v>325</v>
      </c>
      <c r="K293" s="665">
        <v>4264.3500000000004</v>
      </c>
    </row>
    <row r="294" spans="1:11" ht="14.4" customHeight="1" x14ac:dyDescent="0.3">
      <c r="A294" s="660" t="s">
        <v>560</v>
      </c>
      <c r="B294" s="661" t="s">
        <v>561</v>
      </c>
      <c r="C294" s="662" t="s">
        <v>574</v>
      </c>
      <c r="D294" s="663" t="s">
        <v>2153</v>
      </c>
      <c r="E294" s="662" t="s">
        <v>4457</v>
      </c>
      <c r="F294" s="663" t="s">
        <v>4458</v>
      </c>
      <c r="G294" s="662" t="s">
        <v>3843</v>
      </c>
      <c r="H294" s="662" t="s">
        <v>3844</v>
      </c>
      <c r="I294" s="664">
        <v>23.15</v>
      </c>
      <c r="J294" s="664">
        <v>50</v>
      </c>
      <c r="K294" s="665">
        <v>1157.5</v>
      </c>
    </row>
    <row r="295" spans="1:11" ht="14.4" customHeight="1" x14ac:dyDescent="0.3">
      <c r="A295" s="660" t="s">
        <v>560</v>
      </c>
      <c r="B295" s="661" t="s">
        <v>561</v>
      </c>
      <c r="C295" s="662" t="s">
        <v>574</v>
      </c>
      <c r="D295" s="663" t="s">
        <v>2153</v>
      </c>
      <c r="E295" s="662" t="s">
        <v>4457</v>
      </c>
      <c r="F295" s="663" t="s">
        <v>4458</v>
      </c>
      <c r="G295" s="662" t="s">
        <v>3629</v>
      </c>
      <c r="H295" s="662" t="s">
        <v>3630</v>
      </c>
      <c r="I295" s="664">
        <v>84.91</v>
      </c>
      <c r="J295" s="664">
        <v>320</v>
      </c>
      <c r="K295" s="665">
        <v>27170.86</v>
      </c>
    </row>
    <row r="296" spans="1:11" ht="14.4" customHeight="1" x14ac:dyDescent="0.3">
      <c r="A296" s="660" t="s">
        <v>560</v>
      </c>
      <c r="B296" s="661" t="s">
        <v>561</v>
      </c>
      <c r="C296" s="662" t="s">
        <v>574</v>
      </c>
      <c r="D296" s="663" t="s">
        <v>2153</v>
      </c>
      <c r="E296" s="662" t="s">
        <v>4457</v>
      </c>
      <c r="F296" s="663" t="s">
        <v>4458</v>
      </c>
      <c r="G296" s="662" t="s">
        <v>3845</v>
      </c>
      <c r="H296" s="662" t="s">
        <v>3846</v>
      </c>
      <c r="I296" s="664">
        <v>17.98</v>
      </c>
      <c r="J296" s="664">
        <v>50</v>
      </c>
      <c r="K296" s="665">
        <v>899</v>
      </c>
    </row>
    <row r="297" spans="1:11" ht="14.4" customHeight="1" x14ac:dyDescent="0.3">
      <c r="A297" s="660" t="s">
        <v>560</v>
      </c>
      <c r="B297" s="661" t="s">
        <v>561</v>
      </c>
      <c r="C297" s="662" t="s">
        <v>574</v>
      </c>
      <c r="D297" s="663" t="s">
        <v>2153</v>
      </c>
      <c r="E297" s="662" t="s">
        <v>4457</v>
      </c>
      <c r="F297" s="663" t="s">
        <v>4458</v>
      </c>
      <c r="G297" s="662" t="s">
        <v>3847</v>
      </c>
      <c r="H297" s="662" t="s">
        <v>3848</v>
      </c>
      <c r="I297" s="664">
        <v>17.98</v>
      </c>
      <c r="J297" s="664">
        <v>50</v>
      </c>
      <c r="K297" s="665">
        <v>899</v>
      </c>
    </row>
    <row r="298" spans="1:11" ht="14.4" customHeight="1" x14ac:dyDescent="0.3">
      <c r="A298" s="660" t="s">
        <v>560</v>
      </c>
      <c r="B298" s="661" t="s">
        <v>561</v>
      </c>
      <c r="C298" s="662" t="s">
        <v>574</v>
      </c>
      <c r="D298" s="663" t="s">
        <v>2153</v>
      </c>
      <c r="E298" s="662" t="s">
        <v>4457</v>
      </c>
      <c r="F298" s="663" t="s">
        <v>4458</v>
      </c>
      <c r="G298" s="662" t="s">
        <v>3849</v>
      </c>
      <c r="H298" s="662" t="s">
        <v>3850</v>
      </c>
      <c r="I298" s="664">
        <v>148.56</v>
      </c>
      <c r="J298" s="664">
        <v>225</v>
      </c>
      <c r="K298" s="665">
        <v>33426.25</v>
      </c>
    </row>
    <row r="299" spans="1:11" ht="14.4" customHeight="1" x14ac:dyDescent="0.3">
      <c r="A299" s="660" t="s">
        <v>560</v>
      </c>
      <c r="B299" s="661" t="s">
        <v>561</v>
      </c>
      <c r="C299" s="662" t="s">
        <v>574</v>
      </c>
      <c r="D299" s="663" t="s">
        <v>2153</v>
      </c>
      <c r="E299" s="662" t="s">
        <v>4457</v>
      </c>
      <c r="F299" s="663" t="s">
        <v>4458</v>
      </c>
      <c r="G299" s="662" t="s">
        <v>3851</v>
      </c>
      <c r="H299" s="662" t="s">
        <v>3852</v>
      </c>
      <c r="I299" s="664">
        <v>123.18</v>
      </c>
      <c r="J299" s="664">
        <v>150</v>
      </c>
      <c r="K299" s="665">
        <v>18476.8</v>
      </c>
    </row>
    <row r="300" spans="1:11" ht="14.4" customHeight="1" x14ac:dyDescent="0.3">
      <c r="A300" s="660" t="s">
        <v>560</v>
      </c>
      <c r="B300" s="661" t="s">
        <v>561</v>
      </c>
      <c r="C300" s="662" t="s">
        <v>574</v>
      </c>
      <c r="D300" s="663" t="s">
        <v>2153</v>
      </c>
      <c r="E300" s="662" t="s">
        <v>4457</v>
      </c>
      <c r="F300" s="663" t="s">
        <v>4458</v>
      </c>
      <c r="G300" s="662" t="s">
        <v>3633</v>
      </c>
      <c r="H300" s="662" t="s">
        <v>3634</v>
      </c>
      <c r="I300" s="664">
        <v>15.007499999999999</v>
      </c>
      <c r="J300" s="664">
        <v>150</v>
      </c>
      <c r="K300" s="665">
        <v>2251.1</v>
      </c>
    </row>
    <row r="301" spans="1:11" ht="14.4" customHeight="1" x14ac:dyDescent="0.3">
      <c r="A301" s="660" t="s">
        <v>560</v>
      </c>
      <c r="B301" s="661" t="s">
        <v>561</v>
      </c>
      <c r="C301" s="662" t="s">
        <v>574</v>
      </c>
      <c r="D301" s="663" t="s">
        <v>2153</v>
      </c>
      <c r="E301" s="662" t="s">
        <v>4457</v>
      </c>
      <c r="F301" s="663" t="s">
        <v>4458</v>
      </c>
      <c r="G301" s="662" t="s">
        <v>3635</v>
      </c>
      <c r="H301" s="662" t="s">
        <v>3636</v>
      </c>
      <c r="I301" s="664">
        <v>12.1</v>
      </c>
      <c r="J301" s="664">
        <v>10</v>
      </c>
      <c r="K301" s="665">
        <v>121</v>
      </c>
    </row>
    <row r="302" spans="1:11" ht="14.4" customHeight="1" x14ac:dyDescent="0.3">
      <c r="A302" s="660" t="s">
        <v>560</v>
      </c>
      <c r="B302" s="661" t="s">
        <v>561</v>
      </c>
      <c r="C302" s="662" t="s">
        <v>574</v>
      </c>
      <c r="D302" s="663" t="s">
        <v>2153</v>
      </c>
      <c r="E302" s="662" t="s">
        <v>4457</v>
      </c>
      <c r="F302" s="663" t="s">
        <v>4458</v>
      </c>
      <c r="G302" s="662" t="s">
        <v>3853</v>
      </c>
      <c r="H302" s="662" t="s">
        <v>3854</v>
      </c>
      <c r="I302" s="664">
        <v>32.9</v>
      </c>
      <c r="J302" s="664">
        <v>90</v>
      </c>
      <c r="K302" s="665">
        <v>2960.98</v>
      </c>
    </row>
    <row r="303" spans="1:11" ht="14.4" customHeight="1" x14ac:dyDescent="0.3">
      <c r="A303" s="660" t="s">
        <v>560</v>
      </c>
      <c r="B303" s="661" t="s">
        <v>561</v>
      </c>
      <c r="C303" s="662" t="s">
        <v>574</v>
      </c>
      <c r="D303" s="663" t="s">
        <v>2153</v>
      </c>
      <c r="E303" s="662" t="s">
        <v>4457</v>
      </c>
      <c r="F303" s="663" t="s">
        <v>4458</v>
      </c>
      <c r="G303" s="662" t="s">
        <v>3639</v>
      </c>
      <c r="H303" s="662" t="s">
        <v>3640</v>
      </c>
      <c r="I303" s="664">
        <v>5.2</v>
      </c>
      <c r="J303" s="664">
        <v>4705</v>
      </c>
      <c r="K303" s="665">
        <v>24466</v>
      </c>
    </row>
    <row r="304" spans="1:11" ht="14.4" customHeight="1" x14ac:dyDescent="0.3">
      <c r="A304" s="660" t="s">
        <v>560</v>
      </c>
      <c r="B304" s="661" t="s">
        <v>561</v>
      </c>
      <c r="C304" s="662" t="s">
        <v>574</v>
      </c>
      <c r="D304" s="663" t="s">
        <v>2153</v>
      </c>
      <c r="E304" s="662" t="s">
        <v>4457</v>
      </c>
      <c r="F304" s="663" t="s">
        <v>4458</v>
      </c>
      <c r="G304" s="662" t="s">
        <v>3641</v>
      </c>
      <c r="H304" s="662" t="s">
        <v>3642</v>
      </c>
      <c r="I304" s="664">
        <v>13.2</v>
      </c>
      <c r="J304" s="664">
        <v>10</v>
      </c>
      <c r="K304" s="665">
        <v>132</v>
      </c>
    </row>
    <row r="305" spans="1:11" ht="14.4" customHeight="1" x14ac:dyDescent="0.3">
      <c r="A305" s="660" t="s">
        <v>560</v>
      </c>
      <c r="B305" s="661" t="s">
        <v>561</v>
      </c>
      <c r="C305" s="662" t="s">
        <v>574</v>
      </c>
      <c r="D305" s="663" t="s">
        <v>2153</v>
      </c>
      <c r="E305" s="662" t="s">
        <v>4457</v>
      </c>
      <c r="F305" s="663" t="s">
        <v>4458</v>
      </c>
      <c r="G305" s="662" t="s">
        <v>3643</v>
      </c>
      <c r="H305" s="662" t="s">
        <v>3644</v>
      </c>
      <c r="I305" s="664">
        <v>13.199999999999998</v>
      </c>
      <c r="J305" s="664">
        <v>30</v>
      </c>
      <c r="K305" s="665">
        <v>396</v>
      </c>
    </row>
    <row r="306" spans="1:11" ht="14.4" customHeight="1" x14ac:dyDescent="0.3">
      <c r="A306" s="660" t="s">
        <v>560</v>
      </c>
      <c r="B306" s="661" t="s">
        <v>561</v>
      </c>
      <c r="C306" s="662" t="s">
        <v>574</v>
      </c>
      <c r="D306" s="663" t="s">
        <v>2153</v>
      </c>
      <c r="E306" s="662" t="s">
        <v>4457</v>
      </c>
      <c r="F306" s="663" t="s">
        <v>4458</v>
      </c>
      <c r="G306" s="662" t="s">
        <v>3645</v>
      </c>
      <c r="H306" s="662" t="s">
        <v>3646</v>
      </c>
      <c r="I306" s="664">
        <v>1.3633333333333333</v>
      </c>
      <c r="J306" s="664">
        <v>450</v>
      </c>
      <c r="K306" s="665">
        <v>613.5</v>
      </c>
    </row>
    <row r="307" spans="1:11" ht="14.4" customHeight="1" x14ac:dyDescent="0.3">
      <c r="A307" s="660" t="s">
        <v>560</v>
      </c>
      <c r="B307" s="661" t="s">
        <v>561</v>
      </c>
      <c r="C307" s="662" t="s">
        <v>574</v>
      </c>
      <c r="D307" s="663" t="s">
        <v>2153</v>
      </c>
      <c r="E307" s="662" t="s">
        <v>4457</v>
      </c>
      <c r="F307" s="663" t="s">
        <v>4458</v>
      </c>
      <c r="G307" s="662" t="s">
        <v>3649</v>
      </c>
      <c r="H307" s="662" t="s">
        <v>3650</v>
      </c>
      <c r="I307" s="664">
        <v>21.24</v>
      </c>
      <c r="J307" s="664">
        <v>100</v>
      </c>
      <c r="K307" s="665">
        <v>2124</v>
      </c>
    </row>
    <row r="308" spans="1:11" ht="14.4" customHeight="1" x14ac:dyDescent="0.3">
      <c r="A308" s="660" t="s">
        <v>560</v>
      </c>
      <c r="B308" s="661" t="s">
        <v>561</v>
      </c>
      <c r="C308" s="662" t="s">
        <v>574</v>
      </c>
      <c r="D308" s="663" t="s">
        <v>2153</v>
      </c>
      <c r="E308" s="662" t="s">
        <v>4457</v>
      </c>
      <c r="F308" s="663" t="s">
        <v>4458</v>
      </c>
      <c r="G308" s="662" t="s">
        <v>3855</v>
      </c>
      <c r="H308" s="662" t="s">
        <v>3856</v>
      </c>
      <c r="I308" s="664">
        <v>6.6500000000000012</v>
      </c>
      <c r="J308" s="664">
        <v>20</v>
      </c>
      <c r="K308" s="665">
        <v>133</v>
      </c>
    </row>
    <row r="309" spans="1:11" ht="14.4" customHeight="1" x14ac:dyDescent="0.3">
      <c r="A309" s="660" t="s">
        <v>560</v>
      </c>
      <c r="B309" s="661" t="s">
        <v>561</v>
      </c>
      <c r="C309" s="662" t="s">
        <v>574</v>
      </c>
      <c r="D309" s="663" t="s">
        <v>2153</v>
      </c>
      <c r="E309" s="662" t="s">
        <v>4457</v>
      </c>
      <c r="F309" s="663" t="s">
        <v>4458</v>
      </c>
      <c r="G309" s="662" t="s">
        <v>3857</v>
      </c>
      <c r="H309" s="662" t="s">
        <v>3858</v>
      </c>
      <c r="I309" s="664">
        <v>6.66</v>
      </c>
      <c r="J309" s="664">
        <v>20</v>
      </c>
      <c r="K309" s="665">
        <v>133.19999999999999</v>
      </c>
    </row>
    <row r="310" spans="1:11" ht="14.4" customHeight="1" x14ac:dyDescent="0.3">
      <c r="A310" s="660" t="s">
        <v>560</v>
      </c>
      <c r="B310" s="661" t="s">
        <v>561</v>
      </c>
      <c r="C310" s="662" t="s">
        <v>574</v>
      </c>
      <c r="D310" s="663" t="s">
        <v>2153</v>
      </c>
      <c r="E310" s="662" t="s">
        <v>4457</v>
      </c>
      <c r="F310" s="663" t="s">
        <v>4458</v>
      </c>
      <c r="G310" s="662" t="s">
        <v>3653</v>
      </c>
      <c r="H310" s="662" t="s">
        <v>3654</v>
      </c>
      <c r="I310" s="664">
        <v>0.47249999999999998</v>
      </c>
      <c r="J310" s="664">
        <v>3300</v>
      </c>
      <c r="K310" s="665">
        <v>1561</v>
      </c>
    </row>
    <row r="311" spans="1:11" ht="14.4" customHeight="1" x14ac:dyDescent="0.3">
      <c r="A311" s="660" t="s">
        <v>560</v>
      </c>
      <c r="B311" s="661" t="s">
        <v>561</v>
      </c>
      <c r="C311" s="662" t="s">
        <v>574</v>
      </c>
      <c r="D311" s="663" t="s">
        <v>2153</v>
      </c>
      <c r="E311" s="662" t="s">
        <v>4457</v>
      </c>
      <c r="F311" s="663" t="s">
        <v>4458</v>
      </c>
      <c r="G311" s="662" t="s">
        <v>3859</v>
      </c>
      <c r="H311" s="662" t="s">
        <v>3860</v>
      </c>
      <c r="I311" s="664">
        <v>0.47199999999999998</v>
      </c>
      <c r="J311" s="664">
        <v>3600</v>
      </c>
      <c r="K311" s="665">
        <v>1695</v>
      </c>
    </row>
    <row r="312" spans="1:11" ht="14.4" customHeight="1" x14ac:dyDescent="0.3">
      <c r="A312" s="660" t="s">
        <v>560</v>
      </c>
      <c r="B312" s="661" t="s">
        <v>561</v>
      </c>
      <c r="C312" s="662" t="s">
        <v>574</v>
      </c>
      <c r="D312" s="663" t="s">
        <v>2153</v>
      </c>
      <c r="E312" s="662" t="s">
        <v>4457</v>
      </c>
      <c r="F312" s="663" t="s">
        <v>4458</v>
      </c>
      <c r="G312" s="662" t="s">
        <v>3655</v>
      </c>
      <c r="H312" s="662" t="s">
        <v>3656</v>
      </c>
      <c r="I312" s="664">
        <v>4.03</v>
      </c>
      <c r="J312" s="664">
        <v>650</v>
      </c>
      <c r="K312" s="665">
        <v>2619.5</v>
      </c>
    </row>
    <row r="313" spans="1:11" ht="14.4" customHeight="1" x14ac:dyDescent="0.3">
      <c r="A313" s="660" t="s">
        <v>560</v>
      </c>
      <c r="B313" s="661" t="s">
        <v>561</v>
      </c>
      <c r="C313" s="662" t="s">
        <v>574</v>
      </c>
      <c r="D313" s="663" t="s">
        <v>2153</v>
      </c>
      <c r="E313" s="662" t="s">
        <v>4457</v>
      </c>
      <c r="F313" s="663" t="s">
        <v>4458</v>
      </c>
      <c r="G313" s="662" t="s">
        <v>3861</v>
      </c>
      <c r="H313" s="662" t="s">
        <v>3862</v>
      </c>
      <c r="I313" s="664">
        <v>2.6</v>
      </c>
      <c r="J313" s="664">
        <v>100</v>
      </c>
      <c r="K313" s="665">
        <v>260</v>
      </c>
    </row>
    <row r="314" spans="1:11" ht="14.4" customHeight="1" x14ac:dyDescent="0.3">
      <c r="A314" s="660" t="s">
        <v>560</v>
      </c>
      <c r="B314" s="661" t="s">
        <v>561</v>
      </c>
      <c r="C314" s="662" t="s">
        <v>574</v>
      </c>
      <c r="D314" s="663" t="s">
        <v>2153</v>
      </c>
      <c r="E314" s="662" t="s">
        <v>4457</v>
      </c>
      <c r="F314" s="663" t="s">
        <v>4458</v>
      </c>
      <c r="G314" s="662" t="s">
        <v>3863</v>
      </c>
      <c r="H314" s="662" t="s">
        <v>3864</v>
      </c>
      <c r="I314" s="664">
        <v>2.6016666666666666</v>
      </c>
      <c r="J314" s="664">
        <v>850</v>
      </c>
      <c r="K314" s="665">
        <v>2211</v>
      </c>
    </row>
    <row r="315" spans="1:11" ht="14.4" customHeight="1" x14ac:dyDescent="0.3">
      <c r="A315" s="660" t="s">
        <v>560</v>
      </c>
      <c r="B315" s="661" t="s">
        <v>561</v>
      </c>
      <c r="C315" s="662" t="s">
        <v>574</v>
      </c>
      <c r="D315" s="663" t="s">
        <v>2153</v>
      </c>
      <c r="E315" s="662" t="s">
        <v>4457</v>
      </c>
      <c r="F315" s="663" t="s">
        <v>4458</v>
      </c>
      <c r="G315" s="662" t="s">
        <v>3865</v>
      </c>
      <c r="H315" s="662" t="s">
        <v>3866</v>
      </c>
      <c r="I315" s="664">
        <v>2.6019999999999999</v>
      </c>
      <c r="J315" s="664">
        <v>800</v>
      </c>
      <c r="K315" s="665">
        <v>2081.5</v>
      </c>
    </row>
    <row r="316" spans="1:11" ht="14.4" customHeight="1" x14ac:dyDescent="0.3">
      <c r="A316" s="660" t="s">
        <v>560</v>
      </c>
      <c r="B316" s="661" t="s">
        <v>561</v>
      </c>
      <c r="C316" s="662" t="s">
        <v>574</v>
      </c>
      <c r="D316" s="663" t="s">
        <v>2153</v>
      </c>
      <c r="E316" s="662" t="s">
        <v>4457</v>
      </c>
      <c r="F316" s="663" t="s">
        <v>4458</v>
      </c>
      <c r="G316" s="662" t="s">
        <v>3867</v>
      </c>
      <c r="H316" s="662" t="s">
        <v>3868</v>
      </c>
      <c r="I316" s="664">
        <v>160.28</v>
      </c>
      <c r="J316" s="664">
        <v>30</v>
      </c>
      <c r="K316" s="665">
        <v>4808.3</v>
      </c>
    </row>
    <row r="317" spans="1:11" ht="14.4" customHeight="1" x14ac:dyDescent="0.3">
      <c r="A317" s="660" t="s">
        <v>560</v>
      </c>
      <c r="B317" s="661" t="s">
        <v>561</v>
      </c>
      <c r="C317" s="662" t="s">
        <v>574</v>
      </c>
      <c r="D317" s="663" t="s">
        <v>2153</v>
      </c>
      <c r="E317" s="662" t="s">
        <v>4457</v>
      </c>
      <c r="F317" s="663" t="s">
        <v>4458</v>
      </c>
      <c r="G317" s="662" t="s">
        <v>3657</v>
      </c>
      <c r="H317" s="662" t="s">
        <v>3658</v>
      </c>
      <c r="I317" s="664">
        <v>43.2</v>
      </c>
      <c r="J317" s="664">
        <v>30</v>
      </c>
      <c r="K317" s="665">
        <v>1295.9000000000001</v>
      </c>
    </row>
    <row r="318" spans="1:11" ht="14.4" customHeight="1" x14ac:dyDescent="0.3">
      <c r="A318" s="660" t="s">
        <v>560</v>
      </c>
      <c r="B318" s="661" t="s">
        <v>561</v>
      </c>
      <c r="C318" s="662" t="s">
        <v>574</v>
      </c>
      <c r="D318" s="663" t="s">
        <v>2153</v>
      </c>
      <c r="E318" s="662" t="s">
        <v>4457</v>
      </c>
      <c r="F318" s="663" t="s">
        <v>4458</v>
      </c>
      <c r="G318" s="662" t="s">
        <v>3869</v>
      </c>
      <c r="H318" s="662" t="s">
        <v>3870</v>
      </c>
      <c r="I318" s="664">
        <v>646.76</v>
      </c>
      <c r="J318" s="664">
        <v>4</v>
      </c>
      <c r="K318" s="665">
        <v>2587.04</v>
      </c>
    </row>
    <row r="319" spans="1:11" ht="14.4" customHeight="1" x14ac:dyDescent="0.3">
      <c r="A319" s="660" t="s">
        <v>560</v>
      </c>
      <c r="B319" s="661" t="s">
        <v>561</v>
      </c>
      <c r="C319" s="662" t="s">
        <v>574</v>
      </c>
      <c r="D319" s="663" t="s">
        <v>2153</v>
      </c>
      <c r="E319" s="662" t="s">
        <v>4457</v>
      </c>
      <c r="F319" s="663" t="s">
        <v>4458</v>
      </c>
      <c r="G319" s="662" t="s">
        <v>3871</v>
      </c>
      <c r="H319" s="662" t="s">
        <v>3872</v>
      </c>
      <c r="I319" s="664">
        <v>9.1849999999999987</v>
      </c>
      <c r="J319" s="664">
        <v>42</v>
      </c>
      <c r="K319" s="665">
        <v>385.65999999999997</v>
      </c>
    </row>
    <row r="320" spans="1:11" ht="14.4" customHeight="1" x14ac:dyDescent="0.3">
      <c r="A320" s="660" t="s">
        <v>560</v>
      </c>
      <c r="B320" s="661" t="s">
        <v>561</v>
      </c>
      <c r="C320" s="662" t="s">
        <v>574</v>
      </c>
      <c r="D320" s="663" t="s">
        <v>2153</v>
      </c>
      <c r="E320" s="662" t="s">
        <v>4457</v>
      </c>
      <c r="F320" s="663" t="s">
        <v>4458</v>
      </c>
      <c r="G320" s="662" t="s">
        <v>3873</v>
      </c>
      <c r="H320" s="662" t="s">
        <v>3874</v>
      </c>
      <c r="I320" s="664">
        <v>17.91</v>
      </c>
      <c r="J320" s="664">
        <v>20</v>
      </c>
      <c r="K320" s="665">
        <v>358.1</v>
      </c>
    </row>
    <row r="321" spans="1:11" ht="14.4" customHeight="1" x14ac:dyDescent="0.3">
      <c r="A321" s="660" t="s">
        <v>560</v>
      </c>
      <c r="B321" s="661" t="s">
        <v>561</v>
      </c>
      <c r="C321" s="662" t="s">
        <v>574</v>
      </c>
      <c r="D321" s="663" t="s">
        <v>2153</v>
      </c>
      <c r="E321" s="662" t="s">
        <v>4457</v>
      </c>
      <c r="F321" s="663" t="s">
        <v>4458</v>
      </c>
      <c r="G321" s="662" t="s">
        <v>3875</v>
      </c>
      <c r="H321" s="662" t="s">
        <v>3876</v>
      </c>
      <c r="I321" s="664">
        <v>229.9</v>
      </c>
      <c r="J321" s="664">
        <v>20</v>
      </c>
      <c r="K321" s="665">
        <v>4598</v>
      </c>
    </row>
    <row r="322" spans="1:11" ht="14.4" customHeight="1" x14ac:dyDescent="0.3">
      <c r="A322" s="660" t="s">
        <v>560</v>
      </c>
      <c r="B322" s="661" t="s">
        <v>561</v>
      </c>
      <c r="C322" s="662" t="s">
        <v>574</v>
      </c>
      <c r="D322" s="663" t="s">
        <v>2153</v>
      </c>
      <c r="E322" s="662" t="s">
        <v>4457</v>
      </c>
      <c r="F322" s="663" t="s">
        <v>4458</v>
      </c>
      <c r="G322" s="662" t="s">
        <v>3877</v>
      </c>
      <c r="H322" s="662" t="s">
        <v>3878</v>
      </c>
      <c r="I322" s="664">
        <v>688.91</v>
      </c>
      <c r="J322" s="664">
        <v>2</v>
      </c>
      <c r="K322" s="665">
        <v>1377.83</v>
      </c>
    </row>
    <row r="323" spans="1:11" ht="14.4" customHeight="1" x14ac:dyDescent="0.3">
      <c r="A323" s="660" t="s">
        <v>560</v>
      </c>
      <c r="B323" s="661" t="s">
        <v>561</v>
      </c>
      <c r="C323" s="662" t="s">
        <v>574</v>
      </c>
      <c r="D323" s="663" t="s">
        <v>2153</v>
      </c>
      <c r="E323" s="662" t="s">
        <v>4457</v>
      </c>
      <c r="F323" s="663" t="s">
        <v>4458</v>
      </c>
      <c r="G323" s="662" t="s">
        <v>3879</v>
      </c>
      <c r="H323" s="662" t="s">
        <v>3880</v>
      </c>
      <c r="I323" s="664">
        <v>2156.67</v>
      </c>
      <c r="J323" s="664">
        <v>1</v>
      </c>
      <c r="K323" s="665">
        <v>2156.67</v>
      </c>
    </row>
    <row r="324" spans="1:11" ht="14.4" customHeight="1" x14ac:dyDescent="0.3">
      <c r="A324" s="660" t="s">
        <v>560</v>
      </c>
      <c r="B324" s="661" t="s">
        <v>561</v>
      </c>
      <c r="C324" s="662" t="s">
        <v>574</v>
      </c>
      <c r="D324" s="663" t="s">
        <v>2153</v>
      </c>
      <c r="E324" s="662" t="s">
        <v>4457</v>
      </c>
      <c r="F324" s="663" t="s">
        <v>4458</v>
      </c>
      <c r="G324" s="662" t="s">
        <v>3667</v>
      </c>
      <c r="H324" s="662" t="s">
        <v>3668</v>
      </c>
      <c r="I324" s="664">
        <v>9.6</v>
      </c>
      <c r="J324" s="664">
        <v>400</v>
      </c>
      <c r="K324" s="665">
        <v>3840</v>
      </c>
    </row>
    <row r="325" spans="1:11" ht="14.4" customHeight="1" x14ac:dyDescent="0.3">
      <c r="A325" s="660" t="s">
        <v>560</v>
      </c>
      <c r="B325" s="661" t="s">
        <v>561</v>
      </c>
      <c r="C325" s="662" t="s">
        <v>574</v>
      </c>
      <c r="D325" s="663" t="s">
        <v>2153</v>
      </c>
      <c r="E325" s="662" t="s">
        <v>4457</v>
      </c>
      <c r="F325" s="663" t="s">
        <v>4458</v>
      </c>
      <c r="G325" s="662" t="s">
        <v>3881</v>
      </c>
      <c r="H325" s="662" t="s">
        <v>3882</v>
      </c>
      <c r="I325" s="664">
        <v>527.97</v>
      </c>
      <c r="J325" s="664">
        <v>10</v>
      </c>
      <c r="K325" s="665">
        <v>5279.7</v>
      </c>
    </row>
    <row r="326" spans="1:11" ht="14.4" customHeight="1" x14ac:dyDescent="0.3">
      <c r="A326" s="660" t="s">
        <v>560</v>
      </c>
      <c r="B326" s="661" t="s">
        <v>561</v>
      </c>
      <c r="C326" s="662" t="s">
        <v>574</v>
      </c>
      <c r="D326" s="663" t="s">
        <v>2153</v>
      </c>
      <c r="E326" s="662" t="s">
        <v>4457</v>
      </c>
      <c r="F326" s="663" t="s">
        <v>4458</v>
      </c>
      <c r="G326" s="662" t="s">
        <v>3673</v>
      </c>
      <c r="H326" s="662" t="s">
        <v>3674</v>
      </c>
      <c r="I326" s="664">
        <v>9.1999999999999993</v>
      </c>
      <c r="J326" s="664">
        <v>200</v>
      </c>
      <c r="K326" s="665">
        <v>1840</v>
      </c>
    </row>
    <row r="327" spans="1:11" ht="14.4" customHeight="1" x14ac:dyDescent="0.3">
      <c r="A327" s="660" t="s">
        <v>560</v>
      </c>
      <c r="B327" s="661" t="s">
        <v>561</v>
      </c>
      <c r="C327" s="662" t="s">
        <v>574</v>
      </c>
      <c r="D327" s="663" t="s">
        <v>2153</v>
      </c>
      <c r="E327" s="662" t="s">
        <v>4457</v>
      </c>
      <c r="F327" s="663" t="s">
        <v>4458</v>
      </c>
      <c r="G327" s="662" t="s">
        <v>3675</v>
      </c>
      <c r="H327" s="662" t="s">
        <v>3676</v>
      </c>
      <c r="I327" s="664">
        <v>172.5</v>
      </c>
      <c r="J327" s="664">
        <v>1</v>
      </c>
      <c r="K327" s="665">
        <v>172.5</v>
      </c>
    </row>
    <row r="328" spans="1:11" ht="14.4" customHeight="1" x14ac:dyDescent="0.3">
      <c r="A328" s="660" t="s">
        <v>560</v>
      </c>
      <c r="B328" s="661" t="s">
        <v>561</v>
      </c>
      <c r="C328" s="662" t="s">
        <v>574</v>
      </c>
      <c r="D328" s="663" t="s">
        <v>2153</v>
      </c>
      <c r="E328" s="662" t="s">
        <v>4457</v>
      </c>
      <c r="F328" s="663" t="s">
        <v>4458</v>
      </c>
      <c r="G328" s="662" t="s">
        <v>3883</v>
      </c>
      <c r="H328" s="662" t="s">
        <v>3884</v>
      </c>
      <c r="I328" s="664">
        <v>133.1</v>
      </c>
      <c r="J328" s="664">
        <v>10</v>
      </c>
      <c r="K328" s="665">
        <v>1331</v>
      </c>
    </row>
    <row r="329" spans="1:11" ht="14.4" customHeight="1" x14ac:dyDescent="0.3">
      <c r="A329" s="660" t="s">
        <v>560</v>
      </c>
      <c r="B329" s="661" t="s">
        <v>561</v>
      </c>
      <c r="C329" s="662" t="s">
        <v>574</v>
      </c>
      <c r="D329" s="663" t="s">
        <v>2153</v>
      </c>
      <c r="E329" s="662" t="s">
        <v>4457</v>
      </c>
      <c r="F329" s="663" t="s">
        <v>4458</v>
      </c>
      <c r="G329" s="662" t="s">
        <v>3683</v>
      </c>
      <c r="H329" s="662" t="s">
        <v>3684</v>
      </c>
      <c r="I329" s="664">
        <v>17.059999999999999</v>
      </c>
      <c r="J329" s="664">
        <v>30</v>
      </c>
      <c r="K329" s="665">
        <v>511.84000000000003</v>
      </c>
    </row>
    <row r="330" spans="1:11" ht="14.4" customHeight="1" x14ac:dyDescent="0.3">
      <c r="A330" s="660" t="s">
        <v>560</v>
      </c>
      <c r="B330" s="661" t="s">
        <v>561</v>
      </c>
      <c r="C330" s="662" t="s">
        <v>574</v>
      </c>
      <c r="D330" s="663" t="s">
        <v>2153</v>
      </c>
      <c r="E330" s="662" t="s">
        <v>4457</v>
      </c>
      <c r="F330" s="663" t="s">
        <v>4458</v>
      </c>
      <c r="G330" s="662" t="s">
        <v>3885</v>
      </c>
      <c r="H330" s="662" t="s">
        <v>3886</v>
      </c>
      <c r="I330" s="664">
        <v>17.91</v>
      </c>
      <c r="J330" s="664">
        <v>10</v>
      </c>
      <c r="K330" s="665">
        <v>179.08</v>
      </c>
    </row>
    <row r="331" spans="1:11" ht="14.4" customHeight="1" x14ac:dyDescent="0.3">
      <c r="A331" s="660" t="s">
        <v>560</v>
      </c>
      <c r="B331" s="661" t="s">
        <v>561</v>
      </c>
      <c r="C331" s="662" t="s">
        <v>574</v>
      </c>
      <c r="D331" s="663" t="s">
        <v>2153</v>
      </c>
      <c r="E331" s="662" t="s">
        <v>4457</v>
      </c>
      <c r="F331" s="663" t="s">
        <v>4458</v>
      </c>
      <c r="G331" s="662" t="s">
        <v>3887</v>
      </c>
      <c r="H331" s="662" t="s">
        <v>3888</v>
      </c>
      <c r="I331" s="664">
        <v>3539.25</v>
      </c>
      <c r="J331" s="664">
        <v>1</v>
      </c>
      <c r="K331" s="665">
        <v>3539.25</v>
      </c>
    </row>
    <row r="332" spans="1:11" ht="14.4" customHeight="1" x14ac:dyDescent="0.3">
      <c r="A332" s="660" t="s">
        <v>560</v>
      </c>
      <c r="B332" s="661" t="s">
        <v>561</v>
      </c>
      <c r="C332" s="662" t="s">
        <v>574</v>
      </c>
      <c r="D332" s="663" t="s">
        <v>2153</v>
      </c>
      <c r="E332" s="662" t="s">
        <v>4457</v>
      </c>
      <c r="F332" s="663" t="s">
        <v>4458</v>
      </c>
      <c r="G332" s="662" t="s">
        <v>3889</v>
      </c>
      <c r="H332" s="662" t="s">
        <v>3890</v>
      </c>
      <c r="I332" s="664">
        <v>154</v>
      </c>
      <c r="J332" s="664">
        <v>10</v>
      </c>
      <c r="K332" s="665">
        <v>1539.97</v>
      </c>
    </row>
    <row r="333" spans="1:11" ht="14.4" customHeight="1" x14ac:dyDescent="0.3">
      <c r="A333" s="660" t="s">
        <v>560</v>
      </c>
      <c r="B333" s="661" t="s">
        <v>561</v>
      </c>
      <c r="C333" s="662" t="s">
        <v>574</v>
      </c>
      <c r="D333" s="663" t="s">
        <v>2153</v>
      </c>
      <c r="E333" s="662" t="s">
        <v>4457</v>
      </c>
      <c r="F333" s="663" t="s">
        <v>4458</v>
      </c>
      <c r="G333" s="662" t="s">
        <v>3891</v>
      </c>
      <c r="H333" s="662" t="s">
        <v>3892</v>
      </c>
      <c r="I333" s="664">
        <v>154</v>
      </c>
      <c r="J333" s="664">
        <v>10</v>
      </c>
      <c r="K333" s="665">
        <v>1539.97</v>
      </c>
    </row>
    <row r="334" spans="1:11" ht="14.4" customHeight="1" x14ac:dyDescent="0.3">
      <c r="A334" s="660" t="s">
        <v>560</v>
      </c>
      <c r="B334" s="661" t="s">
        <v>561</v>
      </c>
      <c r="C334" s="662" t="s">
        <v>574</v>
      </c>
      <c r="D334" s="663" t="s">
        <v>2153</v>
      </c>
      <c r="E334" s="662" t="s">
        <v>4457</v>
      </c>
      <c r="F334" s="663" t="s">
        <v>4458</v>
      </c>
      <c r="G334" s="662" t="s">
        <v>3893</v>
      </c>
      <c r="H334" s="662" t="s">
        <v>3894</v>
      </c>
      <c r="I334" s="664">
        <v>250</v>
      </c>
      <c r="J334" s="664">
        <v>25</v>
      </c>
      <c r="K334" s="665">
        <v>6249.95</v>
      </c>
    </row>
    <row r="335" spans="1:11" ht="14.4" customHeight="1" x14ac:dyDescent="0.3">
      <c r="A335" s="660" t="s">
        <v>560</v>
      </c>
      <c r="B335" s="661" t="s">
        <v>561</v>
      </c>
      <c r="C335" s="662" t="s">
        <v>574</v>
      </c>
      <c r="D335" s="663" t="s">
        <v>2153</v>
      </c>
      <c r="E335" s="662" t="s">
        <v>4457</v>
      </c>
      <c r="F335" s="663" t="s">
        <v>4458</v>
      </c>
      <c r="G335" s="662" t="s">
        <v>3895</v>
      </c>
      <c r="H335" s="662" t="s">
        <v>3896</v>
      </c>
      <c r="I335" s="664">
        <v>23.1</v>
      </c>
      <c r="J335" s="664">
        <v>50</v>
      </c>
      <c r="K335" s="665">
        <v>1154.95</v>
      </c>
    </row>
    <row r="336" spans="1:11" ht="14.4" customHeight="1" x14ac:dyDescent="0.3">
      <c r="A336" s="660" t="s">
        <v>560</v>
      </c>
      <c r="B336" s="661" t="s">
        <v>561</v>
      </c>
      <c r="C336" s="662" t="s">
        <v>574</v>
      </c>
      <c r="D336" s="663" t="s">
        <v>2153</v>
      </c>
      <c r="E336" s="662" t="s">
        <v>4457</v>
      </c>
      <c r="F336" s="663" t="s">
        <v>4458</v>
      </c>
      <c r="G336" s="662" t="s">
        <v>3691</v>
      </c>
      <c r="H336" s="662" t="s">
        <v>3692</v>
      </c>
      <c r="I336" s="664">
        <v>72.84</v>
      </c>
      <c r="J336" s="664">
        <v>50</v>
      </c>
      <c r="K336" s="665">
        <v>3642.1</v>
      </c>
    </row>
    <row r="337" spans="1:11" ht="14.4" customHeight="1" x14ac:dyDescent="0.3">
      <c r="A337" s="660" t="s">
        <v>560</v>
      </c>
      <c r="B337" s="661" t="s">
        <v>561</v>
      </c>
      <c r="C337" s="662" t="s">
        <v>574</v>
      </c>
      <c r="D337" s="663" t="s">
        <v>2153</v>
      </c>
      <c r="E337" s="662" t="s">
        <v>4457</v>
      </c>
      <c r="F337" s="663" t="s">
        <v>4458</v>
      </c>
      <c r="G337" s="662" t="s">
        <v>3897</v>
      </c>
      <c r="H337" s="662" t="s">
        <v>3898</v>
      </c>
      <c r="I337" s="664">
        <v>839.58</v>
      </c>
      <c r="J337" s="664">
        <v>10</v>
      </c>
      <c r="K337" s="665">
        <v>8395.83</v>
      </c>
    </row>
    <row r="338" spans="1:11" ht="14.4" customHeight="1" x14ac:dyDescent="0.3">
      <c r="A338" s="660" t="s">
        <v>560</v>
      </c>
      <c r="B338" s="661" t="s">
        <v>561</v>
      </c>
      <c r="C338" s="662" t="s">
        <v>574</v>
      </c>
      <c r="D338" s="663" t="s">
        <v>2153</v>
      </c>
      <c r="E338" s="662" t="s">
        <v>4457</v>
      </c>
      <c r="F338" s="663" t="s">
        <v>4458</v>
      </c>
      <c r="G338" s="662" t="s">
        <v>3899</v>
      </c>
      <c r="H338" s="662" t="s">
        <v>3900</v>
      </c>
      <c r="I338" s="664">
        <v>24.41</v>
      </c>
      <c r="J338" s="664">
        <v>50</v>
      </c>
      <c r="K338" s="665">
        <v>1220.29</v>
      </c>
    </row>
    <row r="339" spans="1:11" ht="14.4" customHeight="1" x14ac:dyDescent="0.3">
      <c r="A339" s="660" t="s">
        <v>560</v>
      </c>
      <c r="B339" s="661" t="s">
        <v>561</v>
      </c>
      <c r="C339" s="662" t="s">
        <v>574</v>
      </c>
      <c r="D339" s="663" t="s">
        <v>2153</v>
      </c>
      <c r="E339" s="662" t="s">
        <v>4457</v>
      </c>
      <c r="F339" s="663" t="s">
        <v>4458</v>
      </c>
      <c r="G339" s="662" t="s">
        <v>3901</v>
      </c>
      <c r="H339" s="662" t="s">
        <v>3902</v>
      </c>
      <c r="I339" s="664">
        <v>41.77</v>
      </c>
      <c r="J339" s="664">
        <v>40</v>
      </c>
      <c r="K339" s="665">
        <v>1670.76</v>
      </c>
    </row>
    <row r="340" spans="1:11" ht="14.4" customHeight="1" x14ac:dyDescent="0.3">
      <c r="A340" s="660" t="s">
        <v>560</v>
      </c>
      <c r="B340" s="661" t="s">
        <v>561</v>
      </c>
      <c r="C340" s="662" t="s">
        <v>574</v>
      </c>
      <c r="D340" s="663" t="s">
        <v>2153</v>
      </c>
      <c r="E340" s="662" t="s">
        <v>4457</v>
      </c>
      <c r="F340" s="663" t="s">
        <v>4458</v>
      </c>
      <c r="G340" s="662" t="s">
        <v>3903</v>
      </c>
      <c r="H340" s="662" t="s">
        <v>3904</v>
      </c>
      <c r="I340" s="664">
        <v>1342</v>
      </c>
      <c r="J340" s="664">
        <v>1</v>
      </c>
      <c r="K340" s="665">
        <v>1342</v>
      </c>
    </row>
    <row r="341" spans="1:11" ht="14.4" customHeight="1" x14ac:dyDescent="0.3">
      <c r="A341" s="660" t="s">
        <v>560</v>
      </c>
      <c r="B341" s="661" t="s">
        <v>561</v>
      </c>
      <c r="C341" s="662" t="s">
        <v>574</v>
      </c>
      <c r="D341" s="663" t="s">
        <v>2153</v>
      </c>
      <c r="E341" s="662" t="s">
        <v>4457</v>
      </c>
      <c r="F341" s="663" t="s">
        <v>4458</v>
      </c>
      <c r="G341" s="662" t="s">
        <v>3905</v>
      </c>
      <c r="H341" s="662" t="s">
        <v>3906</v>
      </c>
      <c r="I341" s="664">
        <v>193.6</v>
      </c>
      <c r="J341" s="664">
        <v>25</v>
      </c>
      <c r="K341" s="665">
        <v>4840</v>
      </c>
    </row>
    <row r="342" spans="1:11" ht="14.4" customHeight="1" x14ac:dyDescent="0.3">
      <c r="A342" s="660" t="s">
        <v>560</v>
      </c>
      <c r="B342" s="661" t="s">
        <v>561</v>
      </c>
      <c r="C342" s="662" t="s">
        <v>574</v>
      </c>
      <c r="D342" s="663" t="s">
        <v>2153</v>
      </c>
      <c r="E342" s="662" t="s">
        <v>4469</v>
      </c>
      <c r="F342" s="663" t="s">
        <v>4470</v>
      </c>
      <c r="G342" s="662" t="s">
        <v>3907</v>
      </c>
      <c r="H342" s="662" t="s">
        <v>3908</v>
      </c>
      <c r="I342" s="664">
        <v>41.14</v>
      </c>
      <c r="J342" s="664">
        <v>3</v>
      </c>
      <c r="K342" s="665">
        <v>123.42</v>
      </c>
    </row>
    <row r="343" spans="1:11" ht="14.4" customHeight="1" x14ac:dyDescent="0.3">
      <c r="A343" s="660" t="s">
        <v>560</v>
      </c>
      <c r="B343" s="661" t="s">
        <v>561</v>
      </c>
      <c r="C343" s="662" t="s">
        <v>574</v>
      </c>
      <c r="D343" s="663" t="s">
        <v>2153</v>
      </c>
      <c r="E343" s="662" t="s">
        <v>4471</v>
      </c>
      <c r="F343" s="663" t="s">
        <v>4472</v>
      </c>
      <c r="G343" s="662" t="s">
        <v>3909</v>
      </c>
      <c r="H343" s="662" t="s">
        <v>3910</v>
      </c>
      <c r="I343" s="664">
        <v>319.91000000000003</v>
      </c>
      <c r="J343" s="664">
        <v>20</v>
      </c>
      <c r="K343" s="665">
        <v>6398.24</v>
      </c>
    </row>
    <row r="344" spans="1:11" ht="14.4" customHeight="1" x14ac:dyDescent="0.3">
      <c r="A344" s="660" t="s">
        <v>560</v>
      </c>
      <c r="B344" s="661" t="s">
        <v>561</v>
      </c>
      <c r="C344" s="662" t="s">
        <v>574</v>
      </c>
      <c r="D344" s="663" t="s">
        <v>2153</v>
      </c>
      <c r="E344" s="662" t="s">
        <v>4471</v>
      </c>
      <c r="F344" s="663" t="s">
        <v>4472</v>
      </c>
      <c r="G344" s="662" t="s">
        <v>3911</v>
      </c>
      <c r="H344" s="662" t="s">
        <v>3912</v>
      </c>
      <c r="I344" s="664">
        <v>1849.91</v>
      </c>
      <c r="J344" s="664">
        <v>5</v>
      </c>
      <c r="K344" s="665">
        <v>9249.5400000000009</v>
      </c>
    </row>
    <row r="345" spans="1:11" ht="14.4" customHeight="1" x14ac:dyDescent="0.3">
      <c r="A345" s="660" t="s">
        <v>560</v>
      </c>
      <c r="B345" s="661" t="s">
        <v>561</v>
      </c>
      <c r="C345" s="662" t="s">
        <v>574</v>
      </c>
      <c r="D345" s="663" t="s">
        <v>2153</v>
      </c>
      <c r="E345" s="662" t="s">
        <v>4471</v>
      </c>
      <c r="F345" s="663" t="s">
        <v>4472</v>
      </c>
      <c r="G345" s="662" t="s">
        <v>3913</v>
      </c>
      <c r="H345" s="662" t="s">
        <v>3914</v>
      </c>
      <c r="I345" s="664">
        <v>289.83999999999997</v>
      </c>
      <c r="J345" s="664">
        <v>10</v>
      </c>
      <c r="K345" s="665">
        <v>2898.43</v>
      </c>
    </row>
    <row r="346" spans="1:11" ht="14.4" customHeight="1" x14ac:dyDescent="0.3">
      <c r="A346" s="660" t="s">
        <v>560</v>
      </c>
      <c r="B346" s="661" t="s">
        <v>561</v>
      </c>
      <c r="C346" s="662" t="s">
        <v>574</v>
      </c>
      <c r="D346" s="663" t="s">
        <v>2153</v>
      </c>
      <c r="E346" s="662" t="s">
        <v>4471</v>
      </c>
      <c r="F346" s="663" t="s">
        <v>4472</v>
      </c>
      <c r="G346" s="662" t="s">
        <v>3915</v>
      </c>
      <c r="H346" s="662" t="s">
        <v>3916</v>
      </c>
      <c r="I346" s="664">
        <v>6474.71</v>
      </c>
      <c r="J346" s="664">
        <v>1</v>
      </c>
      <c r="K346" s="665">
        <v>6474.71</v>
      </c>
    </row>
    <row r="347" spans="1:11" ht="14.4" customHeight="1" x14ac:dyDescent="0.3">
      <c r="A347" s="660" t="s">
        <v>560</v>
      </c>
      <c r="B347" s="661" t="s">
        <v>561</v>
      </c>
      <c r="C347" s="662" t="s">
        <v>574</v>
      </c>
      <c r="D347" s="663" t="s">
        <v>2153</v>
      </c>
      <c r="E347" s="662" t="s">
        <v>4471</v>
      </c>
      <c r="F347" s="663" t="s">
        <v>4472</v>
      </c>
      <c r="G347" s="662" t="s">
        <v>3917</v>
      </c>
      <c r="H347" s="662" t="s">
        <v>3918</v>
      </c>
      <c r="I347" s="664">
        <v>2487.2800000000002</v>
      </c>
      <c r="J347" s="664">
        <v>10</v>
      </c>
      <c r="K347" s="665">
        <v>24872.76</v>
      </c>
    </row>
    <row r="348" spans="1:11" ht="14.4" customHeight="1" x14ac:dyDescent="0.3">
      <c r="A348" s="660" t="s">
        <v>560</v>
      </c>
      <c r="B348" s="661" t="s">
        <v>561</v>
      </c>
      <c r="C348" s="662" t="s">
        <v>574</v>
      </c>
      <c r="D348" s="663" t="s">
        <v>2153</v>
      </c>
      <c r="E348" s="662" t="s">
        <v>4471</v>
      </c>
      <c r="F348" s="663" t="s">
        <v>4472</v>
      </c>
      <c r="G348" s="662" t="s">
        <v>3919</v>
      </c>
      <c r="H348" s="662" t="s">
        <v>3920</v>
      </c>
      <c r="I348" s="664">
        <v>3938.17</v>
      </c>
      <c r="J348" s="664">
        <v>1</v>
      </c>
      <c r="K348" s="665">
        <v>3938.17</v>
      </c>
    </row>
    <row r="349" spans="1:11" ht="14.4" customHeight="1" x14ac:dyDescent="0.3">
      <c r="A349" s="660" t="s">
        <v>560</v>
      </c>
      <c r="B349" s="661" t="s">
        <v>561</v>
      </c>
      <c r="C349" s="662" t="s">
        <v>574</v>
      </c>
      <c r="D349" s="663" t="s">
        <v>2153</v>
      </c>
      <c r="E349" s="662" t="s">
        <v>4471</v>
      </c>
      <c r="F349" s="663" t="s">
        <v>4472</v>
      </c>
      <c r="G349" s="662" t="s">
        <v>3921</v>
      </c>
      <c r="H349" s="662" t="s">
        <v>3922</v>
      </c>
      <c r="I349" s="664">
        <v>414.55</v>
      </c>
      <c r="J349" s="664">
        <v>5</v>
      </c>
      <c r="K349" s="665">
        <v>2072.73</v>
      </c>
    </row>
    <row r="350" spans="1:11" ht="14.4" customHeight="1" x14ac:dyDescent="0.3">
      <c r="A350" s="660" t="s">
        <v>560</v>
      </c>
      <c r="B350" s="661" t="s">
        <v>561</v>
      </c>
      <c r="C350" s="662" t="s">
        <v>574</v>
      </c>
      <c r="D350" s="663" t="s">
        <v>2153</v>
      </c>
      <c r="E350" s="662" t="s">
        <v>4459</v>
      </c>
      <c r="F350" s="663" t="s">
        <v>4460</v>
      </c>
      <c r="G350" s="662" t="s">
        <v>3697</v>
      </c>
      <c r="H350" s="662" t="s">
        <v>3698</v>
      </c>
      <c r="I350" s="664">
        <v>8.17</v>
      </c>
      <c r="J350" s="664">
        <v>2600</v>
      </c>
      <c r="K350" s="665">
        <v>21242</v>
      </c>
    </row>
    <row r="351" spans="1:11" ht="14.4" customHeight="1" x14ac:dyDescent="0.3">
      <c r="A351" s="660" t="s">
        <v>560</v>
      </c>
      <c r="B351" s="661" t="s">
        <v>561</v>
      </c>
      <c r="C351" s="662" t="s">
        <v>574</v>
      </c>
      <c r="D351" s="663" t="s">
        <v>2153</v>
      </c>
      <c r="E351" s="662" t="s">
        <v>4459</v>
      </c>
      <c r="F351" s="663" t="s">
        <v>4460</v>
      </c>
      <c r="G351" s="662" t="s">
        <v>3699</v>
      </c>
      <c r="H351" s="662" t="s">
        <v>3700</v>
      </c>
      <c r="I351" s="664">
        <v>150.01</v>
      </c>
      <c r="J351" s="664">
        <v>10</v>
      </c>
      <c r="K351" s="665">
        <v>1500.1</v>
      </c>
    </row>
    <row r="352" spans="1:11" ht="14.4" customHeight="1" x14ac:dyDescent="0.3">
      <c r="A352" s="660" t="s">
        <v>560</v>
      </c>
      <c r="B352" s="661" t="s">
        <v>561</v>
      </c>
      <c r="C352" s="662" t="s">
        <v>574</v>
      </c>
      <c r="D352" s="663" t="s">
        <v>2153</v>
      </c>
      <c r="E352" s="662" t="s">
        <v>4459</v>
      </c>
      <c r="F352" s="663" t="s">
        <v>4460</v>
      </c>
      <c r="G352" s="662" t="s">
        <v>3923</v>
      </c>
      <c r="H352" s="662" t="s">
        <v>3924</v>
      </c>
      <c r="I352" s="664">
        <v>7.0100000000000007</v>
      </c>
      <c r="J352" s="664">
        <v>300</v>
      </c>
      <c r="K352" s="665">
        <v>2103</v>
      </c>
    </row>
    <row r="353" spans="1:11" ht="14.4" customHeight="1" x14ac:dyDescent="0.3">
      <c r="A353" s="660" t="s">
        <v>560</v>
      </c>
      <c r="B353" s="661" t="s">
        <v>561</v>
      </c>
      <c r="C353" s="662" t="s">
        <v>574</v>
      </c>
      <c r="D353" s="663" t="s">
        <v>2153</v>
      </c>
      <c r="E353" s="662" t="s">
        <v>4459</v>
      </c>
      <c r="F353" s="663" t="s">
        <v>4460</v>
      </c>
      <c r="G353" s="662" t="s">
        <v>3925</v>
      </c>
      <c r="H353" s="662" t="s">
        <v>3926</v>
      </c>
      <c r="I353" s="664">
        <v>3539.25</v>
      </c>
      <c r="J353" s="664">
        <v>10</v>
      </c>
      <c r="K353" s="665">
        <v>35392.5</v>
      </c>
    </row>
    <row r="354" spans="1:11" ht="14.4" customHeight="1" x14ac:dyDescent="0.3">
      <c r="A354" s="660" t="s">
        <v>560</v>
      </c>
      <c r="B354" s="661" t="s">
        <v>561</v>
      </c>
      <c r="C354" s="662" t="s">
        <v>574</v>
      </c>
      <c r="D354" s="663" t="s">
        <v>2153</v>
      </c>
      <c r="E354" s="662" t="s">
        <v>4461</v>
      </c>
      <c r="F354" s="663" t="s">
        <v>4462</v>
      </c>
      <c r="G354" s="662" t="s">
        <v>3927</v>
      </c>
      <c r="H354" s="662" t="s">
        <v>3928</v>
      </c>
      <c r="I354" s="664">
        <v>0.30166666666666669</v>
      </c>
      <c r="J354" s="664">
        <v>4300</v>
      </c>
      <c r="K354" s="665">
        <v>1292</v>
      </c>
    </row>
    <row r="355" spans="1:11" ht="14.4" customHeight="1" x14ac:dyDescent="0.3">
      <c r="A355" s="660" t="s">
        <v>560</v>
      </c>
      <c r="B355" s="661" t="s">
        <v>561</v>
      </c>
      <c r="C355" s="662" t="s">
        <v>574</v>
      </c>
      <c r="D355" s="663" t="s">
        <v>2153</v>
      </c>
      <c r="E355" s="662" t="s">
        <v>4461</v>
      </c>
      <c r="F355" s="663" t="s">
        <v>4462</v>
      </c>
      <c r="G355" s="662" t="s">
        <v>3929</v>
      </c>
      <c r="H355" s="662" t="s">
        <v>3930</v>
      </c>
      <c r="I355" s="664">
        <v>0.30499999999999999</v>
      </c>
      <c r="J355" s="664">
        <v>900</v>
      </c>
      <c r="K355" s="665">
        <v>274</v>
      </c>
    </row>
    <row r="356" spans="1:11" ht="14.4" customHeight="1" x14ac:dyDescent="0.3">
      <c r="A356" s="660" t="s">
        <v>560</v>
      </c>
      <c r="B356" s="661" t="s">
        <v>561</v>
      </c>
      <c r="C356" s="662" t="s">
        <v>574</v>
      </c>
      <c r="D356" s="663" t="s">
        <v>2153</v>
      </c>
      <c r="E356" s="662" t="s">
        <v>4461</v>
      </c>
      <c r="F356" s="663" t="s">
        <v>4462</v>
      </c>
      <c r="G356" s="662" t="s">
        <v>3931</v>
      </c>
      <c r="H356" s="662" t="s">
        <v>3932</v>
      </c>
      <c r="I356" s="664">
        <v>7.87</v>
      </c>
      <c r="J356" s="664">
        <v>250</v>
      </c>
      <c r="K356" s="665">
        <v>1966.25</v>
      </c>
    </row>
    <row r="357" spans="1:11" ht="14.4" customHeight="1" x14ac:dyDescent="0.3">
      <c r="A357" s="660" t="s">
        <v>560</v>
      </c>
      <c r="B357" s="661" t="s">
        <v>561</v>
      </c>
      <c r="C357" s="662" t="s">
        <v>574</v>
      </c>
      <c r="D357" s="663" t="s">
        <v>2153</v>
      </c>
      <c r="E357" s="662" t="s">
        <v>4461</v>
      </c>
      <c r="F357" s="663" t="s">
        <v>4462</v>
      </c>
      <c r="G357" s="662" t="s">
        <v>3709</v>
      </c>
      <c r="H357" s="662" t="s">
        <v>3710</v>
      </c>
      <c r="I357" s="664">
        <v>0.48428571428571426</v>
      </c>
      <c r="J357" s="664">
        <v>8500</v>
      </c>
      <c r="K357" s="665">
        <v>4122</v>
      </c>
    </row>
    <row r="358" spans="1:11" ht="14.4" customHeight="1" x14ac:dyDescent="0.3">
      <c r="A358" s="660" t="s">
        <v>560</v>
      </c>
      <c r="B358" s="661" t="s">
        <v>561</v>
      </c>
      <c r="C358" s="662" t="s">
        <v>574</v>
      </c>
      <c r="D358" s="663" t="s">
        <v>2153</v>
      </c>
      <c r="E358" s="662" t="s">
        <v>4461</v>
      </c>
      <c r="F358" s="663" t="s">
        <v>4462</v>
      </c>
      <c r="G358" s="662" t="s">
        <v>3713</v>
      </c>
      <c r="H358" s="662" t="s">
        <v>3714</v>
      </c>
      <c r="I358" s="664">
        <v>1.7766666666666666</v>
      </c>
      <c r="J358" s="664">
        <v>800</v>
      </c>
      <c r="K358" s="665">
        <v>1417</v>
      </c>
    </row>
    <row r="359" spans="1:11" ht="14.4" customHeight="1" x14ac:dyDescent="0.3">
      <c r="A359" s="660" t="s">
        <v>560</v>
      </c>
      <c r="B359" s="661" t="s">
        <v>561</v>
      </c>
      <c r="C359" s="662" t="s">
        <v>574</v>
      </c>
      <c r="D359" s="663" t="s">
        <v>2153</v>
      </c>
      <c r="E359" s="662" t="s">
        <v>4461</v>
      </c>
      <c r="F359" s="663" t="s">
        <v>4462</v>
      </c>
      <c r="G359" s="662" t="s">
        <v>3933</v>
      </c>
      <c r="H359" s="662" t="s">
        <v>3934</v>
      </c>
      <c r="I359" s="664">
        <v>1.7875000000000001</v>
      </c>
      <c r="J359" s="664">
        <v>1000</v>
      </c>
      <c r="K359" s="665">
        <v>1784</v>
      </c>
    </row>
    <row r="360" spans="1:11" ht="14.4" customHeight="1" x14ac:dyDescent="0.3">
      <c r="A360" s="660" t="s">
        <v>560</v>
      </c>
      <c r="B360" s="661" t="s">
        <v>561</v>
      </c>
      <c r="C360" s="662" t="s">
        <v>574</v>
      </c>
      <c r="D360" s="663" t="s">
        <v>2153</v>
      </c>
      <c r="E360" s="662" t="s">
        <v>4463</v>
      </c>
      <c r="F360" s="663" t="s">
        <v>4464</v>
      </c>
      <c r="G360" s="662" t="s">
        <v>3935</v>
      </c>
      <c r="H360" s="662" t="s">
        <v>3936</v>
      </c>
      <c r="I360" s="664">
        <v>11.01</v>
      </c>
      <c r="J360" s="664">
        <v>40</v>
      </c>
      <c r="K360" s="665">
        <v>440.4</v>
      </c>
    </row>
    <row r="361" spans="1:11" ht="14.4" customHeight="1" x14ac:dyDescent="0.3">
      <c r="A361" s="660" t="s">
        <v>560</v>
      </c>
      <c r="B361" s="661" t="s">
        <v>561</v>
      </c>
      <c r="C361" s="662" t="s">
        <v>574</v>
      </c>
      <c r="D361" s="663" t="s">
        <v>2153</v>
      </c>
      <c r="E361" s="662" t="s">
        <v>4463</v>
      </c>
      <c r="F361" s="663" t="s">
        <v>4464</v>
      </c>
      <c r="G361" s="662" t="s">
        <v>3719</v>
      </c>
      <c r="H361" s="662" t="s">
        <v>3720</v>
      </c>
      <c r="I361" s="664">
        <v>0.71</v>
      </c>
      <c r="J361" s="664">
        <v>28400</v>
      </c>
      <c r="K361" s="665">
        <v>20164</v>
      </c>
    </row>
    <row r="362" spans="1:11" ht="14.4" customHeight="1" x14ac:dyDescent="0.3">
      <c r="A362" s="660" t="s">
        <v>560</v>
      </c>
      <c r="B362" s="661" t="s">
        <v>561</v>
      </c>
      <c r="C362" s="662" t="s">
        <v>574</v>
      </c>
      <c r="D362" s="663" t="s">
        <v>2153</v>
      </c>
      <c r="E362" s="662" t="s">
        <v>4463</v>
      </c>
      <c r="F362" s="663" t="s">
        <v>4464</v>
      </c>
      <c r="G362" s="662" t="s">
        <v>3721</v>
      </c>
      <c r="H362" s="662" t="s">
        <v>3722</v>
      </c>
      <c r="I362" s="664">
        <v>0.71</v>
      </c>
      <c r="J362" s="664">
        <v>19400</v>
      </c>
      <c r="K362" s="665">
        <v>13774</v>
      </c>
    </row>
    <row r="363" spans="1:11" ht="14.4" customHeight="1" x14ac:dyDescent="0.3">
      <c r="A363" s="660" t="s">
        <v>560</v>
      </c>
      <c r="B363" s="661" t="s">
        <v>561</v>
      </c>
      <c r="C363" s="662" t="s">
        <v>574</v>
      </c>
      <c r="D363" s="663" t="s">
        <v>2153</v>
      </c>
      <c r="E363" s="662" t="s">
        <v>4463</v>
      </c>
      <c r="F363" s="663" t="s">
        <v>4464</v>
      </c>
      <c r="G363" s="662" t="s">
        <v>3723</v>
      </c>
      <c r="H363" s="662" t="s">
        <v>3724</v>
      </c>
      <c r="I363" s="664">
        <v>0.71</v>
      </c>
      <c r="J363" s="664">
        <v>10400</v>
      </c>
      <c r="K363" s="665">
        <v>7384</v>
      </c>
    </row>
    <row r="364" spans="1:11" ht="14.4" customHeight="1" x14ac:dyDescent="0.3">
      <c r="A364" s="660" t="s">
        <v>560</v>
      </c>
      <c r="B364" s="661" t="s">
        <v>561</v>
      </c>
      <c r="C364" s="662" t="s">
        <v>574</v>
      </c>
      <c r="D364" s="663" t="s">
        <v>2153</v>
      </c>
      <c r="E364" s="662" t="s">
        <v>4465</v>
      </c>
      <c r="F364" s="663" t="s">
        <v>4466</v>
      </c>
      <c r="G364" s="662" t="s">
        <v>3725</v>
      </c>
      <c r="H364" s="662" t="s">
        <v>3726</v>
      </c>
      <c r="I364" s="664">
        <v>139.44000000000003</v>
      </c>
      <c r="J364" s="664">
        <v>62</v>
      </c>
      <c r="K364" s="665">
        <v>8645.33</v>
      </c>
    </row>
    <row r="365" spans="1:11" ht="14.4" customHeight="1" x14ac:dyDescent="0.3">
      <c r="A365" s="660" t="s">
        <v>560</v>
      </c>
      <c r="B365" s="661" t="s">
        <v>561</v>
      </c>
      <c r="C365" s="662" t="s">
        <v>574</v>
      </c>
      <c r="D365" s="663" t="s">
        <v>2153</v>
      </c>
      <c r="E365" s="662" t="s">
        <v>4465</v>
      </c>
      <c r="F365" s="663" t="s">
        <v>4466</v>
      </c>
      <c r="G365" s="662" t="s">
        <v>3727</v>
      </c>
      <c r="H365" s="662" t="s">
        <v>3728</v>
      </c>
      <c r="I365" s="664">
        <v>139.44000000000003</v>
      </c>
      <c r="J365" s="664">
        <v>62</v>
      </c>
      <c r="K365" s="665">
        <v>8645.2400000000016</v>
      </c>
    </row>
    <row r="366" spans="1:11" ht="14.4" customHeight="1" x14ac:dyDescent="0.3">
      <c r="A366" s="660" t="s">
        <v>560</v>
      </c>
      <c r="B366" s="661" t="s">
        <v>561</v>
      </c>
      <c r="C366" s="662" t="s">
        <v>574</v>
      </c>
      <c r="D366" s="663" t="s">
        <v>2153</v>
      </c>
      <c r="E366" s="662" t="s">
        <v>4465</v>
      </c>
      <c r="F366" s="663" t="s">
        <v>4466</v>
      </c>
      <c r="G366" s="662" t="s">
        <v>3937</v>
      </c>
      <c r="H366" s="662" t="s">
        <v>3938</v>
      </c>
      <c r="I366" s="664">
        <v>118.58</v>
      </c>
      <c r="J366" s="664">
        <v>5</v>
      </c>
      <c r="K366" s="665">
        <v>592.9</v>
      </c>
    </row>
    <row r="367" spans="1:11" ht="14.4" customHeight="1" x14ac:dyDescent="0.3">
      <c r="A367" s="660" t="s">
        <v>560</v>
      </c>
      <c r="B367" s="661" t="s">
        <v>561</v>
      </c>
      <c r="C367" s="662" t="s">
        <v>574</v>
      </c>
      <c r="D367" s="663" t="s">
        <v>2153</v>
      </c>
      <c r="E367" s="662" t="s">
        <v>4465</v>
      </c>
      <c r="F367" s="663" t="s">
        <v>4466</v>
      </c>
      <c r="G367" s="662" t="s">
        <v>3729</v>
      </c>
      <c r="H367" s="662" t="s">
        <v>3730</v>
      </c>
      <c r="I367" s="664">
        <v>11.650000000000002</v>
      </c>
      <c r="J367" s="664">
        <v>90</v>
      </c>
      <c r="K367" s="665">
        <v>1048.7</v>
      </c>
    </row>
    <row r="368" spans="1:11" ht="14.4" customHeight="1" x14ac:dyDescent="0.3">
      <c r="A368" s="660" t="s">
        <v>560</v>
      </c>
      <c r="B368" s="661" t="s">
        <v>561</v>
      </c>
      <c r="C368" s="662" t="s">
        <v>574</v>
      </c>
      <c r="D368" s="663" t="s">
        <v>2153</v>
      </c>
      <c r="E368" s="662" t="s">
        <v>4465</v>
      </c>
      <c r="F368" s="663" t="s">
        <v>4466</v>
      </c>
      <c r="G368" s="662" t="s">
        <v>3731</v>
      </c>
      <c r="H368" s="662" t="s">
        <v>3732</v>
      </c>
      <c r="I368" s="664">
        <v>150.84666666666666</v>
      </c>
      <c r="J368" s="664">
        <v>18</v>
      </c>
      <c r="K368" s="665">
        <v>2715.2400000000002</v>
      </c>
    </row>
    <row r="369" spans="1:11" ht="14.4" customHeight="1" x14ac:dyDescent="0.3">
      <c r="A369" s="660" t="s">
        <v>560</v>
      </c>
      <c r="B369" s="661" t="s">
        <v>561</v>
      </c>
      <c r="C369" s="662" t="s">
        <v>574</v>
      </c>
      <c r="D369" s="663" t="s">
        <v>2153</v>
      </c>
      <c r="E369" s="662" t="s">
        <v>4465</v>
      </c>
      <c r="F369" s="663" t="s">
        <v>4466</v>
      </c>
      <c r="G369" s="662" t="s">
        <v>3939</v>
      </c>
      <c r="H369" s="662" t="s">
        <v>3940</v>
      </c>
      <c r="I369" s="664">
        <v>4637.08</v>
      </c>
      <c r="J369" s="664">
        <v>1</v>
      </c>
      <c r="K369" s="665">
        <v>4637.08</v>
      </c>
    </row>
    <row r="370" spans="1:11" ht="14.4" customHeight="1" x14ac:dyDescent="0.3">
      <c r="A370" s="660" t="s">
        <v>560</v>
      </c>
      <c r="B370" s="661" t="s">
        <v>561</v>
      </c>
      <c r="C370" s="662" t="s">
        <v>574</v>
      </c>
      <c r="D370" s="663" t="s">
        <v>2153</v>
      </c>
      <c r="E370" s="662" t="s">
        <v>4465</v>
      </c>
      <c r="F370" s="663" t="s">
        <v>4466</v>
      </c>
      <c r="G370" s="662" t="s">
        <v>3941</v>
      </c>
      <c r="H370" s="662" t="s">
        <v>3942</v>
      </c>
      <c r="I370" s="664">
        <v>105.8</v>
      </c>
      <c r="J370" s="664">
        <v>1</v>
      </c>
      <c r="K370" s="665">
        <v>105.8</v>
      </c>
    </row>
    <row r="371" spans="1:11" ht="14.4" customHeight="1" x14ac:dyDescent="0.3">
      <c r="A371" s="660" t="s">
        <v>560</v>
      </c>
      <c r="B371" s="661" t="s">
        <v>561</v>
      </c>
      <c r="C371" s="662" t="s">
        <v>574</v>
      </c>
      <c r="D371" s="663" t="s">
        <v>2153</v>
      </c>
      <c r="E371" s="662" t="s">
        <v>4465</v>
      </c>
      <c r="F371" s="663" t="s">
        <v>4466</v>
      </c>
      <c r="G371" s="662" t="s">
        <v>3943</v>
      </c>
      <c r="H371" s="662" t="s">
        <v>3944</v>
      </c>
      <c r="I371" s="664">
        <v>4572.71</v>
      </c>
      <c r="J371" s="664">
        <v>2</v>
      </c>
      <c r="K371" s="665">
        <v>9145.42</v>
      </c>
    </row>
    <row r="372" spans="1:11" ht="14.4" customHeight="1" x14ac:dyDescent="0.3">
      <c r="A372" s="660" t="s">
        <v>560</v>
      </c>
      <c r="B372" s="661" t="s">
        <v>561</v>
      </c>
      <c r="C372" s="662" t="s">
        <v>574</v>
      </c>
      <c r="D372" s="663" t="s">
        <v>2153</v>
      </c>
      <c r="E372" s="662" t="s">
        <v>4465</v>
      </c>
      <c r="F372" s="663" t="s">
        <v>4466</v>
      </c>
      <c r="G372" s="662" t="s">
        <v>3945</v>
      </c>
      <c r="H372" s="662" t="s">
        <v>3946</v>
      </c>
      <c r="I372" s="664">
        <v>20591.599999999999</v>
      </c>
      <c r="J372" s="664">
        <v>1</v>
      </c>
      <c r="K372" s="665">
        <v>20591.599999999999</v>
      </c>
    </row>
    <row r="373" spans="1:11" ht="14.4" customHeight="1" x14ac:dyDescent="0.3">
      <c r="A373" s="660" t="s">
        <v>560</v>
      </c>
      <c r="B373" s="661" t="s">
        <v>561</v>
      </c>
      <c r="C373" s="662" t="s">
        <v>574</v>
      </c>
      <c r="D373" s="663" t="s">
        <v>2153</v>
      </c>
      <c r="E373" s="662" t="s">
        <v>4465</v>
      </c>
      <c r="F373" s="663" t="s">
        <v>4466</v>
      </c>
      <c r="G373" s="662" t="s">
        <v>3947</v>
      </c>
      <c r="H373" s="662" t="s">
        <v>3948</v>
      </c>
      <c r="I373" s="664">
        <v>3153.08</v>
      </c>
      <c r="J373" s="664">
        <v>2</v>
      </c>
      <c r="K373" s="665">
        <v>6306.16</v>
      </c>
    </row>
    <row r="374" spans="1:11" ht="14.4" customHeight="1" x14ac:dyDescent="0.3">
      <c r="A374" s="660" t="s">
        <v>560</v>
      </c>
      <c r="B374" s="661" t="s">
        <v>561</v>
      </c>
      <c r="C374" s="662" t="s">
        <v>574</v>
      </c>
      <c r="D374" s="663" t="s">
        <v>2153</v>
      </c>
      <c r="E374" s="662" t="s">
        <v>4465</v>
      </c>
      <c r="F374" s="663" t="s">
        <v>4466</v>
      </c>
      <c r="G374" s="662" t="s">
        <v>3949</v>
      </c>
      <c r="H374" s="662" t="s">
        <v>3950</v>
      </c>
      <c r="I374" s="664">
        <v>5033.38</v>
      </c>
      <c r="J374" s="664">
        <v>14</v>
      </c>
      <c r="K374" s="665">
        <v>69991.360000000001</v>
      </c>
    </row>
    <row r="375" spans="1:11" ht="14.4" customHeight="1" x14ac:dyDescent="0.3">
      <c r="A375" s="660" t="s">
        <v>560</v>
      </c>
      <c r="B375" s="661" t="s">
        <v>561</v>
      </c>
      <c r="C375" s="662" t="s">
        <v>574</v>
      </c>
      <c r="D375" s="663" t="s">
        <v>2153</v>
      </c>
      <c r="E375" s="662" t="s">
        <v>4465</v>
      </c>
      <c r="F375" s="663" t="s">
        <v>4466</v>
      </c>
      <c r="G375" s="662" t="s">
        <v>3951</v>
      </c>
      <c r="H375" s="662" t="s">
        <v>3952</v>
      </c>
      <c r="I375" s="664">
        <v>2847.32</v>
      </c>
      <c r="J375" s="664">
        <v>2</v>
      </c>
      <c r="K375" s="665">
        <v>5694.63</v>
      </c>
    </row>
    <row r="376" spans="1:11" ht="14.4" customHeight="1" x14ac:dyDescent="0.3">
      <c r="A376" s="660" t="s">
        <v>560</v>
      </c>
      <c r="B376" s="661" t="s">
        <v>561</v>
      </c>
      <c r="C376" s="662" t="s">
        <v>574</v>
      </c>
      <c r="D376" s="663" t="s">
        <v>2153</v>
      </c>
      <c r="E376" s="662" t="s">
        <v>4465</v>
      </c>
      <c r="F376" s="663" t="s">
        <v>4466</v>
      </c>
      <c r="G376" s="662" t="s">
        <v>3953</v>
      </c>
      <c r="H376" s="662" t="s">
        <v>3954</v>
      </c>
      <c r="I376" s="664">
        <v>4532.4799999999996</v>
      </c>
      <c r="J376" s="664">
        <v>1</v>
      </c>
      <c r="K376" s="665">
        <v>4532.4799999999996</v>
      </c>
    </row>
    <row r="377" spans="1:11" ht="14.4" customHeight="1" x14ac:dyDescent="0.3">
      <c r="A377" s="660" t="s">
        <v>560</v>
      </c>
      <c r="B377" s="661" t="s">
        <v>561</v>
      </c>
      <c r="C377" s="662" t="s">
        <v>574</v>
      </c>
      <c r="D377" s="663" t="s">
        <v>2153</v>
      </c>
      <c r="E377" s="662" t="s">
        <v>4465</v>
      </c>
      <c r="F377" s="663" t="s">
        <v>4466</v>
      </c>
      <c r="G377" s="662" t="s">
        <v>3955</v>
      </c>
      <c r="H377" s="662" t="s">
        <v>3956</v>
      </c>
      <c r="I377" s="664">
        <v>2847.31</v>
      </c>
      <c r="J377" s="664">
        <v>2</v>
      </c>
      <c r="K377" s="665">
        <v>5694.62</v>
      </c>
    </row>
    <row r="378" spans="1:11" ht="14.4" customHeight="1" x14ac:dyDescent="0.3">
      <c r="A378" s="660" t="s">
        <v>560</v>
      </c>
      <c r="B378" s="661" t="s">
        <v>561</v>
      </c>
      <c r="C378" s="662" t="s">
        <v>574</v>
      </c>
      <c r="D378" s="663" t="s">
        <v>2153</v>
      </c>
      <c r="E378" s="662" t="s">
        <v>4465</v>
      </c>
      <c r="F378" s="663" t="s">
        <v>4466</v>
      </c>
      <c r="G378" s="662" t="s">
        <v>3957</v>
      </c>
      <c r="H378" s="662" t="s">
        <v>3958</v>
      </c>
      <c r="I378" s="664">
        <v>266.69</v>
      </c>
      <c r="J378" s="664">
        <v>6</v>
      </c>
      <c r="K378" s="665">
        <v>1600.1100000000001</v>
      </c>
    </row>
    <row r="379" spans="1:11" ht="14.4" customHeight="1" x14ac:dyDescent="0.3">
      <c r="A379" s="660" t="s">
        <v>560</v>
      </c>
      <c r="B379" s="661" t="s">
        <v>561</v>
      </c>
      <c r="C379" s="662" t="s">
        <v>574</v>
      </c>
      <c r="D379" s="663" t="s">
        <v>2153</v>
      </c>
      <c r="E379" s="662" t="s">
        <v>4465</v>
      </c>
      <c r="F379" s="663" t="s">
        <v>4466</v>
      </c>
      <c r="G379" s="662" t="s">
        <v>3959</v>
      </c>
      <c r="H379" s="662" t="s">
        <v>3960</v>
      </c>
      <c r="I379" s="664">
        <v>11296</v>
      </c>
      <c r="J379" s="664">
        <v>1</v>
      </c>
      <c r="K379" s="665">
        <v>11296</v>
      </c>
    </row>
    <row r="380" spans="1:11" ht="14.4" customHeight="1" x14ac:dyDescent="0.3">
      <c r="A380" s="660" t="s">
        <v>560</v>
      </c>
      <c r="B380" s="661" t="s">
        <v>561</v>
      </c>
      <c r="C380" s="662" t="s">
        <v>574</v>
      </c>
      <c r="D380" s="663" t="s">
        <v>2153</v>
      </c>
      <c r="E380" s="662" t="s">
        <v>4465</v>
      </c>
      <c r="F380" s="663" t="s">
        <v>4466</v>
      </c>
      <c r="G380" s="662" t="s">
        <v>3961</v>
      </c>
      <c r="H380" s="662" t="s">
        <v>3962</v>
      </c>
      <c r="I380" s="664">
        <v>11535.23</v>
      </c>
      <c r="J380" s="664">
        <v>1</v>
      </c>
      <c r="K380" s="665">
        <v>11535.23</v>
      </c>
    </row>
    <row r="381" spans="1:11" ht="14.4" customHeight="1" x14ac:dyDescent="0.3">
      <c r="A381" s="660" t="s">
        <v>560</v>
      </c>
      <c r="B381" s="661" t="s">
        <v>561</v>
      </c>
      <c r="C381" s="662" t="s">
        <v>574</v>
      </c>
      <c r="D381" s="663" t="s">
        <v>2153</v>
      </c>
      <c r="E381" s="662" t="s">
        <v>4465</v>
      </c>
      <c r="F381" s="663" t="s">
        <v>4466</v>
      </c>
      <c r="G381" s="662" t="s">
        <v>3963</v>
      </c>
      <c r="H381" s="662" t="s">
        <v>3964</v>
      </c>
      <c r="I381" s="664">
        <v>11892.18</v>
      </c>
      <c r="J381" s="664">
        <v>1</v>
      </c>
      <c r="K381" s="665">
        <v>11892.18</v>
      </c>
    </row>
    <row r="382" spans="1:11" ht="14.4" customHeight="1" x14ac:dyDescent="0.3">
      <c r="A382" s="660" t="s">
        <v>560</v>
      </c>
      <c r="B382" s="661" t="s">
        <v>561</v>
      </c>
      <c r="C382" s="662" t="s">
        <v>574</v>
      </c>
      <c r="D382" s="663" t="s">
        <v>2153</v>
      </c>
      <c r="E382" s="662" t="s">
        <v>4465</v>
      </c>
      <c r="F382" s="663" t="s">
        <v>4466</v>
      </c>
      <c r="G382" s="662" t="s">
        <v>3965</v>
      </c>
      <c r="H382" s="662" t="s">
        <v>3966</v>
      </c>
      <c r="I382" s="664">
        <v>28743.25</v>
      </c>
      <c r="J382" s="664">
        <v>1</v>
      </c>
      <c r="K382" s="665">
        <v>28743.25</v>
      </c>
    </row>
    <row r="383" spans="1:11" ht="14.4" customHeight="1" x14ac:dyDescent="0.3">
      <c r="A383" s="660" t="s">
        <v>560</v>
      </c>
      <c r="B383" s="661" t="s">
        <v>561</v>
      </c>
      <c r="C383" s="662" t="s">
        <v>574</v>
      </c>
      <c r="D383" s="663" t="s">
        <v>2153</v>
      </c>
      <c r="E383" s="662" t="s">
        <v>4465</v>
      </c>
      <c r="F383" s="663" t="s">
        <v>4466</v>
      </c>
      <c r="G383" s="662" t="s">
        <v>3967</v>
      </c>
      <c r="H383" s="662" t="s">
        <v>3968</v>
      </c>
      <c r="I383" s="664">
        <v>20234.650000000001</v>
      </c>
      <c r="J383" s="664">
        <v>1</v>
      </c>
      <c r="K383" s="665">
        <v>20234.650000000001</v>
      </c>
    </row>
    <row r="384" spans="1:11" ht="14.4" customHeight="1" x14ac:dyDescent="0.3">
      <c r="A384" s="660" t="s">
        <v>560</v>
      </c>
      <c r="B384" s="661" t="s">
        <v>561</v>
      </c>
      <c r="C384" s="662" t="s">
        <v>574</v>
      </c>
      <c r="D384" s="663" t="s">
        <v>2153</v>
      </c>
      <c r="E384" s="662" t="s">
        <v>4465</v>
      </c>
      <c r="F384" s="663" t="s">
        <v>4466</v>
      </c>
      <c r="G384" s="662" t="s">
        <v>3969</v>
      </c>
      <c r="H384" s="662" t="s">
        <v>3970</v>
      </c>
      <c r="I384" s="664">
        <v>28743.25</v>
      </c>
      <c r="J384" s="664">
        <v>1</v>
      </c>
      <c r="K384" s="665">
        <v>28743.25</v>
      </c>
    </row>
    <row r="385" spans="1:11" ht="14.4" customHeight="1" x14ac:dyDescent="0.3">
      <c r="A385" s="660" t="s">
        <v>560</v>
      </c>
      <c r="B385" s="661" t="s">
        <v>561</v>
      </c>
      <c r="C385" s="662" t="s">
        <v>574</v>
      </c>
      <c r="D385" s="663" t="s">
        <v>2153</v>
      </c>
      <c r="E385" s="662" t="s">
        <v>4465</v>
      </c>
      <c r="F385" s="663" t="s">
        <v>4466</v>
      </c>
      <c r="G385" s="662" t="s">
        <v>3971</v>
      </c>
      <c r="H385" s="662" t="s">
        <v>3972</v>
      </c>
      <c r="I385" s="664">
        <v>28743.25</v>
      </c>
      <c r="J385" s="664">
        <v>1</v>
      </c>
      <c r="K385" s="665">
        <v>28743.25</v>
      </c>
    </row>
    <row r="386" spans="1:11" ht="14.4" customHeight="1" x14ac:dyDescent="0.3">
      <c r="A386" s="660" t="s">
        <v>560</v>
      </c>
      <c r="B386" s="661" t="s">
        <v>561</v>
      </c>
      <c r="C386" s="662" t="s">
        <v>574</v>
      </c>
      <c r="D386" s="663" t="s">
        <v>2153</v>
      </c>
      <c r="E386" s="662" t="s">
        <v>4465</v>
      </c>
      <c r="F386" s="663" t="s">
        <v>4466</v>
      </c>
      <c r="G386" s="662" t="s">
        <v>3973</v>
      </c>
      <c r="H386" s="662" t="s">
        <v>3974</v>
      </c>
      <c r="I386" s="664">
        <v>4939</v>
      </c>
      <c r="J386" s="664">
        <v>1</v>
      </c>
      <c r="K386" s="665">
        <v>4939</v>
      </c>
    </row>
    <row r="387" spans="1:11" ht="14.4" customHeight="1" x14ac:dyDescent="0.3">
      <c r="A387" s="660" t="s">
        <v>560</v>
      </c>
      <c r="B387" s="661" t="s">
        <v>561</v>
      </c>
      <c r="C387" s="662" t="s">
        <v>574</v>
      </c>
      <c r="D387" s="663" t="s">
        <v>2153</v>
      </c>
      <c r="E387" s="662" t="s">
        <v>4465</v>
      </c>
      <c r="F387" s="663" t="s">
        <v>4466</v>
      </c>
      <c r="G387" s="662" t="s">
        <v>3975</v>
      </c>
      <c r="H387" s="662" t="s">
        <v>3976</v>
      </c>
      <c r="I387" s="664">
        <v>356.95</v>
      </c>
      <c r="J387" s="664">
        <v>2</v>
      </c>
      <c r="K387" s="665">
        <v>713.9</v>
      </c>
    </row>
    <row r="388" spans="1:11" ht="14.4" customHeight="1" x14ac:dyDescent="0.3">
      <c r="A388" s="660" t="s">
        <v>560</v>
      </c>
      <c r="B388" s="661" t="s">
        <v>561</v>
      </c>
      <c r="C388" s="662" t="s">
        <v>574</v>
      </c>
      <c r="D388" s="663" t="s">
        <v>2153</v>
      </c>
      <c r="E388" s="662" t="s">
        <v>4467</v>
      </c>
      <c r="F388" s="663" t="s">
        <v>4468</v>
      </c>
      <c r="G388" s="662" t="s">
        <v>3733</v>
      </c>
      <c r="H388" s="662" t="s">
        <v>3734</v>
      </c>
      <c r="I388" s="664">
        <v>23.4725</v>
      </c>
      <c r="J388" s="664">
        <v>210</v>
      </c>
      <c r="K388" s="665">
        <v>4929.3</v>
      </c>
    </row>
    <row r="389" spans="1:11" ht="14.4" customHeight="1" x14ac:dyDescent="0.3">
      <c r="A389" s="660" t="s">
        <v>560</v>
      </c>
      <c r="B389" s="661" t="s">
        <v>561</v>
      </c>
      <c r="C389" s="662" t="s">
        <v>574</v>
      </c>
      <c r="D389" s="663" t="s">
        <v>2153</v>
      </c>
      <c r="E389" s="662" t="s">
        <v>4467</v>
      </c>
      <c r="F389" s="663" t="s">
        <v>4468</v>
      </c>
      <c r="G389" s="662" t="s">
        <v>3735</v>
      </c>
      <c r="H389" s="662" t="s">
        <v>3736</v>
      </c>
      <c r="I389" s="664">
        <v>220.22</v>
      </c>
      <c r="J389" s="664">
        <v>20</v>
      </c>
      <c r="K389" s="665">
        <v>4404.3999999999996</v>
      </c>
    </row>
    <row r="390" spans="1:11" ht="14.4" customHeight="1" x14ac:dyDescent="0.3">
      <c r="A390" s="660" t="s">
        <v>560</v>
      </c>
      <c r="B390" s="661" t="s">
        <v>561</v>
      </c>
      <c r="C390" s="662" t="s">
        <v>574</v>
      </c>
      <c r="D390" s="663" t="s">
        <v>2153</v>
      </c>
      <c r="E390" s="662" t="s">
        <v>4467</v>
      </c>
      <c r="F390" s="663" t="s">
        <v>4468</v>
      </c>
      <c r="G390" s="662" t="s">
        <v>3977</v>
      </c>
      <c r="H390" s="662" t="s">
        <v>3978</v>
      </c>
      <c r="I390" s="664">
        <v>32.670000000000009</v>
      </c>
      <c r="J390" s="664">
        <v>410</v>
      </c>
      <c r="K390" s="665">
        <v>13394.7</v>
      </c>
    </row>
    <row r="391" spans="1:11" ht="14.4" customHeight="1" x14ac:dyDescent="0.3">
      <c r="A391" s="660" t="s">
        <v>560</v>
      </c>
      <c r="B391" s="661" t="s">
        <v>561</v>
      </c>
      <c r="C391" s="662" t="s">
        <v>574</v>
      </c>
      <c r="D391" s="663" t="s">
        <v>2153</v>
      </c>
      <c r="E391" s="662" t="s">
        <v>4467</v>
      </c>
      <c r="F391" s="663" t="s">
        <v>4468</v>
      </c>
      <c r="G391" s="662" t="s">
        <v>3737</v>
      </c>
      <c r="H391" s="662" t="s">
        <v>3738</v>
      </c>
      <c r="I391" s="664">
        <v>695.75</v>
      </c>
      <c r="J391" s="664">
        <v>16</v>
      </c>
      <c r="K391" s="665">
        <v>11132</v>
      </c>
    </row>
    <row r="392" spans="1:11" ht="14.4" customHeight="1" x14ac:dyDescent="0.3">
      <c r="A392" s="660" t="s">
        <v>560</v>
      </c>
      <c r="B392" s="661" t="s">
        <v>561</v>
      </c>
      <c r="C392" s="662" t="s">
        <v>574</v>
      </c>
      <c r="D392" s="663" t="s">
        <v>2153</v>
      </c>
      <c r="E392" s="662" t="s">
        <v>4467</v>
      </c>
      <c r="F392" s="663" t="s">
        <v>4468</v>
      </c>
      <c r="G392" s="662" t="s">
        <v>3979</v>
      </c>
      <c r="H392" s="662" t="s">
        <v>3980</v>
      </c>
      <c r="I392" s="664">
        <v>15.295</v>
      </c>
      <c r="J392" s="664">
        <v>450</v>
      </c>
      <c r="K392" s="665">
        <v>6897</v>
      </c>
    </row>
    <row r="393" spans="1:11" ht="14.4" customHeight="1" x14ac:dyDescent="0.3">
      <c r="A393" s="660" t="s">
        <v>560</v>
      </c>
      <c r="B393" s="661" t="s">
        <v>561</v>
      </c>
      <c r="C393" s="662" t="s">
        <v>574</v>
      </c>
      <c r="D393" s="663" t="s">
        <v>2153</v>
      </c>
      <c r="E393" s="662" t="s">
        <v>4467</v>
      </c>
      <c r="F393" s="663" t="s">
        <v>4468</v>
      </c>
      <c r="G393" s="662" t="s">
        <v>3981</v>
      </c>
      <c r="H393" s="662" t="s">
        <v>3982</v>
      </c>
      <c r="I393" s="664">
        <v>54.28</v>
      </c>
      <c r="J393" s="664">
        <v>240</v>
      </c>
      <c r="K393" s="665">
        <v>13027.349999999999</v>
      </c>
    </row>
    <row r="394" spans="1:11" ht="14.4" customHeight="1" x14ac:dyDescent="0.3">
      <c r="A394" s="660" t="s">
        <v>560</v>
      </c>
      <c r="B394" s="661" t="s">
        <v>561</v>
      </c>
      <c r="C394" s="662" t="s">
        <v>574</v>
      </c>
      <c r="D394" s="663" t="s">
        <v>2153</v>
      </c>
      <c r="E394" s="662" t="s">
        <v>4467</v>
      </c>
      <c r="F394" s="663" t="s">
        <v>4468</v>
      </c>
      <c r="G394" s="662" t="s">
        <v>3983</v>
      </c>
      <c r="H394" s="662" t="s">
        <v>3984</v>
      </c>
      <c r="I394" s="664">
        <v>41.77</v>
      </c>
      <c r="J394" s="664">
        <v>50</v>
      </c>
      <c r="K394" s="665">
        <v>2088.46</v>
      </c>
    </row>
    <row r="395" spans="1:11" ht="14.4" customHeight="1" x14ac:dyDescent="0.3">
      <c r="A395" s="660" t="s">
        <v>560</v>
      </c>
      <c r="B395" s="661" t="s">
        <v>561</v>
      </c>
      <c r="C395" s="662" t="s">
        <v>577</v>
      </c>
      <c r="D395" s="663" t="s">
        <v>2154</v>
      </c>
      <c r="E395" s="662" t="s">
        <v>4455</v>
      </c>
      <c r="F395" s="663" t="s">
        <v>4456</v>
      </c>
      <c r="G395" s="662" t="s">
        <v>3743</v>
      </c>
      <c r="H395" s="662" t="s">
        <v>3744</v>
      </c>
      <c r="I395" s="664">
        <v>4.3025000000000002</v>
      </c>
      <c r="J395" s="664">
        <v>96</v>
      </c>
      <c r="K395" s="665">
        <v>412.94</v>
      </c>
    </row>
    <row r="396" spans="1:11" ht="14.4" customHeight="1" x14ac:dyDescent="0.3">
      <c r="A396" s="660" t="s">
        <v>560</v>
      </c>
      <c r="B396" s="661" t="s">
        <v>561</v>
      </c>
      <c r="C396" s="662" t="s">
        <v>577</v>
      </c>
      <c r="D396" s="663" t="s">
        <v>2154</v>
      </c>
      <c r="E396" s="662" t="s">
        <v>4455</v>
      </c>
      <c r="F396" s="663" t="s">
        <v>4456</v>
      </c>
      <c r="G396" s="662" t="s">
        <v>3985</v>
      </c>
      <c r="H396" s="662" t="s">
        <v>3986</v>
      </c>
      <c r="I396" s="664">
        <v>5.36</v>
      </c>
      <c r="J396" s="664">
        <v>24</v>
      </c>
      <c r="K396" s="665">
        <v>128.62</v>
      </c>
    </row>
    <row r="397" spans="1:11" ht="14.4" customHeight="1" x14ac:dyDescent="0.3">
      <c r="A397" s="660" t="s">
        <v>560</v>
      </c>
      <c r="B397" s="661" t="s">
        <v>561</v>
      </c>
      <c r="C397" s="662" t="s">
        <v>577</v>
      </c>
      <c r="D397" s="663" t="s">
        <v>2154</v>
      </c>
      <c r="E397" s="662" t="s">
        <v>4455</v>
      </c>
      <c r="F397" s="663" t="s">
        <v>4456</v>
      </c>
      <c r="G397" s="662" t="s">
        <v>3751</v>
      </c>
      <c r="H397" s="662" t="s">
        <v>3752</v>
      </c>
      <c r="I397" s="664">
        <v>13.68</v>
      </c>
      <c r="J397" s="664">
        <v>60</v>
      </c>
      <c r="K397" s="665">
        <v>820.8</v>
      </c>
    </row>
    <row r="398" spans="1:11" ht="14.4" customHeight="1" x14ac:dyDescent="0.3">
      <c r="A398" s="660" t="s">
        <v>560</v>
      </c>
      <c r="B398" s="661" t="s">
        <v>561</v>
      </c>
      <c r="C398" s="662" t="s">
        <v>577</v>
      </c>
      <c r="D398" s="663" t="s">
        <v>2154</v>
      </c>
      <c r="E398" s="662" t="s">
        <v>4455</v>
      </c>
      <c r="F398" s="663" t="s">
        <v>4456</v>
      </c>
      <c r="G398" s="662" t="s">
        <v>3987</v>
      </c>
      <c r="H398" s="662" t="s">
        <v>3988</v>
      </c>
      <c r="I398" s="664">
        <v>8.1999999999999993</v>
      </c>
      <c r="J398" s="664">
        <v>1</v>
      </c>
      <c r="K398" s="665">
        <v>8.1999999999999993</v>
      </c>
    </row>
    <row r="399" spans="1:11" ht="14.4" customHeight="1" x14ac:dyDescent="0.3">
      <c r="A399" s="660" t="s">
        <v>560</v>
      </c>
      <c r="B399" s="661" t="s">
        <v>561</v>
      </c>
      <c r="C399" s="662" t="s">
        <v>577</v>
      </c>
      <c r="D399" s="663" t="s">
        <v>2154</v>
      </c>
      <c r="E399" s="662" t="s">
        <v>4455</v>
      </c>
      <c r="F399" s="663" t="s">
        <v>4456</v>
      </c>
      <c r="G399" s="662" t="s">
        <v>3989</v>
      </c>
      <c r="H399" s="662" t="s">
        <v>3990</v>
      </c>
      <c r="I399" s="664">
        <v>0.40500000000000003</v>
      </c>
      <c r="J399" s="664">
        <v>3000</v>
      </c>
      <c r="K399" s="665">
        <v>1220</v>
      </c>
    </row>
    <row r="400" spans="1:11" ht="14.4" customHeight="1" x14ac:dyDescent="0.3">
      <c r="A400" s="660" t="s">
        <v>560</v>
      </c>
      <c r="B400" s="661" t="s">
        <v>561</v>
      </c>
      <c r="C400" s="662" t="s">
        <v>577</v>
      </c>
      <c r="D400" s="663" t="s">
        <v>2154</v>
      </c>
      <c r="E400" s="662" t="s">
        <v>4455</v>
      </c>
      <c r="F400" s="663" t="s">
        <v>4456</v>
      </c>
      <c r="G400" s="662" t="s">
        <v>3991</v>
      </c>
      <c r="H400" s="662" t="s">
        <v>3992</v>
      </c>
      <c r="I400" s="664">
        <v>65.2</v>
      </c>
      <c r="J400" s="664">
        <v>40</v>
      </c>
      <c r="K400" s="665">
        <v>2608</v>
      </c>
    </row>
    <row r="401" spans="1:11" ht="14.4" customHeight="1" x14ac:dyDescent="0.3">
      <c r="A401" s="660" t="s">
        <v>560</v>
      </c>
      <c r="B401" s="661" t="s">
        <v>561</v>
      </c>
      <c r="C401" s="662" t="s">
        <v>577</v>
      </c>
      <c r="D401" s="663" t="s">
        <v>2154</v>
      </c>
      <c r="E401" s="662" t="s">
        <v>4455</v>
      </c>
      <c r="F401" s="663" t="s">
        <v>4456</v>
      </c>
      <c r="G401" s="662" t="s">
        <v>3993</v>
      </c>
      <c r="H401" s="662" t="s">
        <v>3994</v>
      </c>
      <c r="I401" s="664">
        <v>2.2974999999999999</v>
      </c>
      <c r="J401" s="664">
        <v>1000</v>
      </c>
      <c r="K401" s="665">
        <v>2292</v>
      </c>
    </row>
    <row r="402" spans="1:11" ht="14.4" customHeight="1" x14ac:dyDescent="0.3">
      <c r="A402" s="660" t="s">
        <v>560</v>
      </c>
      <c r="B402" s="661" t="s">
        <v>561</v>
      </c>
      <c r="C402" s="662" t="s">
        <v>577</v>
      </c>
      <c r="D402" s="663" t="s">
        <v>2154</v>
      </c>
      <c r="E402" s="662" t="s">
        <v>4455</v>
      </c>
      <c r="F402" s="663" t="s">
        <v>4456</v>
      </c>
      <c r="G402" s="662" t="s">
        <v>3995</v>
      </c>
      <c r="H402" s="662" t="s">
        <v>3996</v>
      </c>
      <c r="I402" s="664">
        <v>437</v>
      </c>
      <c r="J402" s="664">
        <v>8</v>
      </c>
      <c r="K402" s="665">
        <v>3496</v>
      </c>
    </row>
    <row r="403" spans="1:11" ht="14.4" customHeight="1" x14ac:dyDescent="0.3">
      <c r="A403" s="660" t="s">
        <v>560</v>
      </c>
      <c r="B403" s="661" t="s">
        <v>561</v>
      </c>
      <c r="C403" s="662" t="s">
        <v>577</v>
      </c>
      <c r="D403" s="663" t="s">
        <v>2154</v>
      </c>
      <c r="E403" s="662" t="s">
        <v>4455</v>
      </c>
      <c r="F403" s="663" t="s">
        <v>4456</v>
      </c>
      <c r="G403" s="662" t="s">
        <v>3759</v>
      </c>
      <c r="H403" s="662" t="s">
        <v>3760</v>
      </c>
      <c r="I403" s="664">
        <v>0.4325</v>
      </c>
      <c r="J403" s="664">
        <v>3500</v>
      </c>
      <c r="K403" s="665">
        <v>1515</v>
      </c>
    </row>
    <row r="404" spans="1:11" ht="14.4" customHeight="1" x14ac:dyDescent="0.3">
      <c r="A404" s="660" t="s">
        <v>560</v>
      </c>
      <c r="B404" s="661" t="s">
        <v>561</v>
      </c>
      <c r="C404" s="662" t="s">
        <v>577</v>
      </c>
      <c r="D404" s="663" t="s">
        <v>2154</v>
      </c>
      <c r="E404" s="662" t="s">
        <v>4455</v>
      </c>
      <c r="F404" s="663" t="s">
        <v>4456</v>
      </c>
      <c r="G404" s="662" t="s">
        <v>3453</v>
      </c>
      <c r="H404" s="662" t="s">
        <v>3454</v>
      </c>
      <c r="I404" s="664">
        <v>1.38</v>
      </c>
      <c r="J404" s="664">
        <v>800</v>
      </c>
      <c r="K404" s="665">
        <v>1104</v>
      </c>
    </row>
    <row r="405" spans="1:11" ht="14.4" customHeight="1" x14ac:dyDescent="0.3">
      <c r="A405" s="660" t="s">
        <v>560</v>
      </c>
      <c r="B405" s="661" t="s">
        <v>561</v>
      </c>
      <c r="C405" s="662" t="s">
        <v>577</v>
      </c>
      <c r="D405" s="663" t="s">
        <v>2154</v>
      </c>
      <c r="E405" s="662" t="s">
        <v>4455</v>
      </c>
      <c r="F405" s="663" t="s">
        <v>4456</v>
      </c>
      <c r="G405" s="662" t="s">
        <v>3459</v>
      </c>
      <c r="H405" s="662" t="s">
        <v>3460</v>
      </c>
      <c r="I405" s="664">
        <v>3.27</v>
      </c>
      <c r="J405" s="664">
        <v>300</v>
      </c>
      <c r="K405" s="665">
        <v>981</v>
      </c>
    </row>
    <row r="406" spans="1:11" ht="14.4" customHeight="1" x14ac:dyDescent="0.3">
      <c r="A406" s="660" t="s">
        <v>560</v>
      </c>
      <c r="B406" s="661" t="s">
        <v>561</v>
      </c>
      <c r="C406" s="662" t="s">
        <v>577</v>
      </c>
      <c r="D406" s="663" t="s">
        <v>2154</v>
      </c>
      <c r="E406" s="662" t="s">
        <v>4455</v>
      </c>
      <c r="F406" s="663" t="s">
        <v>4456</v>
      </c>
      <c r="G406" s="662" t="s">
        <v>3997</v>
      </c>
      <c r="H406" s="662" t="s">
        <v>3998</v>
      </c>
      <c r="I406" s="664">
        <v>13.01</v>
      </c>
      <c r="J406" s="664">
        <v>1</v>
      </c>
      <c r="K406" s="665">
        <v>13.01</v>
      </c>
    </row>
    <row r="407" spans="1:11" ht="14.4" customHeight="1" x14ac:dyDescent="0.3">
      <c r="A407" s="660" t="s">
        <v>560</v>
      </c>
      <c r="B407" s="661" t="s">
        <v>561</v>
      </c>
      <c r="C407" s="662" t="s">
        <v>577</v>
      </c>
      <c r="D407" s="663" t="s">
        <v>2154</v>
      </c>
      <c r="E407" s="662" t="s">
        <v>4455</v>
      </c>
      <c r="F407" s="663" t="s">
        <v>4456</v>
      </c>
      <c r="G407" s="662" t="s">
        <v>3471</v>
      </c>
      <c r="H407" s="662" t="s">
        <v>3472</v>
      </c>
      <c r="I407" s="664">
        <v>1.17</v>
      </c>
      <c r="J407" s="664">
        <v>100</v>
      </c>
      <c r="K407" s="665">
        <v>117</v>
      </c>
    </row>
    <row r="408" spans="1:11" ht="14.4" customHeight="1" x14ac:dyDescent="0.3">
      <c r="A408" s="660" t="s">
        <v>560</v>
      </c>
      <c r="B408" s="661" t="s">
        <v>561</v>
      </c>
      <c r="C408" s="662" t="s">
        <v>577</v>
      </c>
      <c r="D408" s="663" t="s">
        <v>2154</v>
      </c>
      <c r="E408" s="662" t="s">
        <v>4455</v>
      </c>
      <c r="F408" s="663" t="s">
        <v>4456</v>
      </c>
      <c r="G408" s="662" t="s">
        <v>3473</v>
      </c>
      <c r="H408" s="662" t="s">
        <v>3474</v>
      </c>
      <c r="I408" s="664">
        <v>46</v>
      </c>
      <c r="J408" s="664">
        <v>2</v>
      </c>
      <c r="K408" s="665">
        <v>92</v>
      </c>
    </row>
    <row r="409" spans="1:11" ht="14.4" customHeight="1" x14ac:dyDescent="0.3">
      <c r="A409" s="660" t="s">
        <v>560</v>
      </c>
      <c r="B409" s="661" t="s">
        <v>561</v>
      </c>
      <c r="C409" s="662" t="s">
        <v>577</v>
      </c>
      <c r="D409" s="663" t="s">
        <v>2154</v>
      </c>
      <c r="E409" s="662" t="s">
        <v>4455</v>
      </c>
      <c r="F409" s="663" t="s">
        <v>4456</v>
      </c>
      <c r="G409" s="662" t="s">
        <v>3999</v>
      </c>
      <c r="H409" s="662" t="s">
        <v>4000</v>
      </c>
      <c r="I409" s="664">
        <v>10.577777777777779</v>
      </c>
      <c r="J409" s="664">
        <v>8450</v>
      </c>
      <c r="K409" s="665">
        <v>88728.13</v>
      </c>
    </row>
    <row r="410" spans="1:11" ht="14.4" customHeight="1" x14ac:dyDescent="0.3">
      <c r="A410" s="660" t="s">
        <v>560</v>
      </c>
      <c r="B410" s="661" t="s">
        <v>561</v>
      </c>
      <c r="C410" s="662" t="s">
        <v>577</v>
      </c>
      <c r="D410" s="663" t="s">
        <v>2154</v>
      </c>
      <c r="E410" s="662" t="s">
        <v>4455</v>
      </c>
      <c r="F410" s="663" t="s">
        <v>4456</v>
      </c>
      <c r="G410" s="662" t="s">
        <v>3487</v>
      </c>
      <c r="H410" s="662" t="s">
        <v>3488</v>
      </c>
      <c r="I410" s="664">
        <v>2.0674999999999999</v>
      </c>
      <c r="J410" s="664">
        <v>450</v>
      </c>
      <c r="K410" s="665">
        <v>930.5</v>
      </c>
    </row>
    <row r="411" spans="1:11" ht="14.4" customHeight="1" x14ac:dyDescent="0.3">
      <c r="A411" s="660" t="s">
        <v>560</v>
      </c>
      <c r="B411" s="661" t="s">
        <v>561</v>
      </c>
      <c r="C411" s="662" t="s">
        <v>577</v>
      </c>
      <c r="D411" s="663" t="s">
        <v>2154</v>
      </c>
      <c r="E411" s="662" t="s">
        <v>4455</v>
      </c>
      <c r="F411" s="663" t="s">
        <v>4456</v>
      </c>
      <c r="G411" s="662" t="s">
        <v>3491</v>
      </c>
      <c r="H411" s="662" t="s">
        <v>3492</v>
      </c>
      <c r="I411" s="664">
        <v>5.875</v>
      </c>
      <c r="J411" s="664">
        <v>350</v>
      </c>
      <c r="K411" s="665">
        <v>2056</v>
      </c>
    </row>
    <row r="412" spans="1:11" ht="14.4" customHeight="1" x14ac:dyDescent="0.3">
      <c r="A412" s="660" t="s">
        <v>560</v>
      </c>
      <c r="B412" s="661" t="s">
        <v>561</v>
      </c>
      <c r="C412" s="662" t="s">
        <v>577</v>
      </c>
      <c r="D412" s="663" t="s">
        <v>2154</v>
      </c>
      <c r="E412" s="662" t="s">
        <v>4455</v>
      </c>
      <c r="F412" s="663" t="s">
        <v>4456</v>
      </c>
      <c r="G412" s="662" t="s">
        <v>3513</v>
      </c>
      <c r="H412" s="662" t="s">
        <v>3514</v>
      </c>
      <c r="I412" s="664">
        <v>0.31</v>
      </c>
      <c r="J412" s="664">
        <v>5</v>
      </c>
      <c r="K412" s="665">
        <v>1.55</v>
      </c>
    </row>
    <row r="413" spans="1:11" ht="14.4" customHeight="1" x14ac:dyDescent="0.3">
      <c r="A413" s="660" t="s">
        <v>560</v>
      </c>
      <c r="B413" s="661" t="s">
        <v>561</v>
      </c>
      <c r="C413" s="662" t="s">
        <v>577</v>
      </c>
      <c r="D413" s="663" t="s">
        <v>2154</v>
      </c>
      <c r="E413" s="662" t="s">
        <v>4455</v>
      </c>
      <c r="F413" s="663" t="s">
        <v>4456</v>
      </c>
      <c r="G413" s="662" t="s">
        <v>4001</v>
      </c>
      <c r="H413" s="662" t="s">
        <v>4002</v>
      </c>
      <c r="I413" s="664">
        <v>11.74</v>
      </c>
      <c r="J413" s="664">
        <v>1</v>
      </c>
      <c r="K413" s="665">
        <v>11.74</v>
      </c>
    </row>
    <row r="414" spans="1:11" ht="14.4" customHeight="1" x14ac:dyDescent="0.3">
      <c r="A414" s="660" t="s">
        <v>560</v>
      </c>
      <c r="B414" s="661" t="s">
        <v>561</v>
      </c>
      <c r="C414" s="662" t="s">
        <v>577</v>
      </c>
      <c r="D414" s="663" t="s">
        <v>2154</v>
      </c>
      <c r="E414" s="662" t="s">
        <v>4455</v>
      </c>
      <c r="F414" s="663" t="s">
        <v>4456</v>
      </c>
      <c r="G414" s="662" t="s">
        <v>4003</v>
      </c>
      <c r="H414" s="662" t="s">
        <v>4004</v>
      </c>
      <c r="I414" s="664">
        <v>14.09</v>
      </c>
      <c r="J414" s="664">
        <v>1</v>
      </c>
      <c r="K414" s="665">
        <v>14.09</v>
      </c>
    </row>
    <row r="415" spans="1:11" ht="14.4" customHeight="1" x14ac:dyDescent="0.3">
      <c r="A415" s="660" t="s">
        <v>560</v>
      </c>
      <c r="B415" s="661" t="s">
        <v>561</v>
      </c>
      <c r="C415" s="662" t="s">
        <v>577</v>
      </c>
      <c r="D415" s="663" t="s">
        <v>2154</v>
      </c>
      <c r="E415" s="662" t="s">
        <v>4455</v>
      </c>
      <c r="F415" s="663" t="s">
        <v>4456</v>
      </c>
      <c r="G415" s="662" t="s">
        <v>3523</v>
      </c>
      <c r="H415" s="662" t="s">
        <v>3524</v>
      </c>
      <c r="I415" s="664">
        <v>7.1</v>
      </c>
      <c r="J415" s="664">
        <v>2</v>
      </c>
      <c r="K415" s="665">
        <v>14.2</v>
      </c>
    </row>
    <row r="416" spans="1:11" ht="14.4" customHeight="1" x14ac:dyDescent="0.3">
      <c r="A416" s="660" t="s">
        <v>560</v>
      </c>
      <c r="B416" s="661" t="s">
        <v>561</v>
      </c>
      <c r="C416" s="662" t="s">
        <v>577</v>
      </c>
      <c r="D416" s="663" t="s">
        <v>2154</v>
      </c>
      <c r="E416" s="662" t="s">
        <v>4455</v>
      </c>
      <c r="F416" s="663" t="s">
        <v>4456</v>
      </c>
      <c r="G416" s="662" t="s">
        <v>3529</v>
      </c>
      <c r="H416" s="662" t="s">
        <v>3530</v>
      </c>
      <c r="I416" s="664">
        <v>8.2799999999999994</v>
      </c>
      <c r="J416" s="664">
        <v>1</v>
      </c>
      <c r="K416" s="665">
        <v>8.2799999999999994</v>
      </c>
    </row>
    <row r="417" spans="1:11" ht="14.4" customHeight="1" x14ac:dyDescent="0.3">
      <c r="A417" s="660" t="s">
        <v>560</v>
      </c>
      <c r="B417" s="661" t="s">
        <v>561</v>
      </c>
      <c r="C417" s="662" t="s">
        <v>577</v>
      </c>
      <c r="D417" s="663" t="s">
        <v>2154</v>
      </c>
      <c r="E417" s="662" t="s">
        <v>4455</v>
      </c>
      <c r="F417" s="663" t="s">
        <v>4456</v>
      </c>
      <c r="G417" s="662" t="s">
        <v>3531</v>
      </c>
      <c r="H417" s="662" t="s">
        <v>3532</v>
      </c>
      <c r="I417" s="664">
        <v>5.92</v>
      </c>
      <c r="J417" s="664">
        <v>2</v>
      </c>
      <c r="K417" s="665">
        <v>11.83</v>
      </c>
    </row>
    <row r="418" spans="1:11" ht="14.4" customHeight="1" x14ac:dyDescent="0.3">
      <c r="A418" s="660" t="s">
        <v>560</v>
      </c>
      <c r="B418" s="661" t="s">
        <v>561</v>
      </c>
      <c r="C418" s="662" t="s">
        <v>577</v>
      </c>
      <c r="D418" s="663" t="s">
        <v>2154</v>
      </c>
      <c r="E418" s="662" t="s">
        <v>4455</v>
      </c>
      <c r="F418" s="663" t="s">
        <v>4456</v>
      </c>
      <c r="G418" s="662" t="s">
        <v>4005</v>
      </c>
      <c r="H418" s="662" t="s">
        <v>4006</v>
      </c>
      <c r="I418" s="664">
        <v>2.5499999999999998</v>
      </c>
      <c r="J418" s="664">
        <v>9</v>
      </c>
      <c r="K418" s="665">
        <v>22.92</v>
      </c>
    </row>
    <row r="419" spans="1:11" ht="14.4" customHeight="1" x14ac:dyDescent="0.3">
      <c r="A419" s="660" t="s">
        <v>560</v>
      </c>
      <c r="B419" s="661" t="s">
        <v>561</v>
      </c>
      <c r="C419" s="662" t="s">
        <v>577</v>
      </c>
      <c r="D419" s="663" t="s">
        <v>2154</v>
      </c>
      <c r="E419" s="662" t="s">
        <v>4455</v>
      </c>
      <c r="F419" s="663" t="s">
        <v>4456</v>
      </c>
      <c r="G419" s="662" t="s">
        <v>4007</v>
      </c>
      <c r="H419" s="662" t="s">
        <v>4008</v>
      </c>
      <c r="I419" s="664">
        <v>5.2766666666666673</v>
      </c>
      <c r="J419" s="664">
        <v>40</v>
      </c>
      <c r="K419" s="665">
        <v>211.10000000000002</v>
      </c>
    </row>
    <row r="420" spans="1:11" ht="14.4" customHeight="1" x14ac:dyDescent="0.3">
      <c r="A420" s="660" t="s">
        <v>560</v>
      </c>
      <c r="B420" s="661" t="s">
        <v>561</v>
      </c>
      <c r="C420" s="662" t="s">
        <v>577</v>
      </c>
      <c r="D420" s="663" t="s">
        <v>2154</v>
      </c>
      <c r="E420" s="662" t="s">
        <v>4455</v>
      </c>
      <c r="F420" s="663" t="s">
        <v>4456</v>
      </c>
      <c r="G420" s="662" t="s">
        <v>4009</v>
      </c>
      <c r="H420" s="662" t="s">
        <v>4010</v>
      </c>
      <c r="I420" s="664">
        <v>41.17</v>
      </c>
      <c r="J420" s="664">
        <v>100</v>
      </c>
      <c r="K420" s="665">
        <v>4117</v>
      </c>
    </row>
    <row r="421" spans="1:11" ht="14.4" customHeight="1" x14ac:dyDescent="0.3">
      <c r="A421" s="660" t="s">
        <v>560</v>
      </c>
      <c r="B421" s="661" t="s">
        <v>561</v>
      </c>
      <c r="C421" s="662" t="s">
        <v>577</v>
      </c>
      <c r="D421" s="663" t="s">
        <v>2154</v>
      </c>
      <c r="E421" s="662" t="s">
        <v>4455</v>
      </c>
      <c r="F421" s="663" t="s">
        <v>4456</v>
      </c>
      <c r="G421" s="662" t="s">
        <v>4011</v>
      </c>
      <c r="H421" s="662" t="s">
        <v>4012</v>
      </c>
      <c r="I421" s="664">
        <v>138</v>
      </c>
      <c r="J421" s="664">
        <v>15</v>
      </c>
      <c r="K421" s="665">
        <v>2070</v>
      </c>
    </row>
    <row r="422" spans="1:11" ht="14.4" customHeight="1" x14ac:dyDescent="0.3">
      <c r="A422" s="660" t="s">
        <v>560</v>
      </c>
      <c r="B422" s="661" t="s">
        <v>561</v>
      </c>
      <c r="C422" s="662" t="s">
        <v>577</v>
      </c>
      <c r="D422" s="663" t="s">
        <v>2154</v>
      </c>
      <c r="E422" s="662" t="s">
        <v>4455</v>
      </c>
      <c r="F422" s="663" t="s">
        <v>4456</v>
      </c>
      <c r="G422" s="662" t="s">
        <v>4013</v>
      </c>
      <c r="H422" s="662" t="s">
        <v>4014</v>
      </c>
      <c r="I422" s="664">
        <v>517.5</v>
      </c>
      <c r="J422" s="664">
        <v>10</v>
      </c>
      <c r="K422" s="665">
        <v>5175</v>
      </c>
    </row>
    <row r="423" spans="1:11" ht="14.4" customHeight="1" x14ac:dyDescent="0.3">
      <c r="A423" s="660" t="s">
        <v>560</v>
      </c>
      <c r="B423" s="661" t="s">
        <v>561</v>
      </c>
      <c r="C423" s="662" t="s">
        <v>577</v>
      </c>
      <c r="D423" s="663" t="s">
        <v>2154</v>
      </c>
      <c r="E423" s="662" t="s">
        <v>4457</v>
      </c>
      <c r="F423" s="663" t="s">
        <v>4458</v>
      </c>
      <c r="G423" s="662" t="s">
        <v>4015</v>
      </c>
      <c r="H423" s="662" t="s">
        <v>4016</v>
      </c>
      <c r="I423" s="664">
        <v>6945.64</v>
      </c>
      <c r="J423" s="664">
        <v>69</v>
      </c>
      <c r="K423" s="665">
        <v>479249.29000000004</v>
      </c>
    </row>
    <row r="424" spans="1:11" ht="14.4" customHeight="1" x14ac:dyDescent="0.3">
      <c r="A424" s="660" t="s">
        <v>560</v>
      </c>
      <c r="B424" s="661" t="s">
        <v>561</v>
      </c>
      <c r="C424" s="662" t="s">
        <v>577</v>
      </c>
      <c r="D424" s="663" t="s">
        <v>2154</v>
      </c>
      <c r="E424" s="662" t="s">
        <v>4457</v>
      </c>
      <c r="F424" s="663" t="s">
        <v>4458</v>
      </c>
      <c r="G424" s="662" t="s">
        <v>4017</v>
      </c>
      <c r="H424" s="662" t="s">
        <v>4018</v>
      </c>
      <c r="I424" s="664">
        <v>3112.18</v>
      </c>
      <c r="J424" s="664">
        <v>69</v>
      </c>
      <c r="K424" s="665">
        <v>214740.47</v>
      </c>
    </row>
    <row r="425" spans="1:11" ht="14.4" customHeight="1" x14ac:dyDescent="0.3">
      <c r="A425" s="660" t="s">
        <v>560</v>
      </c>
      <c r="B425" s="661" t="s">
        <v>561</v>
      </c>
      <c r="C425" s="662" t="s">
        <v>577</v>
      </c>
      <c r="D425" s="663" t="s">
        <v>2154</v>
      </c>
      <c r="E425" s="662" t="s">
        <v>4457</v>
      </c>
      <c r="F425" s="663" t="s">
        <v>4458</v>
      </c>
      <c r="G425" s="662" t="s">
        <v>4019</v>
      </c>
      <c r="H425" s="662" t="s">
        <v>4020</v>
      </c>
      <c r="I425" s="664">
        <v>1980.04</v>
      </c>
      <c r="J425" s="664">
        <v>85</v>
      </c>
      <c r="K425" s="665">
        <v>168303.74</v>
      </c>
    </row>
    <row r="426" spans="1:11" ht="14.4" customHeight="1" x14ac:dyDescent="0.3">
      <c r="A426" s="660" t="s">
        <v>560</v>
      </c>
      <c r="B426" s="661" t="s">
        <v>561</v>
      </c>
      <c r="C426" s="662" t="s">
        <v>577</v>
      </c>
      <c r="D426" s="663" t="s">
        <v>2154</v>
      </c>
      <c r="E426" s="662" t="s">
        <v>4457</v>
      </c>
      <c r="F426" s="663" t="s">
        <v>4458</v>
      </c>
      <c r="G426" s="662" t="s">
        <v>4021</v>
      </c>
      <c r="H426" s="662" t="s">
        <v>4022</v>
      </c>
      <c r="I426" s="664">
        <v>3112.18</v>
      </c>
      <c r="J426" s="664">
        <v>71</v>
      </c>
      <c r="K426" s="665">
        <v>220964.83</v>
      </c>
    </row>
    <row r="427" spans="1:11" ht="14.4" customHeight="1" x14ac:dyDescent="0.3">
      <c r="A427" s="660" t="s">
        <v>560</v>
      </c>
      <c r="B427" s="661" t="s">
        <v>561</v>
      </c>
      <c r="C427" s="662" t="s">
        <v>577</v>
      </c>
      <c r="D427" s="663" t="s">
        <v>2154</v>
      </c>
      <c r="E427" s="662" t="s">
        <v>4457</v>
      </c>
      <c r="F427" s="663" t="s">
        <v>4458</v>
      </c>
      <c r="G427" s="662" t="s">
        <v>4023</v>
      </c>
      <c r="H427" s="662" t="s">
        <v>4024</v>
      </c>
      <c r="I427" s="664">
        <v>2280</v>
      </c>
      <c r="J427" s="664">
        <v>69</v>
      </c>
      <c r="K427" s="665">
        <v>157320.22</v>
      </c>
    </row>
    <row r="428" spans="1:11" ht="14.4" customHeight="1" x14ac:dyDescent="0.3">
      <c r="A428" s="660" t="s">
        <v>560</v>
      </c>
      <c r="B428" s="661" t="s">
        <v>561</v>
      </c>
      <c r="C428" s="662" t="s">
        <v>577</v>
      </c>
      <c r="D428" s="663" t="s">
        <v>2154</v>
      </c>
      <c r="E428" s="662" t="s">
        <v>4457</v>
      </c>
      <c r="F428" s="663" t="s">
        <v>4458</v>
      </c>
      <c r="G428" s="662" t="s">
        <v>4025</v>
      </c>
      <c r="H428" s="662" t="s">
        <v>4026</v>
      </c>
      <c r="I428" s="664">
        <v>10803</v>
      </c>
      <c r="J428" s="664">
        <v>66</v>
      </c>
      <c r="K428" s="665">
        <v>712998</v>
      </c>
    </row>
    <row r="429" spans="1:11" ht="14.4" customHeight="1" x14ac:dyDescent="0.3">
      <c r="A429" s="660" t="s">
        <v>560</v>
      </c>
      <c r="B429" s="661" t="s">
        <v>561</v>
      </c>
      <c r="C429" s="662" t="s">
        <v>577</v>
      </c>
      <c r="D429" s="663" t="s">
        <v>2154</v>
      </c>
      <c r="E429" s="662" t="s">
        <v>4457</v>
      </c>
      <c r="F429" s="663" t="s">
        <v>4458</v>
      </c>
      <c r="G429" s="662" t="s">
        <v>4027</v>
      </c>
      <c r="H429" s="662" t="s">
        <v>4028</v>
      </c>
      <c r="I429" s="664">
        <v>6685</v>
      </c>
      <c r="J429" s="664">
        <v>65</v>
      </c>
      <c r="K429" s="665">
        <v>434525</v>
      </c>
    </row>
    <row r="430" spans="1:11" ht="14.4" customHeight="1" x14ac:dyDescent="0.3">
      <c r="A430" s="660" t="s">
        <v>560</v>
      </c>
      <c r="B430" s="661" t="s">
        <v>561</v>
      </c>
      <c r="C430" s="662" t="s">
        <v>577</v>
      </c>
      <c r="D430" s="663" t="s">
        <v>2154</v>
      </c>
      <c r="E430" s="662" t="s">
        <v>4457</v>
      </c>
      <c r="F430" s="663" t="s">
        <v>4458</v>
      </c>
      <c r="G430" s="662" t="s">
        <v>4029</v>
      </c>
      <c r="H430" s="662" t="s">
        <v>4030</v>
      </c>
      <c r="I430" s="664">
        <v>37400.791666666664</v>
      </c>
      <c r="J430" s="664">
        <v>10</v>
      </c>
      <c r="K430" s="665">
        <v>373829.49</v>
      </c>
    </row>
    <row r="431" spans="1:11" ht="14.4" customHeight="1" x14ac:dyDescent="0.3">
      <c r="A431" s="660" t="s">
        <v>560</v>
      </c>
      <c r="B431" s="661" t="s">
        <v>561</v>
      </c>
      <c r="C431" s="662" t="s">
        <v>577</v>
      </c>
      <c r="D431" s="663" t="s">
        <v>2154</v>
      </c>
      <c r="E431" s="662" t="s">
        <v>4457</v>
      </c>
      <c r="F431" s="663" t="s">
        <v>4458</v>
      </c>
      <c r="G431" s="662" t="s">
        <v>4031</v>
      </c>
      <c r="H431" s="662" t="s">
        <v>4032</v>
      </c>
      <c r="I431" s="664">
        <v>8701.11</v>
      </c>
      <c r="J431" s="664">
        <v>28</v>
      </c>
      <c r="K431" s="665">
        <v>243631.08000000005</v>
      </c>
    </row>
    <row r="432" spans="1:11" ht="14.4" customHeight="1" x14ac:dyDescent="0.3">
      <c r="A432" s="660" t="s">
        <v>560</v>
      </c>
      <c r="B432" s="661" t="s">
        <v>561</v>
      </c>
      <c r="C432" s="662" t="s">
        <v>577</v>
      </c>
      <c r="D432" s="663" t="s">
        <v>2154</v>
      </c>
      <c r="E432" s="662" t="s">
        <v>4457</v>
      </c>
      <c r="F432" s="663" t="s">
        <v>4458</v>
      </c>
      <c r="G432" s="662" t="s">
        <v>4033</v>
      </c>
      <c r="H432" s="662" t="s">
        <v>4034</v>
      </c>
      <c r="I432" s="664">
        <v>16701.63</v>
      </c>
      <c r="J432" s="664">
        <v>14</v>
      </c>
      <c r="K432" s="665">
        <v>233822.82000000004</v>
      </c>
    </row>
    <row r="433" spans="1:11" ht="14.4" customHeight="1" x14ac:dyDescent="0.3">
      <c r="A433" s="660" t="s">
        <v>560</v>
      </c>
      <c r="B433" s="661" t="s">
        <v>561</v>
      </c>
      <c r="C433" s="662" t="s">
        <v>577</v>
      </c>
      <c r="D433" s="663" t="s">
        <v>2154</v>
      </c>
      <c r="E433" s="662" t="s">
        <v>4457</v>
      </c>
      <c r="F433" s="663" t="s">
        <v>4458</v>
      </c>
      <c r="G433" s="662" t="s">
        <v>4035</v>
      </c>
      <c r="H433" s="662" t="s">
        <v>4036</v>
      </c>
      <c r="I433" s="664">
        <v>1212.42</v>
      </c>
      <c r="J433" s="664">
        <v>40</v>
      </c>
      <c r="K433" s="665">
        <v>48496.799999999996</v>
      </c>
    </row>
    <row r="434" spans="1:11" ht="14.4" customHeight="1" x14ac:dyDescent="0.3">
      <c r="A434" s="660" t="s">
        <v>560</v>
      </c>
      <c r="B434" s="661" t="s">
        <v>561</v>
      </c>
      <c r="C434" s="662" t="s">
        <v>577</v>
      </c>
      <c r="D434" s="663" t="s">
        <v>2154</v>
      </c>
      <c r="E434" s="662" t="s">
        <v>4457</v>
      </c>
      <c r="F434" s="663" t="s">
        <v>4458</v>
      </c>
      <c r="G434" s="662" t="s">
        <v>4037</v>
      </c>
      <c r="H434" s="662" t="s">
        <v>4038</v>
      </c>
      <c r="I434" s="664">
        <v>652.91999999999996</v>
      </c>
      <c r="J434" s="664">
        <v>80</v>
      </c>
      <c r="K434" s="665">
        <v>52233.279999999999</v>
      </c>
    </row>
    <row r="435" spans="1:11" ht="14.4" customHeight="1" x14ac:dyDescent="0.3">
      <c r="A435" s="660" t="s">
        <v>560</v>
      </c>
      <c r="B435" s="661" t="s">
        <v>561</v>
      </c>
      <c r="C435" s="662" t="s">
        <v>577</v>
      </c>
      <c r="D435" s="663" t="s">
        <v>2154</v>
      </c>
      <c r="E435" s="662" t="s">
        <v>4457</v>
      </c>
      <c r="F435" s="663" t="s">
        <v>4458</v>
      </c>
      <c r="G435" s="662" t="s">
        <v>3791</v>
      </c>
      <c r="H435" s="662" t="s">
        <v>3792</v>
      </c>
      <c r="I435" s="664">
        <v>26.015000000000001</v>
      </c>
      <c r="J435" s="664">
        <v>80</v>
      </c>
      <c r="K435" s="665">
        <v>2081.3999999999996</v>
      </c>
    </row>
    <row r="436" spans="1:11" ht="14.4" customHeight="1" x14ac:dyDescent="0.3">
      <c r="A436" s="660" t="s">
        <v>560</v>
      </c>
      <c r="B436" s="661" t="s">
        <v>561</v>
      </c>
      <c r="C436" s="662" t="s">
        <v>577</v>
      </c>
      <c r="D436" s="663" t="s">
        <v>2154</v>
      </c>
      <c r="E436" s="662" t="s">
        <v>4457</v>
      </c>
      <c r="F436" s="663" t="s">
        <v>4458</v>
      </c>
      <c r="G436" s="662" t="s">
        <v>3563</v>
      </c>
      <c r="H436" s="662" t="s">
        <v>3564</v>
      </c>
      <c r="I436" s="664">
        <v>2.9566666666666666</v>
      </c>
      <c r="J436" s="664">
        <v>60</v>
      </c>
      <c r="K436" s="665">
        <v>178.79999999999998</v>
      </c>
    </row>
    <row r="437" spans="1:11" ht="14.4" customHeight="1" x14ac:dyDescent="0.3">
      <c r="A437" s="660" t="s">
        <v>560</v>
      </c>
      <c r="B437" s="661" t="s">
        <v>561</v>
      </c>
      <c r="C437" s="662" t="s">
        <v>577</v>
      </c>
      <c r="D437" s="663" t="s">
        <v>2154</v>
      </c>
      <c r="E437" s="662" t="s">
        <v>4457</v>
      </c>
      <c r="F437" s="663" t="s">
        <v>4458</v>
      </c>
      <c r="G437" s="662" t="s">
        <v>3567</v>
      </c>
      <c r="H437" s="662" t="s">
        <v>3568</v>
      </c>
      <c r="I437" s="664">
        <v>11.145000000000001</v>
      </c>
      <c r="J437" s="664">
        <v>600</v>
      </c>
      <c r="K437" s="665">
        <v>6687</v>
      </c>
    </row>
    <row r="438" spans="1:11" ht="14.4" customHeight="1" x14ac:dyDescent="0.3">
      <c r="A438" s="660" t="s">
        <v>560</v>
      </c>
      <c r="B438" s="661" t="s">
        <v>561</v>
      </c>
      <c r="C438" s="662" t="s">
        <v>577</v>
      </c>
      <c r="D438" s="663" t="s">
        <v>2154</v>
      </c>
      <c r="E438" s="662" t="s">
        <v>4457</v>
      </c>
      <c r="F438" s="663" t="s">
        <v>4458</v>
      </c>
      <c r="G438" s="662" t="s">
        <v>4039</v>
      </c>
      <c r="H438" s="662" t="s">
        <v>4040</v>
      </c>
      <c r="I438" s="664">
        <v>9.6950000000000003</v>
      </c>
      <c r="J438" s="664">
        <v>400</v>
      </c>
      <c r="K438" s="665">
        <v>3878</v>
      </c>
    </row>
    <row r="439" spans="1:11" ht="14.4" customHeight="1" x14ac:dyDescent="0.3">
      <c r="A439" s="660" t="s">
        <v>560</v>
      </c>
      <c r="B439" s="661" t="s">
        <v>561</v>
      </c>
      <c r="C439" s="662" t="s">
        <v>577</v>
      </c>
      <c r="D439" s="663" t="s">
        <v>2154</v>
      </c>
      <c r="E439" s="662" t="s">
        <v>4457</v>
      </c>
      <c r="F439" s="663" t="s">
        <v>4458</v>
      </c>
      <c r="G439" s="662" t="s">
        <v>3569</v>
      </c>
      <c r="H439" s="662" t="s">
        <v>3570</v>
      </c>
      <c r="I439" s="664">
        <v>1.0900000000000001</v>
      </c>
      <c r="J439" s="664">
        <v>1800</v>
      </c>
      <c r="K439" s="665">
        <v>1962</v>
      </c>
    </row>
    <row r="440" spans="1:11" ht="14.4" customHeight="1" x14ac:dyDescent="0.3">
      <c r="A440" s="660" t="s">
        <v>560</v>
      </c>
      <c r="B440" s="661" t="s">
        <v>561</v>
      </c>
      <c r="C440" s="662" t="s">
        <v>577</v>
      </c>
      <c r="D440" s="663" t="s">
        <v>2154</v>
      </c>
      <c r="E440" s="662" t="s">
        <v>4457</v>
      </c>
      <c r="F440" s="663" t="s">
        <v>4458</v>
      </c>
      <c r="G440" s="662" t="s">
        <v>3571</v>
      </c>
      <c r="H440" s="662" t="s">
        <v>3572</v>
      </c>
      <c r="I440" s="664">
        <v>1.6733333333333331</v>
      </c>
      <c r="J440" s="664">
        <v>800</v>
      </c>
      <c r="K440" s="665">
        <v>1339</v>
      </c>
    </row>
    <row r="441" spans="1:11" ht="14.4" customHeight="1" x14ac:dyDescent="0.3">
      <c r="A441" s="660" t="s">
        <v>560</v>
      </c>
      <c r="B441" s="661" t="s">
        <v>561</v>
      </c>
      <c r="C441" s="662" t="s">
        <v>577</v>
      </c>
      <c r="D441" s="663" t="s">
        <v>2154</v>
      </c>
      <c r="E441" s="662" t="s">
        <v>4457</v>
      </c>
      <c r="F441" s="663" t="s">
        <v>4458</v>
      </c>
      <c r="G441" s="662" t="s">
        <v>3573</v>
      </c>
      <c r="H441" s="662" t="s">
        <v>3574</v>
      </c>
      <c r="I441" s="664">
        <v>0.48</v>
      </c>
      <c r="J441" s="664">
        <v>1800</v>
      </c>
      <c r="K441" s="665">
        <v>864</v>
      </c>
    </row>
    <row r="442" spans="1:11" ht="14.4" customHeight="1" x14ac:dyDescent="0.3">
      <c r="A442" s="660" t="s">
        <v>560</v>
      </c>
      <c r="B442" s="661" t="s">
        <v>561</v>
      </c>
      <c r="C442" s="662" t="s">
        <v>577</v>
      </c>
      <c r="D442" s="663" t="s">
        <v>2154</v>
      </c>
      <c r="E442" s="662" t="s">
        <v>4457</v>
      </c>
      <c r="F442" s="663" t="s">
        <v>4458</v>
      </c>
      <c r="G442" s="662" t="s">
        <v>3793</v>
      </c>
      <c r="H442" s="662" t="s">
        <v>3794</v>
      </c>
      <c r="I442" s="664">
        <v>0.67</v>
      </c>
      <c r="J442" s="664">
        <v>1200</v>
      </c>
      <c r="K442" s="665">
        <v>804</v>
      </c>
    </row>
    <row r="443" spans="1:11" ht="14.4" customHeight="1" x14ac:dyDescent="0.3">
      <c r="A443" s="660" t="s">
        <v>560</v>
      </c>
      <c r="B443" s="661" t="s">
        <v>561</v>
      </c>
      <c r="C443" s="662" t="s">
        <v>577</v>
      </c>
      <c r="D443" s="663" t="s">
        <v>2154</v>
      </c>
      <c r="E443" s="662" t="s">
        <v>4457</v>
      </c>
      <c r="F443" s="663" t="s">
        <v>4458</v>
      </c>
      <c r="G443" s="662" t="s">
        <v>4041</v>
      </c>
      <c r="H443" s="662" t="s">
        <v>4042</v>
      </c>
      <c r="I443" s="664">
        <v>22.53</v>
      </c>
      <c r="J443" s="664">
        <v>18</v>
      </c>
      <c r="K443" s="665">
        <v>405.54</v>
      </c>
    </row>
    <row r="444" spans="1:11" ht="14.4" customHeight="1" x14ac:dyDescent="0.3">
      <c r="A444" s="660" t="s">
        <v>560</v>
      </c>
      <c r="B444" s="661" t="s">
        <v>561</v>
      </c>
      <c r="C444" s="662" t="s">
        <v>577</v>
      </c>
      <c r="D444" s="663" t="s">
        <v>2154</v>
      </c>
      <c r="E444" s="662" t="s">
        <v>4457</v>
      </c>
      <c r="F444" s="663" t="s">
        <v>4458</v>
      </c>
      <c r="G444" s="662" t="s">
        <v>3575</v>
      </c>
      <c r="H444" s="662" t="s">
        <v>3576</v>
      </c>
      <c r="I444" s="664">
        <v>3.14</v>
      </c>
      <c r="J444" s="664">
        <v>50</v>
      </c>
      <c r="K444" s="665">
        <v>157</v>
      </c>
    </row>
    <row r="445" spans="1:11" ht="14.4" customHeight="1" x14ac:dyDescent="0.3">
      <c r="A445" s="660" t="s">
        <v>560</v>
      </c>
      <c r="B445" s="661" t="s">
        <v>561</v>
      </c>
      <c r="C445" s="662" t="s">
        <v>577</v>
      </c>
      <c r="D445" s="663" t="s">
        <v>2154</v>
      </c>
      <c r="E445" s="662" t="s">
        <v>4457</v>
      </c>
      <c r="F445" s="663" t="s">
        <v>4458</v>
      </c>
      <c r="G445" s="662" t="s">
        <v>4043</v>
      </c>
      <c r="H445" s="662" t="s">
        <v>4044</v>
      </c>
      <c r="I445" s="664">
        <v>824.01</v>
      </c>
      <c r="J445" s="664">
        <v>100</v>
      </c>
      <c r="K445" s="665">
        <v>82401</v>
      </c>
    </row>
    <row r="446" spans="1:11" ht="14.4" customHeight="1" x14ac:dyDescent="0.3">
      <c r="A446" s="660" t="s">
        <v>560</v>
      </c>
      <c r="B446" s="661" t="s">
        <v>561</v>
      </c>
      <c r="C446" s="662" t="s">
        <v>577</v>
      </c>
      <c r="D446" s="663" t="s">
        <v>2154</v>
      </c>
      <c r="E446" s="662" t="s">
        <v>4457</v>
      </c>
      <c r="F446" s="663" t="s">
        <v>4458</v>
      </c>
      <c r="G446" s="662" t="s">
        <v>3581</v>
      </c>
      <c r="H446" s="662" t="s">
        <v>3582</v>
      </c>
      <c r="I446" s="664">
        <v>50.82</v>
      </c>
      <c r="J446" s="664">
        <v>120</v>
      </c>
      <c r="K446" s="665">
        <v>6098.4</v>
      </c>
    </row>
    <row r="447" spans="1:11" ht="14.4" customHeight="1" x14ac:dyDescent="0.3">
      <c r="A447" s="660" t="s">
        <v>560</v>
      </c>
      <c r="B447" s="661" t="s">
        <v>561</v>
      </c>
      <c r="C447" s="662" t="s">
        <v>577</v>
      </c>
      <c r="D447" s="663" t="s">
        <v>2154</v>
      </c>
      <c r="E447" s="662" t="s">
        <v>4457</v>
      </c>
      <c r="F447" s="663" t="s">
        <v>4458</v>
      </c>
      <c r="G447" s="662" t="s">
        <v>3801</v>
      </c>
      <c r="H447" s="662" t="s">
        <v>3802</v>
      </c>
      <c r="I447" s="664">
        <v>80.574999999999989</v>
      </c>
      <c r="J447" s="664">
        <v>280</v>
      </c>
      <c r="K447" s="665">
        <v>22561.200000000001</v>
      </c>
    </row>
    <row r="448" spans="1:11" ht="14.4" customHeight="1" x14ac:dyDescent="0.3">
      <c r="A448" s="660" t="s">
        <v>560</v>
      </c>
      <c r="B448" s="661" t="s">
        <v>561</v>
      </c>
      <c r="C448" s="662" t="s">
        <v>577</v>
      </c>
      <c r="D448" s="663" t="s">
        <v>2154</v>
      </c>
      <c r="E448" s="662" t="s">
        <v>4457</v>
      </c>
      <c r="F448" s="663" t="s">
        <v>4458</v>
      </c>
      <c r="G448" s="662" t="s">
        <v>3803</v>
      </c>
      <c r="H448" s="662" t="s">
        <v>3804</v>
      </c>
      <c r="I448" s="664">
        <v>139.15</v>
      </c>
      <c r="J448" s="664">
        <v>855</v>
      </c>
      <c r="K448" s="665">
        <v>118973.25</v>
      </c>
    </row>
    <row r="449" spans="1:11" ht="14.4" customHeight="1" x14ac:dyDescent="0.3">
      <c r="A449" s="660" t="s">
        <v>560</v>
      </c>
      <c r="B449" s="661" t="s">
        <v>561</v>
      </c>
      <c r="C449" s="662" t="s">
        <v>577</v>
      </c>
      <c r="D449" s="663" t="s">
        <v>2154</v>
      </c>
      <c r="E449" s="662" t="s">
        <v>4457</v>
      </c>
      <c r="F449" s="663" t="s">
        <v>4458</v>
      </c>
      <c r="G449" s="662" t="s">
        <v>4045</v>
      </c>
      <c r="H449" s="662" t="s">
        <v>4046</v>
      </c>
      <c r="I449" s="664">
        <v>191.51</v>
      </c>
      <c r="J449" s="664">
        <v>252</v>
      </c>
      <c r="K449" s="665">
        <v>48259.75</v>
      </c>
    </row>
    <row r="450" spans="1:11" ht="14.4" customHeight="1" x14ac:dyDescent="0.3">
      <c r="A450" s="660" t="s">
        <v>560</v>
      </c>
      <c r="B450" s="661" t="s">
        <v>561</v>
      </c>
      <c r="C450" s="662" t="s">
        <v>577</v>
      </c>
      <c r="D450" s="663" t="s">
        <v>2154</v>
      </c>
      <c r="E450" s="662" t="s">
        <v>4457</v>
      </c>
      <c r="F450" s="663" t="s">
        <v>4458</v>
      </c>
      <c r="G450" s="662" t="s">
        <v>3809</v>
      </c>
      <c r="H450" s="662" t="s">
        <v>3810</v>
      </c>
      <c r="I450" s="664">
        <v>61.105000000000004</v>
      </c>
      <c r="J450" s="664">
        <v>240</v>
      </c>
      <c r="K450" s="665">
        <v>14665.099999999999</v>
      </c>
    </row>
    <row r="451" spans="1:11" ht="14.4" customHeight="1" x14ac:dyDescent="0.3">
      <c r="A451" s="660" t="s">
        <v>560</v>
      </c>
      <c r="B451" s="661" t="s">
        <v>561</v>
      </c>
      <c r="C451" s="662" t="s">
        <v>577</v>
      </c>
      <c r="D451" s="663" t="s">
        <v>2154</v>
      </c>
      <c r="E451" s="662" t="s">
        <v>4457</v>
      </c>
      <c r="F451" s="663" t="s">
        <v>4458</v>
      </c>
      <c r="G451" s="662" t="s">
        <v>3811</v>
      </c>
      <c r="H451" s="662" t="s">
        <v>3812</v>
      </c>
      <c r="I451" s="664">
        <v>45.342500000000001</v>
      </c>
      <c r="J451" s="664">
        <v>140</v>
      </c>
      <c r="K451" s="665">
        <v>6335.35</v>
      </c>
    </row>
    <row r="452" spans="1:11" ht="14.4" customHeight="1" x14ac:dyDescent="0.3">
      <c r="A452" s="660" t="s">
        <v>560</v>
      </c>
      <c r="B452" s="661" t="s">
        <v>561</v>
      </c>
      <c r="C452" s="662" t="s">
        <v>577</v>
      </c>
      <c r="D452" s="663" t="s">
        <v>2154</v>
      </c>
      <c r="E452" s="662" t="s">
        <v>4457</v>
      </c>
      <c r="F452" s="663" t="s">
        <v>4458</v>
      </c>
      <c r="G452" s="662" t="s">
        <v>4047</v>
      </c>
      <c r="H452" s="662" t="s">
        <v>4048</v>
      </c>
      <c r="I452" s="664">
        <v>83.653333333333336</v>
      </c>
      <c r="J452" s="664">
        <v>30</v>
      </c>
      <c r="K452" s="665">
        <v>2509.54</v>
      </c>
    </row>
    <row r="453" spans="1:11" ht="14.4" customHeight="1" x14ac:dyDescent="0.3">
      <c r="A453" s="660" t="s">
        <v>560</v>
      </c>
      <c r="B453" s="661" t="s">
        <v>561</v>
      </c>
      <c r="C453" s="662" t="s">
        <v>577</v>
      </c>
      <c r="D453" s="663" t="s">
        <v>2154</v>
      </c>
      <c r="E453" s="662" t="s">
        <v>4457</v>
      </c>
      <c r="F453" s="663" t="s">
        <v>4458</v>
      </c>
      <c r="G453" s="662" t="s">
        <v>4049</v>
      </c>
      <c r="H453" s="662" t="s">
        <v>4050</v>
      </c>
      <c r="I453" s="664">
        <v>699.38</v>
      </c>
      <c r="J453" s="664">
        <v>10</v>
      </c>
      <c r="K453" s="665">
        <v>6993.8</v>
      </c>
    </row>
    <row r="454" spans="1:11" ht="14.4" customHeight="1" x14ac:dyDescent="0.3">
      <c r="A454" s="660" t="s">
        <v>560</v>
      </c>
      <c r="B454" s="661" t="s">
        <v>561</v>
      </c>
      <c r="C454" s="662" t="s">
        <v>577</v>
      </c>
      <c r="D454" s="663" t="s">
        <v>2154</v>
      </c>
      <c r="E454" s="662" t="s">
        <v>4457</v>
      </c>
      <c r="F454" s="663" t="s">
        <v>4458</v>
      </c>
      <c r="G454" s="662" t="s">
        <v>3813</v>
      </c>
      <c r="H454" s="662" t="s">
        <v>3814</v>
      </c>
      <c r="I454" s="664">
        <v>2.7850000000000001</v>
      </c>
      <c r="J454" s="664">
        <v>1500</v>
      </c>
      <c r="K454" s="665">
        <v>4179</v>
      </c>
    </row>
    <row r="455" spans="1:11" ht="14.4" customHeight="1" x14ac:dyDescent="0.3">
      <c r="A455" s="660" t="s">
        <v>560</v>
      </c>
      <c r="B455" s="661" t="s">
        <v>561</v>
      </c>
      <c r="C455" s="662" t="s">
        <v>577</v>
      </c>
      <c r="D455" s="663" t="s">
        <v>2154</v>
      </c>
      <c r="E455" s="662" t="s">
        <v>4457</v>
      </c>
      <c r="F455" s="663" t="s">
        <v>4458</v>
      </c>
      <c r="G455" s="662" t="s">
        <v>4051</v>
      </c>
      <c r="H455" s="662" t="s">
        <v>4052</v>
      </c>
      <c r="I455" s="664">
        <v>140.12</v>
      </c>
      <c r="J455" s="664">
        <v>40</v>
      </c>
      <c r="K455" s="665">
        <v>5604.72</v>
      </c>
    </row>
    <row r="456" spans="1:11" ht="14.4" customHeight="1" x14ac:dyDescent="0.3">
      <c r="A456" s="660" t="s">
        <v>560</v>
      </c>
      <c r="B456" s="661" t="s">
        <v>561</v>
      </c>
      <c r="C456" s="662" t="s">
        <v>577</v>
      </c>
      <c r="D456" s="663" t="s">
        <v>2154</v>
      </c>
      <c r="E456" s="662" t="s">
        <v>4457</v>
      </c>
      <c r="F456" s="663" t="s">
        <v>4458</v>
      </c>
      <c r="G456" s="662" t="s">
        <v>4053</v>
      </c>
      <c r="H456" s="662" t="s">
        <v>4054</v>
      </c>
      <c r="I456" s="664">
        <v>824.01</v>
      </c>
      <c r="J456" s="664">
        <v>100</v>
      </c>
      <c r="K456" s="665">
        <v>82401</v>
      </c>
    </row>
    <row r="457" spans="1:11" ht="14.4" customHeight="1" x14ac:dyDescent="0.3">
      <c r="A457" s="660" t="s">
        <v>560</v>
      </c>
      <c r="B457" s="661" t="s">
        <v>561</v>
      </c>
      <c r="C457" s="662" t="s">
        <v>577</v>
      </c>
      <c r="D457" s="663" t="s">
        <v>2154</v>
      </c>
      <c r="E457" s="662" t="s">
        <v>4457</v>
      </c>
      <c r="F457" s="663" t="s">
        <v>4458</v>
      </c>
      <c r="G457" s="662" t="s">
        <v>4055</v>
      </c>
      <c r="H457" s="662" t="s">
        <v>4056</v>
      </c>
      <c r="I457" s="664">
        <v>699.38</v>
      </c>
      <c r="J457" s="664">
        <v>10</v>
      </c>
      <c r="K457" s="665">
        <v>6993.8</v>
      </c>
    </row>
    <row r="458" spans="1:11" ht="14.4" customHeight="1" x14ac:dyDescent="0.3">
      <c r="A458" s="660" t="s">
        <v>560</v>
      </c>
      <c r="B458" s="661" t="s">
        <v>561</v>
      </c>
      <c r="C458" s="662" t="s">
        <v>577</v>
      </c>
      <c r="D458" s="663" t="s">
        <v>2154</v>
      </c>
      <c r="E458" s="662" t="s">
        <v>4457</v>
      </c>
      <c r="F458" s="663" t="s">
        <v>4458</v>
      </c>
      <c r="G458" s="662" t="s">
        <v>4057</v>
      </c>
      <c r="H458" s="662" t="s">
        <v>4058</v>
      </c>
      <c r="I458" s="664">
        <v>156.19999999999999</v>
      </c>
      <c r="J458" s="664">
        <v>100</v>
      </c>
      <c r="K458" s="665">
        <v>15619.79</v>
      </c>
    </row>
    <row r="459" spans="1:11" ht="14.4" customHeight="1" x14ac:dyDescent="0.3">
      <c r="A459" s="660" t="s">
        <v>560</v>
      </c>
      <c r="B459" s="661" t="s">
        <v>561</v>
      </c>
      <c r="C459" s="662" t="s">
        <v>577</v>
      </c>
      <c r="D459" s="663" t="s">
        <v>2154</v>
      </c>
      <c r="E459" s="662" t="s">
        <v>4457</v>
      </c>
      <c r="F459" s="663" t="s">
        <v>4458</v>
      </c>
      <c r="G459" s="662" t="s">
        <v>4059</v>
      </c>
      <c r="H459" s="662" t="s">
        <v>4060</v>
      </c>
      <c r="I459" s="664">
        <v>105.27</v>
      </c>
      <c r="J459" s="664">
        <v>225</v>
      </c>
      <c r="K459" s="665">
        <v>23685.75</v>
      </c>
    </row>
    <row r="460" spans="1:11" ht="14.4" customHeight="1" x14ac:dyDescent="0.3">
      <c r="A460" s="660" t="s">
        <v>560</v>
      </c>
      <c r="B460" s="661" t="s">
        <v>561</v>
      </c>
      <c r="C460" s="662" t="s">
        <v>577</v>
      </c>
      <c r="D460" s="663" t="s">
        <v>2154</v>
      </c>
      <c r="E460" s="662" t="s">
        <v>4457</v>
      </c>
      <c r="F460" s="663" t="s">
        <v>4458</v>
      </c>
      <c r="G460" s="662" t="s">
        <v>4061</v>
      </c>
      <c r="H460" s="662" t="s">
        <v>4062</v>
      </c>
      <c r="I460" s="664">
        <v>34</v>
      </c>
      <c r="J460" s="664">
        <v>300</v>
      </c>
      <c r="K460" s="665">
        <v>10200</v>
      </c>
    </row>
    <row r="461" spans="1:11" ht="14.4" customHeight="1" x14ac:dyDescent="0.3">
      <c r="A461" s="660" t="s">
        <v>560</v>
      </c>
      <c r="B461" s="661" t="s">
        <v>561</v>
      </c>
      <c r="C461" s="662" t="s">
        <v>577</v>
      </c>
      <c r="D461" s="663" t="s">
        <v>2154</v>
      </c>
      <c r="E461" s="662" t="s">
        <v>4457</v>
      </c>
      <c r="F461" s="663" t="s">
        <v>4458</v>
      </c>
      <c r="G461" s="662" t="s">
        <v>3821</v>
      </c>
      <c r="H461" s="662" t="s">
        <v>3822</v>
      </c>
      <c r="I461" s="664">
        <v>9.68</v>
      </c>
      <c r="J461" s="664">
        <v>180</v>
      </c>
      <c r="K461" s="665">
        <v>1742.4</v>
      </c>
    </row>
    <row r="462" spans="1:11" ht="14.4" customHeight="1" x14ac:dyDescent="0.3">
      <c r="A462" s="660" t="s">
        <v>560</v>
      </c>
      <c r="B462" s="661" t="s">
        <v>561</v>
      </c>
      <c r="C462" s="662" t="s">
        <v>577</v>
      </c>
      <c r="D462" s="663" t="s">
        <v>2154</v>
      </c>
      <c r="E462" s="662" t="s">
        <v>4457</v>
      </c>
      <c r="F462" s="663" t="s">
        <v>4458</v>
      </c>
      <c r="G462" s="662" t="s">
        <v>3593</v>
      </c>
      <c r="H462" s="662" t="s">
        <v>3594</v>
      </c>
      <c r="I462" s="664">
        <v>26.012</v>
      </c>
      <c r="J462" s="664">
        <v>320</v>
      </c>
      <c r="K462" s="665">
        <v>8325</v>
      </c>
    </row>
    <row r="463" spans="1:11" ht="14.4" customHeight="1" x14ac:dyDescent="0.3">
      <c r="A463" s="660" t="s">
        <v>560</v>
      </c>
      <c r="B463" s="661" t="s">
        <v>561</v>
      </c>
      <c r="C463" s="662" t="s">
        <v>577</v>
      </c>
      <c r="D463" s="663" t="s">
        <v>2154</v>
      </c>
      <c r="E463" s="662" t="s">
        <v>4457</v>
      </c>
      <c r="F463" s="663" t="s">
        <v>4458</v>
      </c>
      <c r="G463" s="662" t="s">
        <v>3595</v>
      </c>
      <c r="H463" s="662" t="s">
        <v>3596</v>
      </c>
      <c r="I463" s="664">
        <v>26.013333333333335</v>
      </c>
      <c r="J463" s="664">
        <v>225</v>
      </c>
      <c r="K463" s="665">
        <v>5853.0499999999993</v>
      </c>
    </row>
    <row r="464" spans="1:11" ht="14.4" customHeight="1" x14ac:dyDescent="0.3">
      <c r="A464" s="660" t="s">
        <v>560</v>
      </c>
      <c r="B464" s="661" t="s">
        <v>561</v>
      </c>
      <c r="C464" s="662" t="s">
        <v>577</v>
      </c>
      <c r="D464" s="663" t="s">
        <v>2154</v>
      </c>
      <c r="E464" s="662" t="s">
        <v>4457</v>
      </c>
      <c r="F464" s="663" t="s">
        <v>4458</v>
      </c>
      <c r="G464" s="662" t="s">
        <v>4063</v>
      </c>
      <c r="H464" s="662" t="s">
        <v>4064</v>
      </c>
      <c r="I464" s="664">
        <v>4.2300000000000004</v>
      </c>
      <c r="J464" s="664">
        <v>50</v>
      </c>
      <c r="K464" s="665">
        <v>211.5</v>
      </c>
    </row>
    <row r="465" spans="1:11" ht="14.4" customHeight="1" x14ac:dyDescent="0.3">
      <c r="A465" s="660" t="s">
        <v>560</v>
      </c>
      <c r="B465" s="661" t="s">
        <v>561</v>
      </c>
      <c r="C465" s="662" t="s">
        <v>577</v>
      </c>
      <c r="D465" s="663" t="s">
        <v>2154</v>
      </c>
      <c r="E465" s="662" t="s">
        <v>4457</v>
      </c>
      <c r="F465" s="663" t="s">
        <v>4458</v>
      </c>
      <c r="G465" s="662" t="s">
        <v>3613</v>
      </c>
      <c r="H465" s="662" t="s">
        <v>3614</v>
      </c>
      <c r="I465" s="664">
        <v>7.16</v>
      </c>
      <c r="J465" s="664">
        <v>200</v>
      </c>
      <c r="K465" s="665">
        <v>1432</v>
      </c>
    </row>
    <row r="466" spans="1:11" ht="14.4" customHeight="1" x14ac:dyDescent="0.3">
      <c r="A466" s="660" t="s">
        <v>560</v>
      </c>
      <c r="B466" s="661" t="s">
        <v>561</v>
      </c>
      <c r="C466" s="662" t="s">
        <v>577</v>
      </c>
      <c r="D466" s="663" t="s">
        <v>2154</v>
      </c>
      <c r="E466" s="662" t="s">
        <v>4457</v>
      </c>
      <c r="F466" s="663" t="s">
        <v>4458</v>
      </c>
      <c r="G466" s="662" t="s">
        <v>4065</v>
      </c>
      <c r="H466" s="662" t="s">
        <v>4066</v>
      </c>
      <c r="I466" s="664">
        <v>33.880000000000003</v>
      </c>
      <c r="J466" s="664">
        <v>6</v>
      </c>
      <c r="K466" s="665">
        <v>203.28000000000003</v>
      </c>
    </row>
    <row r="467" spans="1:11" ht="14.4" customHeight="1" x14ac:dyDescent="0.3">
      <c r="A467" s="660" t="s">
        <v>560</v>
      </c>
      <c r="B467" s="661" t="s">
        <v>561</v>
      </c>
      <c r="C467" s="662" t="s">
        <v>577</v>
      </c>
      <c r="D467" s="663" t="s">
        <v>2154</v>
      </c>
      <c r="E467" s="662" t="s">
        <v>4457</v>
      </c>
      <c r="F467" s="663" t="s">
        <v>4458</v>
      </c>
      <c r="G467" s="662" t="s">
        <v>4067</v>
      </c>
      <c r="H467" s="662" t="s">
        <v>4068</v>
      </c>
      <c r="I467" s="664">
        <v>878.46</v>
      </c>
      <c r="J467" s="664">
        <v>41</v>
      </c>
      <c r="K467" s="665">
        <v>36016.86</v>
      </c>
    </row>
    <row r="468" spans="1:11" ht="14.4" customHeight="1" x14ac:dyDescent="0.3">
      <c r="A468" s="660" t="s">
        <v>560</v>
      </c>
      <c r="B468" s="661" t="s">
        <v>561</v>
      </c>
      <c r="C468" s="662" t="s">
        <v>577</v>
      </c>
      <c r="D468" s="663" t="s">
        <v>2154</v>
      </c>
      <c r="E468" s="662" t="s">
        <v>4457</v>
      </c>
      <c r="F468" s="663" t="s">
        <v>4458</v>
      </c>
      <c r="G468" s="662" t="s">
        <v>4069</v>
      </c>
      <c r="H468" s="662" t="s">
        <v>4070</v>
      </c>
      <c r="I468" s="664">
        <v>587.72</v>
      </c>
      <c r="J468" s="664">
        <v>168</v>
      </c>
      <c r="K468" s="665">
        <v>98737.279999999999</v>
      </c>
    </row>
    <row r="469" spans="1:11" ht="14.4" customHeight="1" x14ac:dyDescent="0.3">
      <c r="A469" s="660" t="s">
        <v>560</v>
      </c>
      <c r="B469" s="661" t="s">
        <v>561</v>
      </c>
      <c r="C469" s="662" t="s">
        <v>577</v>
      </c>
      <c r="D469" s="663" t="s">
        <v>2154</v>
      </c>
      <c r="E469" s="662" t="s">
        <v>4457</v>
      </c>
      <c r="F469" s="663" t="s">
        <v>4458</v>
      </c>
      <c r="G469" s="662" t="s">
        <v>4071</v>
      </c>
      <c r="H469" s="662" t="s">
        <v>4072</v>
      </c>
      <c r="I469" s="664">
        <v>653.4</v>
      </c>
      <c r="J469" s="664">
        <v>10</v>
      </c>
      <c r="K469" s="665">
        <v>6534</v>
      </c>
    </row>
    <row r="470" spans="1:11" ht="14.4" customHeight="1" x14ac:dyDescent="0.3">
      <c r="A470" s="660" t="s">
        <v>560</v>
      </c>
      <c r="B470" s="661" t="s">
        <v>561</v>
      </c>
      <c r="C470" s="662" t="s">
        <v>577</v>
      </c>
      <c r="D470" s="663" t="s">
        <v>2154</v>
      </c>
      <c r="E470" s="662" t="s">
        <v>4457</v>
      </c>
      <c r="F470" s="663" t="s">
        <v>4458</v>
      </c>
      <c r="G470" s="662" t="s">
        <v>3825</v>
      </c>
      <c r="H470" s="662" t="s">
        <v>3826</v>
      </c>
      <c r="I470" s="664">
        <v>1249.6666666666667</v>
      </c>
      <c r="J470" s="664">
        <v>30</v>
      </c>
      <c r="K470" s="665">
        <v>37489.97</v>
      </c>
    </row>
    <row r="471" spans="1:11" ht="14.4" customHeight="1" x14ac:dyDescent="0.3">
      <c r="A471" s="660" t="s">
        <v>560</v>
      </c>
      <c r="B471" s="661" t="s">
        <v>561</v>
      </c>
      <c r="C471" s="662" t="s">
        <v>577</v>
      </c>
      <c r="D471" s="663" t="s">
        <v>2154</v>
      </c>
      <c r="E471" s="662" t="s">
        <v>4457</v>
      </c>
      <c r="F471" s="663" t="s">
        <v>4458</v>
      </c>
      <c r="G471" s="662" t="s">
        <v>3829</v>
      </c>
      <c r="H471" s="662" t="s">
        <v>3830</v>
      </c>
      <c r="I471" s="664">
        <v>21.22</v>
      </c>
      <c r="J471" s="664">
        <v>275</v>
      </c>
      <c r="K471" s="665">
        <v>5836.1100000000006</v>
      </c>
    </row>
    <row r="472" spans="1:11" ht="14.4" customHeight="1" x14ac:dyDescent="0.3">
      <c r="A472" s="660" t="s">
        <v>560</v>
      </c>
      <c r="B472" s="661" t="s">
        <v>561</v>
      </c>
      <c r="C472" s="662" t="s">
        <v>577</v>
      </c>
      <c r="D472" s="663" t="s">
        <v>2154</v>
      </c>
      <c r="E472" s="662" t="s">
        <v>4457</v>
      </c>
      <c r="F472" s="663" t="s">
        <v>4458</v>
      </c>
      <c r="G472" s="662" t="s">
        <v>4073</v>
      </c>
      <c r="H472" s="662" t="s">
        <v>4074</v>
      </c>
      <c r="I472" s="664">
        <v>699.38</v>
      </c>
      <c r="J472" s="664">
        <v>20</v>
      </c>
      <c r="K472" s="665">
        <v>13987.6</v>
      </c>
    </row>
    <row r="473" spans="1:11" ht="14.4" customHeight="1" x14ac:dyDescent="0.3">
      <c r="A473" s="660" t="s">
        <v>560</v>
      </c>
      <c r="B473" s="661" t="s">
        <v>561</v>
      </c>
      <c r="C473" s="662" t="s">
        <v>577</v>
      </c>
      <c r="D473" s="663" t="s">
        <v>2154</v>
      </c>
      <c r="E473" s="662" t="s">
        <v>4457</v>
      </c>
      <c r="F473" s="663" t="s">
        <v>4458</v>
      </c>
      <c r="G473" s="662" t="s">
        <v>4075</v>
      </c>
      <c r="H473" s="662" t="s">
        <v>4076</v>
      </c>
      <c r="I473" s="664">
        <v>2.91</v>
      </c>
      <c r="J473" s="664">
        <v>100</v>
      </c>
      <c r="K473" s="665">
        <v>291</v>
      </c>
    </row>
    <row r="474" spans="1:11" ht="14.4" customHeight="1" x14ac:dyDescent="0.3">
      <c r="A474" s="660" t="s">
        <v>560</v>
      </c>
      <c r="B474" s="661" t="s">
        <v>561</v>
      </c>
      <c r="C474" s="662" t="s">
        <v>577</v>
      </c>
      <c r="D474" s="663" t="s">
        <v>2154</v>
      </c>
      <c r="E474" s="662" t="s">
        <v>4457</v>
      </c>
      <c r="F474" s="663" t="s">
        <v>4458</v>
      </c>
      <c r="G474" s="662" t="s">
        <v>4077</v>
      </c>
      <c r="H474" s="662" t="s">
        <v>4078</v>
      </c>
      <c r="I474" s="664">
        <v>45.13</v>
      </c>
      <c r="J474" s="664">
        <v>20</v>
      </c>
      <c r="K474" s="665">
        <v>902.66</v>
      </c>
    </row>
    <row r="475" spans="1:11" ht="14.4" customHeight="1" x14ac:dyDescent="0.3">
      <c r="A475" s="660" t="s">
        <v>560</v>
      </c>
      <c r="B475" s="661" t="s">
        <v>561</v>
      </c>
      <c r="C475" s="662" t="s">
        <v>577</v>
      </c>
      <c r="D475" s="663" t="s">
        <v>2154</v>
      </c>
      <c r="E475" s="662" t="s">
        <v>4457</v>
      </c>
      <c r="F475" s="663" t="s">
        <v>4458</v>
      </c>
      <c r="G475" s="662" t="s">
        <v>4079</v>
      </c>
      <c r="H475" s="662" t="s">
        <v>4080</v>
      </c>
      <c r="I475" s="664">
        <v>11.5</v>
      </c>
      <c r="J475" s="664">
        <v>10</v>
      </c>
      <c r="K475" s="665">
        <v>115</v>
      </c>
    </row>
    <row r="476" spans="1:11" ht="14.4" customHeight="1" x14ac:dyDescent="0.3">
      <c r="A476" s="660" t="s">
        <v>560</v>
      </c>
      <c r="B476" s="661" t="s">
        <v>561</v>
      </c>
      <c r="C476" s="662" t="s">
        <v>577</v>
      </c>
      <c r="D476" s="663" t="s">
        <v>2154</v>
      </c>
      <c r="E476" s="662" t="s">
        <v>4457</v>
      </c>
      <c r="F476" s="663" t="s">
        <v>4458</v>
      </c>
      <c r="G476" s="662" t="s">
        <v>4081</v>
      </c>
      <c r="H476" s="662" t="s">
        <v>4082</v>
      </c>
      <c r="I476" s="664">
        <v>17.98</v>
      </c>
      <c r="J476" s="664">
        <v>50</v>
      </c>
      <c r="K476" s="665">
        <v>899.03</v>
      </c>
    </row>
    <row r="477" spans="1:11" ht="14.4" customHeight="1" x14ac:dyDescent="0.3">
      <c r="A477" s="660" t="s">
        <v>560</v>
      </c>
      <c r="B477" s="661" t="s">
        <v>561</v>
      </c>
      <c r="C477" s="662" t="s">
        <v>577</v>
      </c>
      <c r="D477" s="663" t="s">
        <v>2154</v>
      </c>
      <c r="E477" s="662" t="s">
        <v>4457</v>
      </c>
      <c r="F477" s="663" t="s">
        <v>4458</v>
      </c>
      <c r="G477" s="662" t="s">
        <v>3849</v>
      </c>
      <c r="H477" s="662" t="s">
        <v>3850</v>
      </c>
      <c r="I477" s="664">
        <v>148.56</v>
      </c>
      <c r="J477" s="664">
        <v>90</v>
      </c>
      <c r="K477" s="665">
        <v>13370.5</v>
      </c>
    </row>
    <row r="478" spans="1:11" ht="14.4" customHeight="1" x14ac:dyDescent="0.3">
      <c r="A478" s="660" t="s">
        <v>560</v>
      </c>
      <c r="B478" s="661" t="s">
        <v>561</v>
      </c>
      <c r="C478" s="662" t="s">
        <v>577</v>
      </c>
      <c r="D478" s="663" t="s">
        <v>2154</v>
      </c>
      <c r="E478" s="662" t="s">
        <v>4457</v>
      </c>
      <c r="F478" s="663" t="s">
        <v>4458</v>
      </c>
      <c r="G478" s="662" t="s">
        <v>4083</v>
      </c>
      <c r="H478" s="662" t="s">
        <v>4084</v>
      </c>
      <c r="I478" s="664">
        <v>115</v>
      </c>
      <c r="J478" s="664">
        <v>144</v>
      </c>
      <c r="K478" s="665">
        <v>16560</v>
      </c>
    </row>
    <row r="479" spans="1:11" ht="14.4" customHeight="1" x14ac:dyDescent="0.3">
      <c r="A479" s="660" t="s">
        <v>560</v>
      </c>
      <c r="B479" s="661" t="s">
        <v>561</v>
      </c>
      <c r="C479" s="662" t="s">
        <v>577</v>
      </c>
      <c r="D479" s="663" t="s">
        <v>2154</v>
      </c>
      <c r="E479" s="662" t="s">
        <v>4457</v>
      </c>
      <c r="F479" s="663" t="s">
        <v>4458</v>
      </c>
      <c r="G479" s="662" t="s">
        <v>3633</v>
      </c>
      <c r="H479" s="662" t="s">
        <v>3634</v>
      </c>
      <c r="I479" s="664">
        <v>15</v>
      </c>
      <c r="J479" s="664">
        <v>80</v>
      </c>
      <c r="K479" s="665">
        <v>1200</v>
      </c>
    </row>
    <row r="480" spans="1:11" ht="14.4" customHeight="1" x14ac:dyDescent="0.3">
      <c r="A480" s="660" t="s">
        <v>560</v>
      </c>
      <c r="B480" s="661" t="s">
        <v>561</v>
      </c>
      <c r="C480" s="662" t="s">
        <v>577</v>
      </c>
      <c r="D480" s="663" t="s">
        <v>2154</v>
      </c>
      <c r="E480" s="662" t="s">
        <v>4457</v>
      </c>
      <c r="F480" s="663" t="s">
        <v>4458</v>
      </c>
      <c r="G480" s="662" t="s">
        <v>4085</v>
      </c>
      <c r="H480" s="662" t="s">
        <v>4086</v>
      </c>
      <c r="I480" s="664">
        <v>17.98</v>
      </c>
      <c r="J480" s="664">
        <v>100</v>
      </c>
      <c r="K480" s="665">
        <v>1798.06</v>
      </c>
    </row>
    <row r="481" spans="1:11" ht="14.4" customHeight="1" x14ac:dyDescent="0.3">
      <c r="A481" s="660" t="s">
        <v>560</v>
      </c>
      <c r="B481" s="661" t="s">
        <v>561</v>
      </c>
      <c r="C481" s="662" t="s">
        <v>577</v>
      </c>
      <c r="D481" s="663" t="s">
        <v>2154</v>
      </c>
      <c r="E481" s="662" t="s">
        <v>4457</v>
      </c>
      <c r="F481" s="663" t="s">
        <v>4458</v>
      </c>
      <c r="G481" s="662" t="s">
        <v>4087</v>
      </c>
      <c r="H481" s="662" t="s">
        <v>4088</v>
      </c>
      <c r="I481" s="664">
        <v>214.8</v>
      </c>
      <c r="J481" s="664">
        <v>120</v>
      </c>
      <c r="K481" s="665">
        <v>25775.91</v>
      </c>
    </row>
    <row r="482" spans="1:11" ht="14.4" customHeight="1" x14ac:dyDescent="0.3">
      <c r="A482" s="660" t="s">
        <v>560</v>
      </c>
      <c r="B482" s="661" t="s">
        <v>561</v>
      </c>
      <c r="C482" s="662" t="s">
        <v>577</v>
      </c>
      <c r="D482" s="663" t="s">
        <v>2154</v>
      </c>
      <c r="E482" s="662" t="s">
        <v>4457</v>
      </c>
      <c r="F482" s="663" t="s">
        <v>4458</v>
      </c>
      <c r="G482" s="662" t="s">
        <v>3635</v>
      </c>
      <c r="H482" s="662" t="s">
        <v>3636</v>
      </c>
      <c r="I482" s="664">
        <v>12.102499999999999</v>
      </c>
      <c r="J482" s="664">
        <v>140</v>
      </c>
      <c r="K482" s="665">
        <v>1694.5</v>
      </c>
    </row>
    <row r="483" spans="1:11" ht="14.4" customHeight="1" x14ac:dyDescent="0.3">
      <c r="A483" s="660" t="s">
        <v>560</v>
      </c>
      <c r="B483" s="661" t="s">
        <v>561</v>
      </c>
      <c r="C483" s="662" t="s">
        <v>577</v>
      </c>
      <c r="D483" s="663" t="s">
        <v>2154</v>
      </c>
      <c r="E483" s="662" t="s">
        <v>4457</v>
      </c>
      <c r="F483" s="663" t="s">
        <v>4458</v>
      </c>
      <c r="G483" s="662" t="s">
        <v>3853</v>
      </c>
      <c r="H483" s="662" t="s">
        <v>3854</v>
      </c>
      <c r="I483" s="664">
        <v>32.9</v>
      </c>
      <c r="J483" s="664">
        <v>270</v>
      </c>
      <c r="K483" s="665">
        <v>8882.99</v>
      </c>
    </row>
    <row r="484" spans="1:11" ht="14.4" customHeight="1" x14ac:dyDescent="0.3">
      <c r="A484" s="660" t="s">
        <v>560</v>
      </c>
      <c r="B484" s="661" t="s">
        <v>561</v>
      </c>
      <c r="C484" s="662" t="s">
        <v>577</v>
      </c>
      <c r="D484" s="663" t="s">
        <v>2154</v>
      </c>
      <c r="E484" s="662" t="s">
        <v>4457</v>
      </c>
      <c r="F484" s="663" t="s">
        <v>4458</v>
      </c>
      <c r="G484" s="662" t="s">
        <v>3639</v>
      </c>
      <c r="H484" s="662" t="s">
        <v>3640</v>
      </c>
      <c r="I484" s="664">
        <v>5.2</v>
      </c>
      <c r="J484" s="664">
        <v>300</v>
      </c>
      <c r="K484" s="665">
        <v>1560</v>
      </c>
    </row>
    <row r="485" spans="1:11" ht="14.4" customHeight="1" x14ac:dyDescent="0.3">
      <c r="A485" s="660" t="s">
        <v>560</v>
      </c>
      <c r="B485" s="661" t="s">
        <v>561</v>
      </c>
      <c r="C485" s="662" t="s">
        <v>577</v>
      </c>
      <c r="D485" s="663" t="s">
        <v>2154</v>
      </c>
      <c r="E485" s="662" t="s">
        <v>4457</v>
      </c>
      <c r="F485" s="663" t="s">
        <v>4458</v>
      </c>
      <c r="G485" s="662" t="s">
        <v>3643</v>
      </c>
      <c r="H485" s="662" t="s">
        <v>3644</v>
      </c>
      <c r="I485" s="664">
        <v>13.2</v>
      </c>
      <c r="J485" s="664">
        <v>230</v>
      </c>
      <c r="K485" s="665">
        <v>3036</v>
      </c>
    </row>
    <row r="486" spans="1:11" ht="14.4" customHeight="1" x14ac:dyDescent="0.3">
      <c r="A486" s="660" t="s">
        <v>560</v>
      </c>
      <c r="B486" s="661" t="s">
        <v>561</v>
      </c>
      <c r="C486" s="662" t="s">
        <v>577</v>
      </c>
      <c r="D486" s="663" t="s">
        <v>2154</v>
      </c>
      <c r="E486" s="662" t="s">
        <v>4457</v>
      </c>
      <c r="F486" s="663" t="s">
        <v>4458</v>
      </c>
      <c r="G486" s="662" t="s">
        <v>3647</v>
      </c>
      <c r="H486" s="662" t="s">
        <v>3648</v>
      </c>
      <c r="I486" s="664">
        <v>21.236666666666665</v>
      </c>
      <c r="J486" s="664">
        <v>60</v>
      </c>
      <c r="K486" s="665">
        <v>1274.2</v>
      </c>
    </row>
    <row r="487" spans="1:11" ht="14.4" customHeight="1" x14ac:dyDescent="0.3">
      <c r="A487" s="660" t="s">
        <v>560</v>
      </c>
      <c r="B487" s="661" t="s">
        <v>561</v>
      </c>
      <c r="C487" s="662" t="s">
        <v>577</v>
      </c>
      <c r="D487" s="663" t="s">
        <v>2154</v>
      </c>
      <c r="E487" s="662" t="s">
        <v>4457</v>
      </c>
      <c r="F487" s="663" t="s">
        <v>4458</v>
      </c>
      <c r="G487" s="662" t="s">
        <v>4089</v>
      </c>
      <c r="H487" s="662" t="s">
        <v>4090</v>
      </c>
      <c r="I487" s="664">
        <v>1221</v>
      </c>
      <c r="J487" s="664">
        <v>40</v>
      </c>
      <c r="K487" s="665">
        <v>48840</v>
      </c>
    </row>
    <row r="488" spans="1:11" ht="14.4" customHeight="1" x14ac:dyDescent="0.3">
      <c r="A488" s="660" t="s">
        <v>560</v>
      </c>
      <c r="B488" s="661" t="s">
        <v>561</v>
      </c>
      <c r="C488" s="662" t="s">
        <v>577</v>
      </c>
      <c r="D488" s="663" t="s">
        <v>2154</v>
      </c>
      <c r="E488" s="662" t="s">
        <v>4457</v>
      </c>
      <c r="F488" s="663" t="s">
        <v>4458</v>
      </c>
      <c r="G488" s="662" t="s">
        <v>3653</v>
      </c>
      <c r="H488" s="662" t="s">
        <v>3654</v>
      </c>
      <c r="I488" s="664">
        <v>0.47499999999999998</v>
      </c>
      <c r="J488" s="664">
        <v>1500</v>
      </c>
      <c r="K488" s="665">
        <v>712</v>
      </c>
    </row>
    <row r="489" spans="1:11" ht="14.4" customHeight="1" x14ac:dyDescent="0.3">
      <c r="A489" s="660" t="s">
        <v>560</v>
      </c>
      <c r="B489" s="661" t="s">
        <v>561</v>
      </c>
      <c r="C489" s="662" t="s">
        <v>577</v>
      </c>
      <c r="D489" s="663" t="s">
        <v>2154</v>
      </c>
      <c r="E489" s="662" t="s">
        <v>4457</v>
      </c>
      <c r="F489" s="663" t="s">
        <v>4458</v>
      </c>
      <c r="G489" s="662" t="s">
        <v>3655</v>
      </c>
      <c r="H489" s="662" t="s">
        <v>3656</v>
      </c>
      <c r="I489" s="664">
        <v>4.03</v>
      </c>
      <c r="J489" s="664">
        <v>400</v>
      </c>
      <c r="K489" s="665">
        <v>1612</v>
      </c>
    </row>
    <row r="490" spans="1:11" ht="14.4" customHeight="1" x14ac:dyDescent="0.3">
      <c r="A490" s="660" t="s">
        <v>560</v>
      </c>
      <c r="B490" s="661" t="s">
        <v>561</v>
      </c>
      <c r="C490" s="662" t="s">
        <v>577</v>
      </c>
      <c r="D490" s="663" t="s">
        <v>2154</v>
      </c>
      <c r="E490" s="662" t="s">
        <v>4457</v>
      </c>
      <c r="F490" s="663" t="s">
        <v>4458</v>
      </c>
      <c r="G490" s="662" t="s">
        <v>4091</v>
      </c>
      <c r="H490" s="662" t="s">
        <v>4092</v>
      </c>
      <c r="I490" s="664">
        <v>1966.0287499999999</v>
      </c>
      <c r="J490" s="664">
        <v>160</v>
      </c>
      <c r="K490" s="665">
        <v>314564.68000000005</v>
      </c>
    </row>
    <row r="491" spans="1:11" ht="14.4" customHeight="1" x14ac:dyDescent="0.3">
      <c r="A491" s="660" t="s">
        <v>560</v>
      </c>
      <c r="B491" s="661" t="s">
        <v>561</v>
      </c>
      <c r="C491" s="662" t="s">
        <v>577</v>
      </c>
      <c r="D491" s="663" t="s">
        <v>2154</v>
      </c>
      <c r="E491" s="662" t="s">
        <v>4457</v>
      </c>
      <c r="F491" s="663" t="s">
        <v>4458</v>
      </c>
      <c r="G491" s="662" t="s">
        <v>4093</v>
      </c>
      <c r="H491" s="662" t="s">
        <v>4094</v>
      </c>
      <c r="I491" s="664">
        <v>678.024</v>
      </c>
      <c r="J491" s="664">
        <v>50</v>
      </c>
      <c r="K491" s="665">
        <v>33901.35</v>
      </c>
    </row>
    <row r="492" spans="1:11" ht="14.4" customHeight="1" x14ac:dyDescent="0.3">
      <c r="A492" s="660" t="s">
        <v>560</v>
      </c>
      <c r="B492" s="661" t="s">
        <v>561</v>
      </c>
      <c r="C492" s="662" t="s">
        <v>577</v>
      </c>
      <c r="D492" s="663" t="s">
        <v>2154</v>
      </c>
      <c r="E492" s="662" t="s">
        <v>4457</v>
      </c>
      <c r="F492" s="663" t="s">
        <v>4458</v>
      </c>
      <c r="G492" s="662" t="s">
        <v>4095</v>
      </c>
      <c r="H492" s="662" t="s">
        <v>4096</v>
      </c>
      <c r="I492" s="664">
        <v>251.43</v>
      </c>
      <c r="J492" s="664">
        <v>20</v>
      </c>
      <c r="K492" s="665">
        <v>5028.5200000000004</v>
      </c>
    </row>
    <row r="493" spans="1:11" ht="14.4" customHeight="1" x14ac:dyDescent="0.3">
      <c r="A493" s="660" t="s">
        <v>560</v>
      </c>
      <c r="B493" s="661" t="s">
        <v>561</v>
      </c>
      <c r="C493" s="662" t="s">
        <v>577</v>
      </c>
      <c r="D493" s="663" t="s">
        <v>2154</v>
      </c>
      <c r="E493" s="662" t="s">
        <v>4457</v>
      </c>
      <c r="F493" s="663" t="s">
        <v>4458</v>
      </c>
      <c r="G493" s="662" t="s">
        <v>4097</v>
      </c>
      <c r="H493" s="662" t="s">
        <v>4098</v>
      </c>
      <c r="I493" s="664">
        <v>265.45</v>
      </c>
      <c r="J493" s="664">
        <v>40</v>
      </c>
      <c r="K493" s="665">
        <v>10618</v>
      </c>
    </row>
    <row r="494" spans="1:11" ht="14.4" customHeight="1" x14ac:dyDescent="0.3">
      <c r="A494" s="660" t="s">
        <v>560</v>
      </c>
      <c r="B494" s="661" t="s">
        <v>561</v>
      </c>
      <c r="C494" s="662" t="s">
        <v>577</v>
      </c>
      <c r="D494" s="663" t="s">
        <v>2154</v>
      </c>
      <c r="E494" s="662" t="s">
        <v>4457</v>
      </c>
      <c r="F494" s="663" t="s">
        <v>4458</v>
      </c>
      <c r="G494" s="662" t="s">
        <v>4099</v>
      </c>
      <c r="H494" s="662" t="s">
        <v>4100</v>
      </c>
      <c r="I494" s="664">
        <v>890.56</v>
      </c>
      <c r="J494" s="664">
        <v>10</v>
      </c>
      <c r="K494" s="665">
        <v>8905.6</v>
      </c>
    </row>
    <row r="495" spans="1:11" ht="14.4" customHeight="1" x14ac:dyDescent="0.3">
      <c r="A495" s="660" t="s">
        <v>560</v>
      </c>
      <c r="B495" s="661" t="s">
        <v>561</v>
      </c>
      <c r="C495" s="662" t="s">
        <v>577</v>
      </c>
      <c r="D495" s="663" t="s">
        <v>2154</v>
      </c>
      <c r="E495" s="662" t="s">
        <v>4457</v>
      </c>
      <c r="F495" s="663" t="s">
        <v>4458</v>
      </c>
      <c r="G495" s="662" t="s">
        <v>4101</v>
      </c>
      <c r="H495" s="662" t="s">
        <v>4102</v>
      </c>
      <c r="I495" s="664">
        <v>49.91</v>
      </c>
      <c r="J495" s="664">
        <v>50</v>
      </c>
      <c r="K495" s="665">
        <v>2495.63</v>
      </c>
    </row>
    <row r="496" spans="1:11" ht="14.4" customHeight="1" x14ac:dyDescent="0.3">
      <c r="A496" s="660" t="s">
        <v>560</v>
      </c>
      <c r="B496" s="661" t="s">
        <v>561</v>
      </c>
      <c r="C496" s="662" t="s">
        <v>577</v>
      </c>
      <c r="D496" s="663" t="s">
        <v>2154</v>
      </c>
      <c r="E496" s="662" t="s">
        <v>4457</v>
      </c>
      <c r="F496" s="663" t="s">
        <v>4458</v>
      </c>
      <c r="G496" s="662" t="s">
        <v>4103</v>
      </c>
      <c r="H496" s="662" t="s">
        <v>4104</v>
      </c>
      <c r="I496" s="664">
        <v>1875.5</v>
      </c>
      <c r="J496" s="664">
        <v>10</v>
      </c>
      <c r="K496" s="665">
        <v>18755</v>
      </c>
    </row>
    <row r="497" spans="1:11" ht="14.4" customHeight="1" x14ac:dyDescent="0.3">
      <c r="A497" s="660" t="s">
        <v>560</v>
      </c>
      <c r="B497" s="661" t="s">
        <v>561</v>
      </c>
      <c r="C497" s="662" t="s">
        <v>577</v>
      </c>
      <c r="D497" s="663" t="s">
        <v>2154</v>
      </c>
      <c r="E497" s="662" t="s">
        <v>4457</v>
      </c>
      <c r="F497" s="663" t="s">
        <v>4458</v>
      </c>
      <c r="G497" s="662" t="s">
        <v>4105</v>
      </c>
      <c r="H497" s="662" t="s">
        <v>4106</v>
      </c>
      <c r="I497" s="664">
        <v>284.16000000000003</v>
      </c>
      <c r="J497" s="664">
        <v>40</v>
      </c>
      <c r="K497" s="665">
        <v>11366.26</v>
      </c>
    </row>
    <row r="498" spans="1:11" ht="14.4" customHeight="1" x14ac:dyDescent="0.3">
      <c r="A498" s="660" t="s">
        <v>560</v>
      </c>
      <c r="B498" s="661" t="s">
        <v>561</v>
      </c>
      <c r="C498" s="662" t="s">
        <v>577</v>
      </c>
      <c r="D498" s="663" t="s">
        <v>2154</v>
      </c>
      <c r="E498" s="662" t="s">
        <v>4457</v>
      </c>
      <c r="F498" s="663" t="s">
        <v>4458</v>
      </c>
      <c r="G498" s="662" t="s">
        <v>4107</v>
      </c>
      <c r="H498" s="662" t="s">
        <v>4108</v>
      </c>
      <c r="I498" s="664">
        <v>5395.5</v>
      </c>
      <c r="J498" s="664">
        <v>10</v>
      </c>
      <c r="K498" s="665">
        <v>53955</v>
      </c>
    </row>
    <row r="499" spans="1:11" ht="14.4" customHeight="1" x14ac:dyDescent="0.3">
      <c r="A499" s="660" t="s">
        <v>560</v>
      </c>
      <c r="B499" s="661" t="s">
        <v>561</v>
      </c>
      <c r="C499" s="662" t="s">
        <v>577</v>
      </c>
      <c r="D499" s="663" t="s">
        <v>2154</v>
      </c>
      <c r="E499" s="662" t="s">
        <v>4457</v>
      </c>
      <c r="F499" s="663" t="s">
        <v>4458</v>
      </c>
      <c r="G499" s="662" t="s">
        <v>4109</v>
      </c>
      <c r="H499" s="662" t="s">
        <v>4110</v>
      </c>
      <c r="I499" s="664">
        <v>139.26</v>
      </c>
      <c r="J499" s="664">
        <v>1440</v>
      </c>
      <c r="K499" s="665">
        <v>200534</v>
      </c>
    </row>
    <row r="500" spans="1:11" ht="14.4" customHeight="1" x14ac:dyDescent="0.3">
      <c r="A500" s="660" t="s">
        <v>560</v>
      </c>
      <c r="B500" s="661" t="s">
        <v>561</v>
      </c>
      <c r="C500" s="662" t="s">
        <v>577</v>
      </c>
      <c r="D500" s="663" t="s">
        <v>2154</v>
      </c>
      <c r="E500" s="662" t="s">
        <v>4457</v>
      </c>
      <c r="F500" s="663" t="s">
        <v>4458</v>
      </c>
      <c r="G500" s="662" t="s">
        <v>4111</v>
      </c>
      <c r="H500" s="662" t="s">
        <v>4112</v>
      </c>
      <c r="I500" s="664">
        <v>687.39499999999998</v>
      </c>
      <c r="J500" s="664">
        <v>20</v>
      </c>
      <c r="K500" s="665">
        <v>13747.939999999999</v>
      </c>
    </row>
    <row r="501" spans="1:11" ht="14.4" customHeight="1" x14ac:dyDescent="0.3">
      <c r="A501" s="660" t="s">
        <v>560</v>
      </c>
      <c r="B501" s="661" t="s">
        <v>561</v>
      </c>
      <c r="C501" s="662" t="s">
        <v>577</v>
      </c>
      <c r="D501" s="663" t="s">
        <v>2154</v>
      </c>
      <c r="E501" s="662" t="s">
        <v>4457</v>
      </c>
      <c r="F501" s="663" t="s">
        <v>4458</v>
      </c>
      <c r="G501" s="662" t="s">
        <v>4113</v>
      </c>
      <c r="H501" s="662" t="s">
        <v>4114</v>
      </c>
      <c r="I501" s="664">
        <v>49.97</v>
      </c>
      <c r="J501" s="664">
        <v>10</v>
      </c>
      <c r="K501" s="665">
        <v>499.73</v>
      </c>
    </row>
    <row r="502" spans="1:11" ht="14.4" customHeight="1" x14ac:dyDescent="0.3">
      <c r="A502" s="660" t="s">
        <v>560</v>
      </c>
      <c r="B502" s="661" t="s">
        <v>561</v>
      </c>
      <c r="C502" s="662" t="s">
        <v>577</v>
      </c>
      <c r="D502" s="663" t="s">
        <v>2154</v>
      </c>
      <c r="E502" s="662" t="s">
        <v>4457</v>
      </c>
      <c r="F502" s="663" t="s">
        <v>4458</v>
      </c>
      <c r="G502" s="662" t="s">
        <v>4115</v>
      </c>
      <c r="H502" s="662" t="s">
        <v>4116</v>
      </c>
      <c r="I502" s="664">
        <v>30.86</v>
      </c>
      <c r="J502" s="664">
        <v>25</v>
      </c>
      <c r="K502" s="665">
        <v>771.38</v>
      </c>
    </row>
    <row r="503" spans="1:11" ht="14.4" customHeight="1" x14ac:dyDescent="0.3">
      <c r="A503" s="660" t="s">
        <v>560</v>
      </c>
      <c r="B503" s="661" t="s">
        <v>561</v>
      </c>
      <c r="C503" s="662" t="s">
        <v>577</v>
      </c>
      <c r="D503" s="663" t="s">
        <v>2154</v>
      </c>
      <c r="E503" s="662" t="s">
        <v>4457</v>
      </c>
      <c r="F503" s="663" t="s">
        <v>4458</v>
      </c>
      <c r="G503" s="662" t="s">
        <v>4117</v>
      </c>
      <c r="H503" s="662" t="s">
        <v>4118</v>
      </c>
      <c r="I503" s="664">
        <v>548.13</v>
      </c>
      <c r="J503" s="664">
        <v>100</v>
      </c>
      <c r="K503" s="665">
        <v>54813</v>
      </c>
    </row>
    <row r="504" spans="1:11" ht="14.4" customHeight="1" x14ac:dyDescent="0.3">
      <c r="A504" s="660" t="s">
        <v>560</v>
      </c>
      <c r="B504" s="661" t="s">
        <v>561</v>
      </c>
      <c r="C504" s="662" t="s">
        <v>577</v>
      </c>
      <c r="D504" s="663" t="s">
        <v>2154</v>
      </c>
      <c r="E504" s="662" t="s">
        <v>4457</v>
      </c>
      <c r="F504" s="663" t="s">
        <v>4458</v>
      </c>
      <c r="G504" s="662" t="s">
        <v>4119</v>
      </c>
      <c r="H504" s="662" t="s">
        <v>4120</v>
      </c>
      <c r="I504" s="664">
        <v>1324.95</v>
      </c>
      <c r="J504" s="664">
        <v>5</v>
      </c>
      <c r="K504" s="665">
        <v>6624.75</v>
      </c>
    </row>
    <row r="505" spans="1:11" ht="14.4" customHeight="1" x14ac:dyDescent="0.3">
      <c r="A505" s="660" t="s">
        <v>560</v>
      </c>
      <c r="B505" s="661" t="s">
        <v>561</v>
      </c>
      <c r="C505" s="662" t="s">
        <v>577</v>
      </c>
      <c r="D505" s="663" t="s">
        <v>2154</v>
      </c>
      <c r="E505" s="662" t="s">
        <v>4457</v>
      </c>
      <c r="F505" s="663" t="s">
        <v>4458</v>
      </c>
      <c r="G505" s="662" t="s">
        <v>4121</v>
      </c>
      <c r="H505" s="662" t="s">
        <v>4122</v>
      </c>
      <c r="I505" s="664">
        <v>58685</v>
      </c>
      <c r="J505" s="664">
        <v>11</v>
      </c>
      <c r="K505" s="665">
        <v>645535</v>
      </c>
    </row>
    <row r="506" spans="1:11" ht="14.4" customHeight="1" x14ac:dyDescent="0.3">
      <c r="A506" s="660" t="s">
        <v>560</v>
      </c>
      <c r="B506" s="661" t="s">
        <v>561</v>
      </c>
      <c r="C506" s="662" t="s">
        <v>577</v>
      </c>
      <c r="D506" s="663" t="s">
        <v>2154</v>
      </c>
      <c r="E506" s="662" t="s">
        <v>4457</v>
      </c>
      <c r="F506" s="663" t="s">
        <v>4458</v>
      </c>
      <c r="G506" s="662" t="s">
        <v>4123</v>
      </c>
      <c r="H506" s="662" t="s">
        <v>4124</v>
      </c>
      <c r="I506" s="664">
        <v>18.39</v>
      </c>
      <c r="J506" s="664">
        <v>12</v>
      </c>
      <c r="K506" s="665">
        <v>220.7</v>
      </c>
    </row>
    <row r="507" spans="1:11" ht="14.4" customHeight="1" x14ac:dyDescent="0.3">
      <c r="A507" s="660" t="s">
        <v>560</v>
      </c>
      <c r="B507" s="661" t="s">
        <v>561</v>
      </c>
      <c r="C507" s="662" t="s">
        <v>577</v>
      </c>
      <c r="D507" s="663" t="s">
        <v>2154</v>
      </c>
      <c r="E507" s="662" t="s">
        <v>4457</v>
      </c>
      <c r="F507" s="663" t="s">
        <v>4458</v>
      </c>
      <c r="G507" s="662" t="s">
        <v>4125</v>
      </c>
      <c r="H507" s="662" t="s">
        <v>4126</v>
      </c>
      <c r="I507" s="664">
        <v>1649.96</v>
      </c>
      <c r="J507" s="664">
        <v>71</v>
      </c>
      <c r="K507" s="665">
        <v>117146.87</v>
      </c>
    </row>
    <row r="508" spans="1:11" ht="14.4" customHeight="1" x14ac:dyDescent="0.3">
      <c r="A508" s="660" t="s">
        <v>560</v>
      </c>
      <c r="B508" s="661" t="s">
        <v>561</v>
      </c>
      <c r="C508" s="662" t="s">
        <v>577</v>
      </c>
      <c r="D508" s="663" t="s">
        <v>2154</v>
      </c>
      <c r="E508" s="662" t="s">
        <v>4457</v>
      </c>
      <c r="F508" s="663" t="s">
        <v>4458</v>
      </c>
      <c r="G508" s="662" t="s">
        <v>4127</v>
      </c>
      <c r="H508" s="662" t="s">
        <v>4128</v>
      </c>
      <c r="I508" s="664">
        <v>824.01</v>
      </c>
      <c r="J508" s="664">
        <v>50</v>
      </c>
      <c r="K508" s="665">
        <v>41200.5</v>
      </c>
    </row>
    <row r="509" spans="1:11" ht="14.4" customHeight="1" x14ac:dyDescent="0.3">
      <c r="A509" s="660" t="s">
        <v>560</v>
      </c>
      <c r="B509" s="661" t="s">
        <v>561</v>
      </c>
      <c r="C509" s="662" t="s">
        <v>577</v>
      </c>
      <c r="D509" s="663" t="s">
        <v>2154</v>
      </c>
      <c r="E509" s="662" t="s">
        <v>4457</v>
      </c>
      <c r="F509" s="663" t="s">
        <v>4458</v>
      </c>
      <c r="G509" s="662" t="s">
        <v>4129</v>
      </c>
      <c r="H509" s="662" t="s">
        <v>4130</v>
      </c>
      <c r="I509" s="664">
        <v>45.555</v>
      </c>
      <c r="J509" s="664">
        <v>60</v>
      </c>
      <c r="K509" s="665">
        <v>2724.93</v>
      </c>
    </row>
    <row r="510" spans="1:11" ht="14.4" customHeight="1" x14ac:dyDescent="0.3">
      <c r="A510" s="660" t="s">
        <v>560</v>
      </c>
      <c r="B510" s="661" t="s">
        <v>561</v>
      </c>
      <c r="C510" s="662" t="s">
        <v>577</v>
      </c>
      <c r="D510" s="663" t="s">
        <v>2154</v>
      </c>
      <c r="E510" s="662" t="s">
        <v>4457</v>
      </c>
      <c r="F510" s="663" t="s">
        <v>4458</v>
      </c>
      <c r="G510" s="662" t="s">
        <v>4131</v>
      </c>
      <c r="H510" s="662" t="s">
        <v>4132</v>
      </c>
      <c r="I510" s="664">
        <v>12500</v>
      </c>
      <c r="J510" s="664">
        <v>2</v>
      </c>
      <c r="K510" s="665">
        <v>25000</v>
      </c>
    </row>
    <row r="511" spans="1:11" ht="14.4" customHeight="1" x14ac:dyDescent="0.3">
      <c r="A511" s="660" t="s">
        <v>560</v>
      </c>
      <c r="B511" s="661" t="s">
        <v>561</v>
      </c>
      <c r="C511" s="662" t="s">
        <v>577</v>
      </c>
      <c r="D511" s="663" t="s">
        <v>2154</v>
      </c>
      <c r="E511" s="662" t="s">
        <v>4457</v>
      </c>
      <c r="F511" s="663" t="s">
        <v>4458</v>
      </c>
      <c r="G511" s="662" t="s">
        <v>4133</v>
      </c>
      <c r="H511" s="662" t="s">
        <v>4134</v>
      </c>
      <c r="I511" s="664">
        <v>900.97</v>
      </c>
      <c r="J511" s="664">
        <v>10</v>
      </c>
      <c r="K511" s="665">
        <v>9009.66</v>
      </c>
    </row>
    <row r="512" spans="1:11" ht="14.4" customHeight="1" x14ac:dyDescent="0.3">
      <c r="A512" s="660" t="s">
        <v>560</v>
      </c>
      <c r="B512" s="661" t="s">
        <v>561</v>
      </c>
      <c r="C512" s="662" t="s">
        <v>577</v>
      </c>
      <c r="D512" s="663" t="s">
        <v>2154</v>
      </c>
      <c r="E512" s="662" t="s">
        <v>4457</v>
      </c>
      <c r="F512" s="663" t="s">
        <v>4458</v>
      </c>
      <c r="G512" s="662" t="s">
        <v>4135</v>
      </c>
      <c r="H512" s="662" t="s">
        <v>4136</v>
      </c>
      <c r="I512" s="664">
        <v>78.650000000000006</v>
      </c>
      <c r="J512" s="664">
        <v>50</v>
      </c>
      <c r="K512" s="665">
        <v>3932.5</v>
      </c>
    </row>
    <row r="513" spans="1:11" ht="14.4" customHeight="1" x14ac:dyDescent="0.3">
      <c r="A513" s="660" t="s">
        <v>560</v>
      </c>
      <c r="B513" s="661" t="s">
        <v>561</v>
      </c>
      <c r="C513" s="662" t="s">
        <v>577</v>
      </c>
      <c r="D513" s="663" t="s">
        <v>2154</v>
      </c>
      <c r="E513" s="662" t="s">
        <v>4457</v>
      </c>
      <c r="F513" s="663" t="s">
        <v>4458</v>
      </c>
      <c r="G513" s="662" t="s">
        <v>4137</v>
      </c>
      <c r="H513" s="662" t="s">
        <v>4138</v>
      </c>
      <c r="I513" s="664">
        <v>16700.419999999995</v>
      </c>
      <c r="J513" s="664">
        <v>23</v>
      </c>
      <c r="K513" s="665">
        <v>384109.66</v>
      </c>
    </row>
    <row r="514" spans="1:11" ht="14.4" customHeight="1" x14ac:dyDescent="0.3">
      <c r="A514" s="660" t="s">
        <v>560</v>
      </c>
      <c r="B514" s="661" t="s">
        <v>561</v>
      </c>
      <c r="C514" s="662" t="s">
        <v>577</v>
      </c>
      <c r="D514" s="663" t="s">
        <v>2154</v>
      </c>
      <c r="E514" s="662" t="s">
        <v>4457</v>
      </c>
      <c r="F514" s="663" t="s">
        <v>4458</v>
      </c>
      <c r="G514" s="662" t="s">
        <v>4139</v>
      </c>
      <c r="H514" s="662" t="s">
        <v>4140</v>
      </c>
      <c r="I514" s="664">
        <v>2.86</v>
      </c>
      <c r="J514" s="664">
        <v>100</v>
      </c>
      <c r="K514" s="665">
        <v>286</v>
      </c>
    </row>
    <row r="515" spans="1:11" ht="14.4" customHeight="1" x14ac:dyDescent="0.3">
      <c r="A515" s="660" t="s">
        <v>560</v>
      </c>
      <c r="B515" s="661" t="s">
        <v>561</v>
      </c>
      <c r="C515" s="662" t="s">
        <v>577</v>
      </c>
      <c r="D515" s="663" t="s">
        <v>2154</v>
      </c>
      <c r="E515" s="662" t="s">
        <v>4457</v>
      </c>
      <c r="F515" s="663" t="s">
        <v>4458</v>
      </c>
      <c r="G515" s="662" t="s">
        <v>4141</v>
      </c>
      <c r="H515" s="662" t="s">
        <v>4142</v>
      </c>
      <c r="I515" s="664">
        <v>564.66999999999996</v>
      </c>
      <c r="J515" s="664">
        <v>6</v>
      </c>
      <c r="K515" s="665">
        <v>3388.02</v>
      </c>
    </row>
    <row r="516" spans="1:11" ht="14.4" customHeight="1" x14ac:dyDescent="0.3">
      <c r="A516" s="660" t="s">
        <v>560</v>
      </c>
      <c r="B516" s="661" t="s">
        <v>561</v>
      </c>
      <c r="C516" s="662" t="s">
        <v>577</v>
      </c>
      <c r="D516" s="663" t="s">
        <v>2154</v>
      </c>
      <c r="E516" s="662" t="s">
        <v>4457</v>
      </c>
      <c r="F516" s="663" t="s">
        <v>4458</v>
      </c>
      <c r="G516" s="662" t="s">
        <v>3685</v>
      </c>
      <c r="H516" s="662" t="s">
        <v>3686</v>
      </c>
      <c r="I516" s="664">
        <v>9.68</v>
      </c>
      <c r="J516" s="664">
        <v>300</v>
      </c>
      <c r="K516" s="665">
        <v>2904</v>
      </c>
    </row>
    <row r="517" spans="1:11" ht="14.4" customHeight="1" x14ac:dyDescent="0.3">
      <c r="A517" s="660" t="s">
        <v>560</v>
      </c>
      <c r="B517" s="661" t="s">
        <v>561</v>
      </c>
      <c r="C517" s="662" t="s">
        <v>577</v>
      </c>
      <c r="D517" s="663" t="s">
        <v>2154</v>
      </c>
      <c r="E517" s="662" t="s">
        <v>4457</v>
      </c>
      <c r="F517" s="663" t="s">
        <v>4458</v>
      </c>
      <c r="G517" s="662" t="s">
        <v>3887</v>
      </c>
      <c r="H517" s="662" t="s">
        <v>3888</v>
      </c>
      <c r="I517" s="664">
        <v>3539.25</v>
      </c>
      <c r="J517" s="664">
        <v>5</v>
      </c>
      <c r="K517" s="665">
        <v>17696.25</v>
      </c>
    </row>
    <row r="518" spans="1:11" ht="14.4" customHeight="1" x14ac:dyDescent="0.3">
      <c r="A518" s="660" t="s">
        <v>560</v>
      </c>
      <c r="B518" s="661" t="s">
        <v>561</v>
      </c>
      <c r="C518" s="662" t="s">
        <v>577</v>
      </c>
      <c r="D518" s="663" t="s">
        <v>2154</v>
      </c>
      <c r="E518" s="662" t="s">
        <v>4457</v>
      </c>
      <c r="F518" s="663" t="s">
        <v>4458</v>
      </c>
      <c r="G518" s="662" t="s">
        <v>4143</v>
      </c>
      <c r="H518" s="662" t="s">
        <v>4144</v>
      </c>
      <c r="I518" s="664">
        <v>3539.25</v>
      </c>
      <c r="J518" s="664">
        <v>1</v>
      </c>
      <c r="K518" s="665">
        <v>3539.25</v>
      </c>
    </row>
    <row r="519" spans="1:11" ht="14.4" customHeight="1" x14ac:dyDescent="0.3">
      <c r="A519" s="660" t="s">
        <v>560</v>
      </c>
      <c r="B519" s="661" t="s">
        <v>561</v>
      </c>
      <c r="C519" s="662" t="s">
        <v>577</v>
      </c>
      <c r="D519" s="663" t="s">
        <v>2154</v>
      </c>
      <c r="E519" s="662" t="s">
        <v>4457</v>
      </c>
      <c r="F519" s="663" t="s">
        <v>4458</v>
      </c>
      <c r="G519" s="662" t="s">
        <v>4145</v>
      </c>
      <c r="H519" s="662" t="s">
        <v>4146</v>
      </c>
      <c r="I519" s="664">
        <v>824.01</v>
      </c>
      <c r="J519" s="664">
        <v>10</v>
      </c>
      <c r="K519" s="665">
        <v>8240.1</v>
      </c>
    </row>
    <row r="520" spans="1:11" ht="14.4" customHeight="1" x14ac:dyDescent="0.3">
      <c r="A520" s="660" t="s">
        <v>560</v>
      </c>
      <c r="B520" s="661" t="s">
        <v>561</v>
      </c>
      <c r="C520" s="662" t="s">
        <v>577</v>
      </c>
      <c r="D520" s="663" t="s">
        <v>2154</v>
      </c>
      <c r="E520" s="662" t="s">
        <v>4457</v>
      </c>
      <c r="F520" s="663" t="s">
        <v>4458</v>
      </c>
      <c r="G520" s="662" t="s">
        <v>4147</v>
      </c>
      <c r="H520" s="662" t="s">
        <v>4148</v>
      </c>
      <c r="I520" s="664">
        <v>3539.25</v>
      </c>
      <c r="J520" s="664">
        <v>6</v>
      </c>
      <c r="K520" s="665">
        <v>21235.5</v>
      </c>
    </row>
    <row r="521" spans="1:11" ht="14.4" customHeight="1" x14ac:dyDescent="0.3">
      <c r="A521" s="660" t="s">
        <v>560</v>
      </c>
      <c r="B521" s="661" t="s">
        <v>561</v>
      </c>
      <c r="C521" s="662" t="s">
        <v>577</v>
      </c>
      <c r="D521" s="663" t="s">
        <v>2154</v>
      </c>
      <c r="E521" s="662" t="s">
        <v>4457</v>
      </c>
      <c r="F521" s="663" t="s">
        <v>4458</v>
      </c>
      <c r="G521" s="662" t="s">
        <v>4149</v>
      </c>
      <c r="H521" s="662" t="s">
        <v>4150</v>
      </c>
      <c r="I521" s="664">
        <v>14290.1</v>
      </c>
      <c r="J521" s="664">
        <v>1</v>
      </c>
      <c r="K521" s="665">
        <v>14290.1</v>
      </c>
    </row>
    <row r="522" spans="1:11" ht="14.4" customHeight="1" x14ac:dyDescent="0.3">
      <c r="A522" s="660" t="s">
        <v>560</v>
      </c>
      <c r="B522" s="661" t="s">
        <v>561</v>
      </c>
      <c r="C522" s="662" t="s">
        <v>577</v>
      </c>
      <c r="D522" s="663" t="s">
        <v>2154</v>
      </c>
      <c r="E522" s="662" t="s">
        <v>4457</v>
      </c>
      <c r="F522" s="663" t="s">
        <v>4458</v>
      </c>
      <c r="G522" s="662" t="s">
        <v>4151</v>
      </c>
      <c r="H522" s="662" t="s">
        <v>4152</v>
      </c>
      <c r="I522" s="664">
        <v>11794.48</v>
      </c>
      <c r="J522" s="664">
        <v>1</v>
      </c>
      <c r="K522" s="665">
        <v>11794.48</v>
      </c>
    </row>
    <row r="523" spans="1:11" ht="14.4" customHeight="1" x14ac:dyDescent="0.3">
      <c r="A523" s="660" t="s">
        <v>560</v>
      </c>
      <c r="B523" s="661" t="s">
        <v>561</v>
      </c>
      <c r="C523" s="662" t="s">
        <v>577</v>
      </c>
      <c r="D523" s="663" t="s">
        <v>2154</v>
      </c>
      <c r="E523" s="662" t="s">
        <v>4457</v>
      </c>
      <c r="F523" s="663" t="s">
        <v>4458</v>
      </c>
      <c r="G523" s="662" t="s">
        <v>4153</v>
      </c>
      <c r="H523" s="662" t="s">
        <v>4154</v>
      </c>
      <c r="I523" s="664">
        <v>653.4</v>
      </c>
      <c r="J523" s="664">
        <v>10</v>
      </c>
      <c r="K523" s="665">
        <v>6534</v>
      </c>
    </row>
    <row r="524" spans="1:11" ht="14.4" customHeight="1" x14ac:dyDescent="0.3">
      <c r="A524" s="660" t="s">
        <v>560</v>
      </c>
      <c r="B524" s="661" t="s">
        <v>561</v>
      </c>
      <c r="C524" s="662" t="s">
        <v>577</v>
      </c>
      <c r="D524" s="663" t="s">
        <v>2154</v>
      </c>
      <c r="E524" s="662" t="s">
        <v>4457</v>
      </c>
      <c r="F524" s="663" t="s">
        <v>4458</v>
      </c>
      <c r="G524" s="662" t="s">
        <v>4155</v>
      </c>
      <c r="H524" s="662" t="s">
        <v>4156</v>
      </c>
      <c r="I524" s="664">
        <v>5166.72</v>
      </c>
      <c r="J524" s="664">
        <v>5</v>
      </c>
      <c r="K524" s="665">
        <v>25833.600000000002</v>
      </c>
    </row>
    <row r="525" spans="1:11" ht="14.4" customHeight="1" x14ac:dyDescent="0.3">
      <c r="A525" s="660" t="s">
        <v>560</v>
      </c>
      <c r="B525" s="661" t="s">
        <v>561</v>
      </c>
      <c r="C525" s="662" t="s">
        <v>577</v>
      </c>
      <c r="D525" s="663" t="s">
        <v>2154</v>
      </c>
      <c r="E525" s="662" t="s">
        <v>4457</v>
      </c>
      <c r="F525" s="663" t="s">
        <v>4458</v>
      </c>
      <c r="G525" s="662" t="s">
        <v>4157</v>
      </c>
      <c r="H525" s="662" t="s">
        <v>4158</v>
      </c>
      <c r="I525" s="664">
        <v>3162.94</v>
      </c>
      <c r="J525" s="664">
        <v>1</v>
      </c>
      <c r="K525" s="665">
        <v>3162.94</v>
      </c>
    </row>
    <row r="526" spans="1:11" ht="14.4" customHeight="1" x14ac:dyDescent="0.3">
      <c r="A526" s="660" t="s">
        <v>560</v>
      </c>
      <c r="B526" s="661" t="s">
        <v>561</v>
      </c>
      <c r="C526" s="662" t="s">
        <v>577</v>
      </c>
      <c r="D526" s="663" t="s">
        <v>2154</v>
      </c>
      <c r="E526" s="662" t="s">
        <v>4457</v>
      </c>
      <c r="F526" s="663" t="s">
        <v>4458</v>
      </c>
      <c r="G526" s="662" t="s">
        <v>4159</v>
      </c>
      <c r="H526" s="662" t="s">
        <v>4160</v>
      </c>
      <c r="I526" s="664">
        <v>1500.3999999999999</v>
      </c>
      <c r="J526" s="664">
        <v>30</v>
      </c>
      <c r="K526" s="665">
        <v>45012</v>
      </c>
    </row>
    <row r="527" spans="1:11" ht="14.4" customHeight="1" x14ac:dyDescent="0.3">
      <c r="A527" s="660" t="s">
        <v>560</v>
      </c>
      <c r="B527" s="661" t="s">
        <v>561</v>
      </c>
      <c r="C527" s="662" t="s">
        <v>577</v>
      </c>
      <c r="D527" s="663" t="s">
        <v>2154</v>
      </c>
      <c r="E527" s="662" t="s">
        <v>4457</v>
      </c>
      <c r="F527" s="663" t="s">
        <v>4458</v>
      </c>
      <c r="G527" s="662" t="s">
        <v>4161</v>
      </c>
      <c r="H527" s="662" t="s">
        <v>4162</v>
      </c>
      <c r="I527" s="664">
        <v>0.01</v>
      </c>
      <c r="J527" s="664">
        <v>10</v>
      </c>
      <c r="K527" s="665">
        <v>0.12</v>
      </c>
    </row>
    <row r="528" spans="1:11" ht="14.4" customHeight="1" x14ac:dyDescent="0.3">
      <c r="A528" s="660" t="s">
        <v>560</v>
      </c>
      <c r="B528" s="661" t="s">
        <v>561</v>
      </c>
      <c r="C528" s="662" t="s">
        <v>577</v>
      </c>
      <c r="D528" s="663" t="s">
        <v>2154</v>
      </c>
      <c r="E528" s="662" t="s">
        <v>4457</v>
      </c>
      <c r="F528" s="663" t="s">
        <v>4458</v>
      </c>
      <c r="G528" s="662" t="s">
        <v>4163</v>
      </c>
      <c r="H528" s="662" t="s">
        <v>4164</v>
      </c>
      <c r="I528" s="664">
        <v>11794.48</v>
      </c>
      <c r="J528" s="664">
        <v>1</v>
      </c>
      <c r="K528" s="665">
        <v>11794.48</v>
      </c>
    </row>
    <row r="529" spans="1:11" ht="14.4" customHeight="1" x14ac:dyDescent="0.3">
      <c r="A529" s="660" t="s">
        <v>560</v>
      </c>
      <c r="B529" s="661" t="s">
        <v>561</v>
      </c>
      <c r="C529" s="662" t="s">
        <v>577</v>
      </c>
      <c r="D529" s="663" t="s">
        <v>2154</v>
      </c>
      <c r="E529" s="662" t="s">
        <v>4457</v>
      </c>
      <c r="F529" s="663" t="s">
        <v>4458</v>
      </c>
      <c r="G529" s="662" t="s">
        <v>4165</v>
      </c>
      <c r="H529" s="662" t="s">
        <v>4166</v>
      </c>
      <c r="I529" s="664">
        <v>761.09</v>
      </c>
      <c r="J529" s="664">
        <v>10</v>
      </c>
      <c r="K529" s="665">
        <v>7610.9</v>
      </c>
    </row>
    <row r="530" spans="1:11" ht="14.4" customHeight="1" x14ac:dyDescent="0.3">
      <c r="A530" s="660" t="s">
        <v>560</v>
      </c>
      <c r="B530" s="661" t="s">
        <v>561</v>
      </c>
      <c r="C530" s="662" t="s">
        <v>577</v>
      </c>
      <c r="D530" s="663" t="s">
        <v>2154</v>
      </c>
      <c r="E530" s="662" t="s">
        <v>4457</v>
      </c>
      <c r="F530" s="663" t="s">
        <v>4458</v>
      </c>
      <c r="G530" s="662" t="s">
        <v>4167</v>
      </c>
      <c r="H530" s="662" t="s">
        <v>4168</v>
      </c>
      <c r="I530" s="664">
        <v>5596.76</v>
      </c>
      <c r="J530" s="664">
        <v>1</v>
      </c>
      <c r="K530" s="665">
        <v>5596.76</v>
      </c>
    </row>
    <row r="531" spans="1:11" ht="14.4" customHeight="1" x14ac:dyDescent="0.3">
      <c r="A531" s="660" t="s">
        <v>560</v>
      </c>
      <c r="B531" s="661" t="s">
        <v>561</v>
      </c>
      <c r="C531" s="662" t="s">
        <v>577</v>
      </c>
      <c r="D531" s="663" t="s">
        <v>2154</v>
      </c>
      <c r="E531" s="662" t="s">
        <v>4457</v>
      </c>
      <c r="F531" s="663" t="s">
        <v>4458</v>
      </c>
      <c r="G531" s="662" t="s">
        <v>4169</v>
      </c>
      <c r="H531" s="662" t="s">
        <v>4170</v>
      </c>
      <c r="I531" s="664">
        <v>2196.5</v>
      </c>
      <c r="J531" s="664">
        <v>70</v>
      </c>
      <c r="K531" s="665">
        <v>153755</v>
      </c>
    </row>
    <row r="532" spans="1:11" ht="14.4" customHeight="1" x14ac:dyDescent="0.3">
      <c r="A532" s="660" t="s">
        <v>560</v>
      </c>
      <c r="B532" s="661" t="s">
        <v>561</v>
      </c>
      <c r="C532" s="662" t="s">
        <v>577</v>
      </c>
      <c r="D532" s="663" t="s">
        <v>2154</v>
      </c>
      <c r="E532" s="662" t="s">
        <v>4457</v>
      </c>
      <c r="F532" s="663" t="s">
        <v>4458</v>
      </c>
      <c r="G532" s="662" t="s">
        <v>4171</v>
      </c>
      <c r="H532" s="662" t="s">
        <v>4172</v>
      </c>
      <c r="I532" s="664">
        <v>4751.67</v>
      </c>
      <c r="J532" s="664">
        <v>1</v>
      </c>
      <c r="K532" s="665">
        <v>4751.67</v>
      </c>
    </row>
    <row r="533" spans="1:11" ht="14.4" customHeight="1" x14ac:dyDescent="0.3">
      <c r="A533" s="660" t="s">
        <v>560</v>
      </c>
      <c r="B533" s="661" t="s">
        <v>561</v>
      </c>
      <c r="C533" s="662" t="s">
        <v>577</v>
      </c>
      <c r="D533" s="663" t="s">
        <v>2154</v>
      </c>
      <c r="E533" s="662" t="s">
        <v>4457</v>
      </c>
      <c r="F533" s="663" t="s">
        <v>4458</v>
      </c>
      <c r="G533" s="662" t="s">
        <v>4173</v>
      </c>
      <c r="H533" s="662" t="s">
        <v>4174</v>
      </c>
      <c r="I533" s="664">
        <v>295.24</v>
      </c>
      <c r="J533" s="664">
        <v>180</v>
      </c>
      <c r="K533" s="665">
        <v>53143.199999999997</v>
      </c>
    </row>
    <row r="534" spans="1:11" ht="14.4" customHeight="1" x14ac:dyDescent="0.3">
      <c r="A534" s="660" t="s">
        <v>560</v>
      </c>
      <c r="B534" s="661" t="s">
        <v>561</v>
      </c>
      <c r="C534" s="662" t="s">
        <v>577</v>
      </c>
      <c r="D534" s="663" t="s">
        <v>2154</v>
      </c>
      <c r="E534" s="662" t="s">
        <v>4457</v>
      </c>
      <c r="F534" s="663" t="s">
        <v>4458</v>
      </c>
      <c r="G534" s="662" t="s">
        <v>4175</v>
      </c>
      <c r="H534" s="662" t="s">
        <v>4176</v>
      </c>
      <c r="I534" s="664">
        <v>415.03</v>
      </c>
      <c r="J534" s="664">
        <v>60</v>
      </c>
      <c r="K534" s="665">
        <v>24901.800000000003</v>
      </c>
    </row>
    <row r="535" spans="1:11" ht="14.4" customHeight="1" x14ac:dyDescent="0.3">
      <c r="A535" s="660" t="s">
        <v>560</v>
      </c>
      <c r="B535" s="661" t="s">
        <v>561</v>
      </c>
      <c r="C535" s="662" t="s">
        <v>577</v>
      </c>
      <c r="D535" s="663" t="s">
        <v>2154</v>
      </c>
      <c r="E535" s="662" t="s">
        <v>4457</v>
      </c>
      <c r="F535" s="663" t="s">
        <v>4458</v>
      </c>
      <c r="G535" s="662" t="s">
        <v>4177</v>
      </c>
      <c r="H535" s="662" t="s">
        <v>4178</v>
      </c>
      <c r="I535" s="664">
        <v>10098.858571428571</v>
      </c>
      <c r="J535" s="664">
        <v>8</v>
      </c>
      <c r="K535" s="665">
        <v>79392.02</v>
      </c>
    </row>
    <row r="536" spans="1:11" ht="14.4" customHeight="1" x14ac:dyDescent="0.3">
      <c r="A536" s="660" t="s">
        <v>560</v>
      </c>
      <c r="B536" s="661" t="s">
        <v>561</v>
      </c>
      <c r="C536" s="662" t="s">
        <v>577</v>
      </c>
      <c r="D536" s="663" t="s">
        <v>2154</v>
      </c>
      <c r="E536" s="662" t="s">
        <v>4457</v>
      </c>
      <c r="F536" s="663" t="s">
        <v>4458</v>
      </c>
      <c r="G536" s="662" t="s">
        <v>4179</v>
      </c>
      <c r="H536" s="662" t="s">
        <v>4180</v>
      </c>
      <c r="I536" s="664">
        <v>136.94999999999999</v>
      </c>
      <c r="J536" s="664">
        <v>20</v>
      </c>
      <c r="K536" s="665">
        <v>2738.96</v>
      </c>
    </row>
    <row r="537" spans="1:11" ht="14.4" customHeight="1" x14ac:dyDescent="0.3">
      <c r="A537" s="660" t="s">
        <v>560</v>
      </c>
      <c r="B537" s="661" t="s">
        <v>561</v>
      </c>
      <c r="C537" s="662" t="s">
        <v>577</v>
      </c>
      <c r="D537" s="663" t="s">
        <v>2154</v>
      </c>
      <c r="E537" s="662" t="s">
        <v>4457</v>
      </c>
      <c r="F537" s="663" t="s">
        <v>4458</v>
      </c>
      <c r="G537" s="662" t="s">
        <v>4181</v>
      </c>
      <c r="H537" s="662" t="s">
        <v>4182</v>
      </c>
      <c r="I537" s="664">
        <v>551.09749999999997</v>
      </c>
      <c r="J537" s="664">
        <v>42</v>
      </c>
      <c r="K537" s="665">
        <v>23146</v>
      </c>
    </row>
    <row r="538" spans="1:11" ht="14.4" customHeight="1" x14ac:dyDescent="0.3">
      <c r="A538" s="660" t="s">
        <v>560</v>
      </c>
      <c r="B538" s="661" t="s">
        <v>561</v>
      </c>
      <c r="C538" s="662" t="s">
        <v>577</v>
      </c>
      <c r="D538" s="663" t="s">
        <v>2154</v>
      </c>
      <c r="E538" s="662" t="s">
        <v>4457</v>
      </c>
      <c r="F538" s="663" t="s">
        <v>4458</v>
      </c>
      <c r="G538" s="662" t="s">
        <v>4183</v>
      </c>
      <c r="H538" s="662" t="s">
        <v>4184</v>
      </c>
      <c r="I538" s="664">
        <v>65.582000000000008</v>
      </c>
      <c r="J538" s="664">
        <v>240</v>
      </c>
      <c r="K538" s="665">
        <v>15826.8</v>
      </c>
    </row>
    <row r="539" spans="1:11" ht="14.4" customHeight="1" x14ac:dyDescent="0.3">
      <c r="A539" s="660" t="s">
        <v>560</v>
      </c>
      <c r="B539" s="661" t="s">
        <v>561</v>
      </c>
      <c r="C539" s="662" t="s">
        <v>577</v>
      </c>
      <c r="D539" s="663" t="s">
        <v>2154</v>
      </c>
      <c r="E539" s="662" t="s">
        <v>4457</v>
      </c>
      <c r="F539" s="663" t="s">
        <v>4458</v>
      </c>
      <c r="G539" s="662" t="s">
        <v>4185</v>
      </c>
      <c r="H539" s="662" t="s">
        <v>4186</v>
      </c>
      <c r="I539" s="664">
        <v>1324.95</v>
      </c>
      <c r="J539" s="664">
        <v>5</v>
      </c>
      <c r="K539" s="665">
        <v>6624.75</v>
      </c>
    </row>
    <row r="540" spans="1:11" ht="14.4" customHeight="1" x14ac:dyDescent="0.3">
      <c r="A540" s="660" t="s">
        <v>560</v>
      </c>
      <c r="B540" s="661" t="s">
        <v>561</v>
      </c>
      <c r="C540" s="662" t="s">
        <v>577</v>
      </c>
      <c r="D540" s="663" t="s">
        <v>2154</v>
      </c>
      <c r="E540" s="662" t="s">
        <v>4457</v>
      </c>
      <c r="F540" s="663" t="s">
        <v>4458</v>
      </c>
      <c r="G540" s="662" t="s">
        <v>4187</v>
      </c>
      <c r="H540" s="662" t="s">
        <v>4188</v>
      </c>
      <c r="I540" s="664">
        <v>2860.37</v>
      </c>
      <c r="J540" s="664">
        <v>1</v>
      </c>
      <c r="K540" s="665">
        <v>2860.37</v>
      </c>
    </row>
    <row r="541" spans="1:11" ht="14.4" customHeight="1" x14ac:dyDescent="0.3">
      <c r="A541" s="660" t="s">
        <v>560</v>
      </c>
      <c r="B541" s="661" t="s">
        <v>561</v>
      </c>
      <c r="C541" s="662" t="s">
        <v>577</v>
      </c>
      <c r="D541" s="663" t="s">
        <v>2154</v>
      </c>
      <c r="E541" s="662" t="s">
        <v>4457</v>
      </c>
      <c r="F541" s="663" t="s">
        <v>4458</v>
      </c>
      <c r="G541" s="662" t="s">
        <v>4189</v>
      </c>
      <c r="H541" s="662" t="s">
        <v>4190</v>
      </c>
      <c r="I541" s="664">
        <v>1.21</v>
      </c>
      <c r="J541" s="664">
        <v>2</v>
      </c>
      <c r="K541" s="665">
        <v>2.42</v>
      </c>
    </row>
    <row r="542" spans="1:11" ht="14.4" customHeight="1" x14ac:dyDescent="0.3">
      <c r="A542" s="660" t="s">
        <v>560</v>
      </c>
      <c r="B542" s="661" t="s">
        <v>561</v>
      </c>
      <c r="C542" s="662" t="s">
        <v>577</v>
      </c>
      <c r="D542" s="663" t="s">
        <v>2154</v>
      </c>
      <c r="E542" s="662" t="s">
        <v>4457</v>
      </c>
      <c r="F542" s="663" t="s">
        <v>4458</v>
      </c>
      <c r="G542" s="662" t="s">
        <v>4191</v>
      </c>
      <c r="H542" s="662" t="s">
        <v>4192</v>
      </c>
      <c r="I542" s="664">
        <v>3308.77</v>
      </c>
      <c r="J542" s="664">
        <v>5</v>
      </c>
      <c r="K542" s="665">
        <v>16543.87</v>
      </c>
    </row>
    <row r="543" spans="1:11" ht="14.4" customHeight="1" x14ac:dyDescent="0.3">
      <c r="A543" s="660" t="s">
        <v>560</v>
      </c>
      <c r="B543" s="661" t="s">
        <v>561</v>
      </c>
      <c r="C543" s="662" t="s">
        <v>577</v>
      </c>
      <c r="D543" s="663" t="s">
        <v>2154</v>
      </c>
      <c r="E543" s="662" t="s">
        <v>4457</v>
      </c>
      <c r="F543" s="663" t="s">
        <v>4458</v>
      </c>
      <c r="G543" s="662" t="s">
        <v>4193</v>
      </c>
      <c r="H543" s="662" t="s">
        <v>4194</v>
      </c>
      <c r="I543" s="664">
        <v>467.01</v>
      </c>
      <c r="J543" s="664">
        <v>5</v>
      </c>
      <c r="K543" s="665">
        <v>2335.06</v>
      </c>
    </row>
    <row r="544" spans="1:11" ht="14.4" customHeight="1" x14ac:dyDescent="0.3">
      <c r="A544" s="660" t="s">
        <v>560</v>
      </c>
      <c r="B544" s="661" t="s">
        <v>561</v>
      </c>
      <c r="C544" s="662" t="s">
        <v>577</v>
      </c>
      <c r="D544" s="663" t="s">
        <v>2154</v>
      </c>
      <c r="E544" s="662" t="s">
        <v>4457</v>
      </c>
      <c r="F544" s="663" t="s">
        <v>4458</v>
      </c>
      <c r="G544" s="662" t="s">
        <v>4195</v>
      </c>
      <c r="H544" s="662" t="s">
        <v>4196</v>
      </c>
      <c r="I544" s="664">
        <v>412.43</v>
      </c>
      <c r="J544" s="664">
        <v>18</v>
      </c>
      <c r="K544" s="665">
        <v>7423.71</v>
      </c>
    </row>
    <row r="545" spans="1:11" ht="14.4" customHeight="1" x14ac:dyDescent="0.3">
      <c r="A545" s="660" t="s">
        <v>560</v>
      </c>
      <c r="B545" s="661" t="s">
        <v>561</v>
      </c>
      <c r="C545" s="662" t="s">
        <v>577</v>
      </c>
      <c r="D545" s="663" t="s">
        <v>2154</v>
      </c>
      <c r="E545" s="662" t="s">
        <v>4457</v>
      </c>
      <c r="F545" s="663" t="s">
        <v>4458</v>
      </c>
      <c r="G545" s="662" t="s">
        <v>4197</v>
      </c>
      <c r="H545" s="662" t="s">
        <v>4198</v>
      </c>
      <c r="I545" s="664">
        <v>832.2</v>
      </c>
      <c r="J545" s="664">
        <v>10</v>
      </c>
      <c r="K545" s="665">
        <v>8322</v>
      </c>
    </row>
    <row r="546" spans="1:11" ht="14.4" customHeight="1" x14ac:dyDescent="0.3">
      <c r="A546" s="660" t="s">
        <v>560</v>
      </c>
      <c r="B546" s="661" t="s">
        <v>561</v>
      </c>
      <c r="C546" s="662" t="s">
        <v>577</v>
      </c>
      <c r="D546" s="663" t="s">
        <v>2154</v>
      </c>
      <c r="E546" s="662" t="s">
        <v>4457</v>
      </c>
      <c r="F546" s="663" t="s">
        <v>4458</v>
      </c>
      <c r="G546" s="662" t="s">
        <v>4199</v>
      </c>
      <c r="H546" s="662" t="s">
        <v>4200</v>
      </c>
      <c r="I546" s="664">
        <v>8784.6</v>
      </c>
      <c r="J546" s="664">
        <v>2</v>
      </c>
      <c r="K546" s="665">
        <v>17569.2</v>
      </c>
    </row>
    <row r="547" spans="1:11" ht="14.4" customHeight="1" x14ac:dyDescent="0.3">
      <c r="A547" s="660" t="s">
        <v>560</v>
      </c>
      <c r="B547" s="661" t="s">
        <v>561</v>
      </c>
      <c r="C547" s="662" t="s">
        <v>577</v>
      </c>
      <c r="D547" s="663" t="s">
        <v>2154</v>
      </c>
      <c r="E547" s="662" t="s">
        <v>4457</v>
      </c>
      <c r="F547" s="663" t="s">
        <v>4458</v>
      </c>
      <c r="G547" s="662" t="s">
        <v>4201</v>
      </c>
      <c r="H547" s="662" t="s">
        <v>4202</v>
      </c>
      <c r="I547" s="664">
        <v>571.12</v>
      </c>
      <c r="J547" s="664">
        <v>10</v>
      </c>
      <c r="K547" s="665">
        <v>5711.2</v>
      </c>
    </row>
    <row r="548" spans="1:11" ht="14.4" customHeight="1" x14ac:dyDescent="0.3">
      <c r="A548" s="660" t="s">
        <v>560</v>
      </c>
      <c r="B548" s="661" t="s">
        <v>561</v>
      </c>
      <c r="C548" s="662" t="s">
        <v>577</v>
      </c>
      <c r="D548" s="663" t="s">
        <v>2154</v>
      </c>
      <c r="E548" s="662" t="s">
        <v>4457</v>
      </c>
      <c r="F548" s="663" t="s">
        <v>4458</v>
      </c>
      <c r="G548" s="662" t="s">
        <v>4203</v>
      </c>
      <c r="H548" s="662" t="s">
        <v>4204</v>
      </c>
      <c r="I548" s="664">
        <v>571.12</v>
      </c>
      <c r="J548" s="664">
        <v>10</v>
      </c>
      <c r="K548" s="665">
        <v>5711.2</v>
      </c>
    </row>
    <row r="549" spans="1:11" ht="14.4" customHeight="1" x14ac:dyDescent="0.3">
      <c r="A549" s="660" t="s">
        <v>560</v>
      </c>
      <c r="B549" s="661" t="s">
        <v>561</v>
      </c>
      <c r="C549" s="662" t="s">
        <v>577</v>
      </c>
      <c r="D549" s="663" t="s">
        <v>2154</v>
      </c>
      <c r="E549" s="662" t="s">
        <v>4457</v>
      </c>
      <c r="F549" s="663" t="s">
        <v>4458</v>
      </c>
      <c r="G549" s="662" t="s">
        <v>4205</v>
      </c>
      <c r="H549" s="662" t="s">
        <v>4206</v>
      </c>
      <c r="I549" s="664">
        <v>8000.52</v>
      </c>
      <c r="J549" s="664">
        <v>1</v>
      </c>
      <c r="K549" s="665">
        <v>8000.52</v>
      </c>
    </row>
    <row r="550" spans="1:11" ht="14.4" customHeight="1" x14ac:dyDescent="0.3">
      <c r="A550" s="660" t="s">
        <v>560</v>
      </c>
      <c r="B550" s="661" t="s">
        <v>561</v>
      </c>
      <c r="C550" s="662" t="s">
        <v>577</v>
      </c>
      <c r="D550" s="663" t="s">
        <v>2154</v>
      </c>
      <c r="E550" s="662" t="s">
        <v>4457</v>
      </c>
      <c r="F550" s="663" t="s">
        <v>4458</v>
      </c>
      <c r="G550" s="662" t="s">
        <v>4207</v>
      </c>
      <c r="H550" s="662" t="s">
        <v>4208</v>
      </c>
      <c r="I550" s="664">
        <v>567.49</v>
      </c>
      <c r="J550" s="664">
        <v>20</v>
      </c>
      <c r="K550" s="665">
        <v>11349.8</v>
      </c>
    </row>
    <row r="551" spans="1:11" ht="14.4" customHeight="1" x14ac:dyDescent="0.3">
      <c r="A551" s="660" t="s">
        <v>560</v>
      </c>
      <c r="B551" s="661" t="s">
        <v>561</v>
      </c>
      <c r="C551" s="662" t="s">
        <v>577</v>
      </c>
      <c r="D551" s="663" t="s">
        <v>2154</v>
      </c>
      <c r="E551" s="662" t="s">
        <v>4457</v>
      </c>
      <c r="F551" s="663" t="s">
        <v>4458</v>
      </c>
      <c r="G551" s="662" t="s">
        <v>4209</v>
      </c>
      <c r="H551" s="662" t="s">
        <v>4210</v>
      </c>
      <c r="I551" s="664">
        <v>14290.1</v>
      </c>
      <c r="J551" s="664">
        <v>1</v>
      </c>
      <c r="K551" s="665">
        <v>14290.1</v>
      </c>
    </row>
    <row r="552" spans="1:11" ht="14.4" customHeight="1" x14ac:dyDescent="0.3">
      <c r="A552" s="660" t="s">
        <v>560</v>
      </c>
      <c r="B552" s="661" t="s">
        <v>561</v>
      </c>
      <c r="C552" s="662" t="s">
        <v>577</v>
      </c>
      <c r="D552" s="663" t="s">
        <v>2154</v>
      </c>
      <c r="E552" s="662" t="s">
        <v>4457</v>
      </c>
      <c r="F552" s="663" t="s">
        <v>4458</v>
      </c>
      <c r="G552" s="662" t="s">
        <v>4211</v>
      </c>
      <c r="H552" s="662" t="s">
        <v>4212</v>
      </c>
      <c r="I552" s="664">
        <v>477.95</v>
      </c>
      <c r="J552" s="664">
        <v>1</v>
      </c>
      <c r="K552" s="665">
        <v>477.95</v>
      </c>
    </row>
    <row r="553" spans="1:11" ht="14.4" customHeight="1" x14ac:dyDescent="0.3">
      <c r="A553" s="660" t="s">
        <v>560</v>
      </c>
      <c r="B553" s="661" t="s">
        <v>561</v>
      </c>
      <c r="C553" s="662" t="s">
        <v>577</v>
      </c>
      <c r="D553" s="663" t="s">
        <v>2154</v>
      </c>
      <c r="E553" s="662" t="s">
        <v>4457</v>
      </c>
      <c r="F553" s="663" t="s">
        <v>4458</v>
      </c>
      <c r="G553" s="662" t="s">
        <v>4213</v>
      </c>
      <c r="H553" s="662" t="s">
        <v>4214</v>
      </c>
      <c r="I553" s="664">
        <v>2516.8000000000002</v>
      </c>
      <c r="J553" s="664">
        <v>2</v>
      </c>
      <c r="K553" s="665">
        <v>5033.6000000000004</v>
      </c>
    </row>
    <row r="554" spans="1:11" ht="14.4" customHeight="1" x14ac:dyDescent="0.3">
      <c r="A554" s="660" t="s">
        <v>560</v>
      </c>
      <c r="B554" s="661" t="s">
        <v>561</v>
      </c>
      <c r="C554" s="662" t="s">
        <v>577</v>
      </c>
      <c r="D554" s="663" t="s">
        <v>2154</v>
      </c>
      <c r="E554" s="662" t="s">
        <v>4457</v>
      </c>
      <c r="F554" s="663" t="s">
        <v>4458</v>
      </c>
      <c r="G554" s="662" t="s">
        <v>4215</v>
      </c>
      <c r="H554" s="662" t="s">
        <v>4216</v>
      </c>
      <c r="I554" s="664">
        <v>17480</v>
      </c>
      <c r="J554" s="664">
        <v>40</v>
      </c>
      <c r="K554" s="665">
        <v>699200</v>
      </c>
    </row>
    <row r="555" spans="1:11" ht="14.4" customHeight="1" x14ac:dyDescent="0.3">
      <c r="A555" s="660" t="s">
        <v>560</v>
      </c>
      <c r="B555" s="661" t="s">
        <v>561</v>
      </c>
      <c r="C555" s="662" t="s">
        <v>577</v>
      </c>
      <c r="D555" s="663" t="s">
        <v>2154</v>
      </c>
      <c r="E555" s="662" t="s">
        <v>4457</v>
      </c>
      <c r="F555" s="663" t="s">
        <v>4458</v>
      </c>
      <c r="G555" s="662" t="s">
        <v>4217</v>
      </c>
      <c r="H555" s="662" t="s">
        <v>4218</v>
      </c>
      <c r="I555" s="664">
        <v>467.01</v>
      </c>
      <c r="J555" s="664">
        <v>5</v>
      </c>
      <c r="K555" s="665">
        <v>2335.06</v>
      </c>
    </row>
    <row r="556" spans="1:11" ht="14.4" customHeight="1" x14ac:dyDescent="0.3">
      <c r="A556" s="660" t="s">
        <v>560</v>
      </c>
      <c r="B556" s="661" t="s">
        <v>561</v>
      </c>
      <c r="C556" s="662" t="s">
        <v>577</v>
      </c>
      <c r="D556" s="663" t="s">
        <v>2154</v>
      </c>
      <c r="E556" s="662" t="s">
        <v>4457</v>
      </c>
      <c r="F556" s="663" t="s">
        <v>4458</v>
      </c>
      <c r="G556" s="662" t="s">
        <v>4219</v>
      </c>
      <c r="H556" s="662" t="s">
        <v>4220</v>
      </c>
      <c r="I556" s="664">
        <v>9.5</v>
      </c>
      <c r="J556" s="664">
        <v>100</v>
      </c>
      <c r="K556" s="665">
        <v>950</v>
      </c>
    </row>
    <row r="557" spans="1:11" ht="14.4" customHeight="1" x14ac:dyDescent="0.3">
      <c r="A557" s="660" t="s">
        <v>560</v>
      </c>
      <c r="B557" s="661" t="s">
        <v>561</v>
      </c>
      <c r="C557" s="662" t="s">
        <v>577</v>
      </c>
      <c r="D557" s="663" t="s">
        <v>2154</v>
      </c>
      <c r="E557" s="662" t="s">
        <v>4473</v>
      </c>
      <c r="F557" s="663" t="s">
        <v>4474</v>
      </c>
      <c r="G557" s="662" t="s">
        <v>4221</v>
      </c>
      <c r="H557" s="662" t="s">
        <v>4222</v>
      </c>
      <c r="I557" s="664">
        <v>38630</v>
      </c>
      <c r="J557" s="664">
        <v>3</v>
      </c>
      <c r="K557" s="665">
        <v>115890</v>
      </c>
    </row>
    <row r="558" spans="1:11" ht="14.4" customHeight="1" x14ac:dyDescent="0.3">
      <c r="A558" s="660" t="s">
        <v>560</v>
      </c>
      <c r="B558" s="661" t="s">
        <v>561</v>
      </c>
      <c r="C558" s="662" t="s">
        <v>577</v>
      </c>
      <c r="D558" s="663" t="s">
        <v>2154</v>
      </c>
      <c r="E558" s="662" t="s">
        <v>4473</v>
      </c>
      <c r="F558" s="663" t="s">
        <v>4474</v>
      </c>
      <c r="G558" s="662" t="s">
        <v>4223</v>
      </c>
      <c r="H558" s="662" t="s">
        <v>4224</v>
      </c>
      <c r="I558" s="664">
        <v>1121.7550000000001</v>
      </c>
      <c r="J558" s="664">
        <v>5</v>
      </c>
      <c r="K558" s="665">
        <v>5608.77</v>
      </c>
    </row>
    <row r="559" spans="1:11" ht="14.4" customHeight="1" x14ac:dyDescent="0.3">
      <c r="A559" s="660" t="s">
        <v>560</v>
      </c>
      <c r="B559" s="661" t="s">
        <v>561</v>
      </c>
      <c r="C559" s="662" t="s">
        <v>577</v>
      </c>
      <c r="D559" s="663" t="s">
        <v>2154</v>
      </c>
      <c r="E559" s="662" t="s">
        <v>4473</v>
      </c>
      <c r="F559" s="663" t="s">
        <v>4474</v>
      </c>
      <c r="G559" s="662" t="s">
        <v>4225</v>
      </c>
      <c r="H559" s="662" t="s">
        <v>4226</v>
      </c>
      <c r="I559" s="664">
        <v>1121.76</v>
      </c>
      <c r="J559" s="664">
        <v>20</v>
      </c>
      <c r="K559" s="665">
        <v>22435.13</v>
      </c>
    </row>
    <row r="560" spans="1:11" ht="14.4" customHeight="1" x14ac:dyDescent="0.3">
      <c r="A560" s="660" t="s">
        <v>560</v>
      </c>
      <c r="B560" s="661" t="s">
        <v>561</v>
      </c>
      <c r="C560" s="662" t="s">
        <v>577</v>
      </c>
      <c r="D560" s="663" t="s">
        <v>2154</v>
      </c>
      <c r="E560" s="662" t="s">
        <v>4473</v>
      </c>
      <c r="F560" s="663" t="s">
        <v>4474</v>
      </c>
      <c r="G560" s="662" t="s">
        <v>4227</v>
      </c>
      <c r="H560" s="662" t="s">
        <v>4228</v>
      </c>
      <c r="I560" s="664">
        <v>9158.73</v>
      </c>
      <c r="J560" s="664">
        <v>3</v>
      </c>
      <c r="K560" s="665">
        <v>27476.22</v>
      </c>
    </row>
    <row r="561" spans="1:11" ht="14.4" customHeight="1" x14ac:dyDescent="0.3">
      <c r="A561" s="660" t="s">
        <v>560</v>
      </c>
      <c r="B561" s="661" t="s">
        <v>561</v>
      </c>
      <c r="C561" s="662" t="s">
        <v>577</v>
      </c>
      <c r="D561" s="663" t="s">
        <v>2154</v>
      </c>
      <c r="E561" s="662" t="s">
        <v>4473</v>
      </c>
      <c r="F561" s="663" t="s">
        <v>4474</v>
      </c>
      <c r="G561" s="662" t="s">
        <v>4229</v>
      </c>
      <c r="H561" s="662" t="s">
        <v>4230</v>
      </c>
      <c r="I561" s="664">
        <v>1121.7640000000001</v>
      </c>
      <c r="J561" s="664">
        <v>36</v>
      </c>
      <c r="K561" s="665">
        <v>40383.32</v>
      </c>
    </row>
    <row r="562" spans="1:11" ht="14.4" customHeight="1" x14ac:dyDescent="0.3">
      <c r="A562" s="660" t="s">
        <v>560</v>
      </c>
      <c r="B562" s="661" t="s">
        <v>561</v>
      </c>
      <c r="C562" s="662" t="s">
        <v>577</v>
      </c>
      <c r="D562" s="663" t="s">
        <v>2154</v>
      </c>
      <c r="E562" s="662" t="s">
        <v>4473</v>
      </c>
      <c r="F562" s="663" t="s">
        <v>4474</v>
      </c>
      <c r="G562" s="662" t="s">
        <v>4231</v>
      </c>
      <c r="H562" s="662" t="s">
        <v>4232</v>
      </c>
      <c r="I562" s="664">
        <v>1121.76</v>
      </c>
      <c r="J562" s="664">
        <v>29</v>
      </c>
      <c r="K562" s="665">
        <v>32530.950000000004</v>
      </c>
    </row>
    <row r="563" spans="1:11" ht="14.4" customHeight="1" x14ac:dyDescent="0.3">
      <c r="A563" s="660" t="s">
        <v>560</v>
      </c>
      <c r="B563" s="661" t="s">
        <v>561</v>
      </c>
      <c r="C563" s="662" t="s">
        <v>577</v>
      </c>
      <c r="D563" s="663" t="s">
        <v>2154</v>
      </c>
      <c r="E563" s="662" t="s">
        <v>4473</v>
      </c>
      <c r="F563" s="663" t="s">
        <v>4474</v>
      </c>
      <c r="G563" s="662" t="s">
        <v>4233</v>
      </c>
      <c r="H563" s="662" t="s">
        <v>4234</v>
      </c>
      <c r="I563" s="664">
        <v>8448.5325000000012</v>
      </c>
      <c r="J563" s="664">
        <v>4</v>
      </c>
      <c r="K563" s="665">
        <v>33794.130000000005</v>
      </c>
    </row>
    <row r="564" spans="1:11" ht="14.4" customHeight="1" x14ac:dyDescent="0.3">
      <c r="A564" s="660" t="s">
        <v>560</v>
      </c>
      <c r="B564" s="661" t="s">
        <v>561</v>
      </c>
      <c r="C564" s="662" t="s">
        <v>577</v>
      </c>
      <c r="D564" s="663" t="s">
        <v>2154</v>
      </c>
      <c r="E564" s="662" t="s">
        <v>4473</v>
      </c>
      <c r="F564" s="663" t="s">
        <v>4474</v>
      </c>
      <c r="G564" s="662" t="s">
        <v>4235</v>
      </c>
      <c r="H564" s="662" t="s">
        <v>4236</v>
      </c>
      <c r="I564" s="664">
        <v>1121.76</v>
      </c>
      <c r="J564" s="664">
        <v>9</v>
      </c>
      <c r="K564" s="665">
        <v>10095.82</v>
      </c>
    </row>
    <row r="565" spans="1:11" ht="14.4" customHeight="1" x14ac:dyDescent="0.3">
      <c r="A565" s="660" t="s">
        <v>560</v>
      </c>
      <c r="B565" s="661" t="s">
        <v>561</v>
      </c>
      <c r="C565" s="662" t="s">
        <v>577</v>
      </c>
      <c r="D565" s="663" t="s">
        <v>2154</v>
      </c>
      <c r="E565" s="662" t="s">
        <v>4473</v>
      </c>
      <c r="F565" s="663" t="s">
        <v>4474</v>
      </c>
      <c r="G565" s="662" t="s">
        <v>4237</v>
      </c>
      <c r="H565" s="662" t="s">
        <v>4238</v>
      </c>
      <c r="I565" s="664">
        <v>9158.7000000000007</v>
      </c>
      <c r="J565" s="664">
        <v>2</v>
      </c>
      <c r="K565" s="665">
        <v>18317.400000000001</v>
      </c>
    </row>
    <row r="566" spans="1:11" ht="14.4" customHeight="1" x14ac:dyDescent="0.3">
      <c r="A566" s="660" t="s">
        <v>560</v>
      </c>
      <c r="B566" s="661" t="s">
        <v>561</v>
      </c>
      <c r="C566" s="662" t="s">
        <v>577</v>
      </c>
      <c r="D566" s="663" t="s">
        <v>2154</v>
      </c>
      <c r="E566" s="662" t="s">
        <v>4473</v>
      </c>
      <c r="F566" s="663" t="s">
        <v>4474</v>
      </c>
      <c r="G566" s="662" t="s">
        <v>4239</v>
      </c>
      <c r="H566" s="662" t="s">
        <v>4240</v>
      </c>
      <c r="I566" s="664">
        <v>8025.6</v>
      </c>
      <c r="J566" s="664">
        <v>1</v>
      </c>
      <c r="K566" s="665">
        <v>8025.6</v>
      </c>
    </row>
    <row r="567" spans="1:11" ht="14.4" customHeight="1" x14ac:dyDescent="0.3">
      <c r="A567" s="660" t="s">
        <v>560</v>
      </c>
      <c r="B567" s="661" t="s">
        <v>561</v>
      </c>
      <c r="C567" s="662" t="s">
        <v>577</v>
      </c>
      <c r="D567" s="663" t="s">
        <v>2154</v>
      </c>
      <c r="E567" s="662" t="s">
        <v>4473</v>
      </c>
      <c r="F567" s="663" t="s">
        <v>4474</v>
      </c>
      <c r="G567" s="662" t="s">
        <v>4241</v>
      </c>
      <c r="H567" s="662" t="s">
        <v>4242</v>
      </c>
      <c r="I567" s="664">
        <v>40900</v>
      </c>
      <c r="J567" s="664">
        <v>1</v>
      </c>
      <c r="K567" s="665">
        <v>40900</v>
      </c>
    </row>
    <row r="568" spans="1:11" ht="14.4" customHeight="1" x14ac:dyDescent="0.3">
      <c r="A568" s="660" t="s">
        <v>560</v>
      </c>
      <c r="B568" s="661" t="s">
        <v>561</v>
      </c>
      <c r="C568" s="662" t="s">
        <v>577</v>
      </c>
      <c r="D568" s="663" t="s">
        <v>2154</v>
      </c>
      <c r="E568" s="662" t="s">
        <v>4473</v>
      </c>
      <c r="F568" s="663" t="s">
        <v>4474</v>
      </c>
      <c r="G568" s="662" t="s">
        <v>4243</v>
      </c>
      <c r="H568" s="662" t="s">
        <v>4244</v>
      </c>
      <c r="I568" s="664">
        <v>20895.5</v>
      </c>
      <c r="J568" s="664">
        <v>1</v>
      </c>
      <c r="K568" s="665">
        <v>20895.5</v>
      </c>
    </row>
    <row r="569" spans="1:11" ht="14.4" customHeight="1" x14ac:dyDescent="0.3">
      <c r="A569" s="660" t="s">
        <v>560</v>
      </c>
      <c r="B569" s="661" t="s">
        <v>561</v>
      </c>
      <c r="C569" s="662" t="s">
        <v>577</v>
      </c>
      <c r="D569" s="663" t="s">
        <v>2154</v>
      </c>
      <c r="E569" s="662" t="s">
        <v>4473</v>
      </c>
      <c r="F569" s="663" t="s">
        <v>4474</v>
      </c>
      <c r="G569" s="662" t="s">
        <v>4245</v>
      </c>
      <c r="H569" s="662" t="s">
        <v>4246</v>
      </c>
      <c r="I569" s="664">
        <v>20895.5</v>
      </c>
      <c r="J569" s="664">
        <v>1</v>
      </c>
      <c r="K569" s="665">
        <v>20895.5</v>
      </c>
    </row>
    <row r="570" spans="1:11" ht="14.4" customHeight="1" x14ac:dyDescent="0.3">
      <c r="A570" s="660" t="s">
        <v>560</v>
      </c>
      <c r="B570" s="661" t="s">
        <v>561</v>
      </c>
      <c r="C570" s="662" t="s">
        <v>577</v>
      </c>
      <c r="D570" s="663" t="s">
        <v>2154</v>
      </c>
      <c r="E570" s="662" t="s">
        <v>4473</v>
      </c>
      <c r="F570" s="663" t="s">
        <v>4474</v>
      </c>
      <c r="G570" s="662" t="s">
        <v>4247</v>
      </c>
      <c r="H570" s="662" t="s">
        <v>4248</v>
      </c>
      <c r="I570" s="664">
        <v>40900</v>
      </c>
      <c r="J570" s="664">
        <v>2</v>
      </c>
      <c r="K570" s="665">
        <v>81800</v>
      </c>
    </row>
    <row r="571" spans="1:11" ht="14.4" customHeight="1" x14ac:dyDescent="0.3">
      <c r="A571" s="660" t="s">
        <v>560</v>
      </c>
      <c r="B571" s="661" t="s">
        <v>561</v>
      </c>
      <c r="C571" s="662" t="s">
        <v>577</v>
      </c>
      <c r="D571" s="663" t="s">
        <v>2154</v>
      </c>
      <c r="E571" s="662" t="s">
        <v>4473</v>
      </c>
      <c r="F571" s="663" t="s">
        <v>4474</v>
      </c>
      <c r="G571" s="662" t="s">
        <v>4249</v>
      </c>
      <c r="H571" s="662" t="s">
        <v>4250</v>
      </c>
      <c r="I571" s="664">
        <v>1437.5</v>
      </c>
      <c r="J571" s="664">
        <v>260</v>
      </c>
      <c r="K571" s="665">
        <v>373750</v>
      </c>
    </row>
    <row r="572" spans="1:11" ht="14.4" customHeight="1" x14ac:dyDescent="0.3">
      <c r="A572" s="660" t="s">
        <v>560</v>
      </c>
      <c r="B572" s="661" t="s">
        <v>561</v>
      </c>
      <c r="C572" s="662" t="s">
        <v>577</v>
      </c>
      <c r="D572" s="663" t="s">
        <v>2154</v>
      </c>
      <c r="E572" s="662" t="s">
        <v>4473</v>
      </c>
      <c r="F572" s="663" t="s">
        <v>4474</v>
      </c>
      <c r="G572" s="662" t="s">
        <v>4251</v>
      </c>
      <c r="H572" s="662" t="s">
        <v>4252</v>
      </c>
      <c r="I572" s="664">
        <v>40900</v>
      </c>
      <c r="J572" s="664">
        <v>1</v>
      </c>
      <c r="K572" s="665">
        <v>40900</v>
      </c>
    </row>
    <row r="573" spans="1:11" ht="14.4" customHeight="1" x14ac:dyDescent="0.3">
      <c r="A573" s="660" t="s">
        <v>560</v>
      </c>
      <c r="B573" s="661" t="s">
        <v>561</v>
      </c>
      <c r="C573" s="662" t="s">
        <v>577</v>
      </c>
      <c r="D573" s="663" t="s">
        <v>2154</v>
      </c>
      <c r="E573" s="662" t="s">
        <v>4473</v>
      </c>
      <c r="F573" s="663" t="s">
        <v>4474</v>
      </c>
      <c r="G573" s="662" t="s">
        <v>4253</v>
      </c>
      <c r="H573" s="662" t="s">
        <v>4254</v>
      </c>
      <c r="I573" s="664">
        <v>15801</v>
      </c>
      <c r="J573" s="664">
        <v>1</v>
      </c>
      <c r="K573" s="665">
        <v>15801</v>
      </c>
    </row>
    <row r="574" spans="1:11" ht="14.4" customHeight="1" x14ac:dyDescent="0.3">
      <c r="A574" s="660" t="s">
        <v>560</v>
      </c>
      <c r="B574" s="661" t="s">
        <v>561</v>
      </c>
      <c r="C574" s="662" t="s">
        <v>577</v>
      </c>
      <c r="D574" s="663" t="s">
        <v>2154</v>
      </c>
      <c r="E574" s="662" t="s">
        <v>4473</v>
      </c>
      <c r="F574" s="663" t="s">
        <v>4474</v>
      </c>
      <c r="G574" s="662" t="s">
        <v>4255</v>
      </c>
      <c r="H574" s="662" t="s">
        <v>4256</v>
      </c>
      <c r="I574" s="664">
        <v>40900</v>
      </c>
      <c r="J574" s="664">
        <v>1</v>
      </c>
      <c r="K574" s="665">
        <v>40900</v>
      </c>
    </row>
    <row r="575" spans="1:11" ht="14.4" customHeight="1" x14ac:dyDescent="0.3">
      <c r="A575" s="660" t="s">
        <v>560</v>
      </c>
      <c r="B575" s="661" t="s">
        <v>561</v>
      </c>
      <c r="C575" s="662" t="s">
        <v>577</v>
      </c>
      <c r="D575" s="663" t="s">
        <v>2154</v>
      </c>
      <c r="E575" s="662" t="s">
        <v>4473</v>
      </c>
      <c r="F575" s="663" t="s">
        <v>4474</v>
      </c>
      <c r="G575" s="662" t="s">
        <v>4257</v>
      </c>
      <c r="H575" s="662" t="s">
        <v>4258</v>
      </c>
      <c r="I575" s="664">
        <v>20128.833333333332</v>
      </c>
      <c r="J575" s="664">
        <v>3</v>
      </c>
      <c r="K575" s="665">
        <v>60386.5</v>
      </c>
    </row>
    <row r="576" spans="1:11" ht="14.4" customHeight="1" x14ac:dyDescent="0.3">
      <c r="A576" s="660" t="s">
        <v>560</v>
      </c>
      <c r="B576" s="661" t="s">
        <v>561</v>
      </c>
      <c r="C576" s="662" t="s">
        <v>577</v>
      </c>
      <c r="D576" s="663" t="s">
        <v>2154</v>
      </c>
      <c r="E576" s="662" t="s">
        <v>4473</v>
      </c>
      <c r="F576" s="663" t="s">
        <v>4474</v>
      </c>
      <c r="G576" s="662" t="s">
        <v>4259</v>
      </c>
      <c r="H576" s="662" t="s">
        <v>4260</v>
      </c>
      <c r="I576" s="664">
        <v>52300</v>
      </c>
      <c r="J576" s="664">
        <v>2</v>
      </c>
      <c r="K576" s="665">
        <v>104600</v>
      </c>
    </row>
    <row r="577" spans="1:11" ht="14.4" customHeight="1" x14ac:dyDescent="0.3">
      <c r="A577" s="660" t="s">
        <v>560</v>
      </c>
      <c r="B577" s="661" t="s">
        <v>561</v>
      </c>
      <c r="C577" s="662" t="s">
        <v>577</v>
      </c>
      <c r="D577" s="663" t="s">
        <v>2154</v>
      </c>
      <c r="E577" s="662" t="s">
        <v>4473</v>
      </c>
      <c r="F577" s="663" t="s">
        <v>4474</v>
      </c>
      <c r="G577" s="662" t="s">
        <v>4261</v>
      </c>
      <c r="H577" s="662" t="s">
        <v>4262</v>
      </c>
      <c r="I577" s="664">
        <v>15801</v>
      </c>
      <c r="J577" s="664">
        <v>1</v>
      </c>
      <c r="K577" s="665">
        <v>15801</v>
      </c>
    </row>
    <row r="578" spans="1:11" ht="14.4" customHeight="1" x14ac:dyDescent="0.3">
      <c r="A578" s="660" t="s">
        <v>560</v>
      </c>
      <c r="B578" s="661" t="s">
        <v>561</v>
      </c>
      <c r="C578" s="662" t="s">
        <v>577</v>
      </c>
      <c r="D578" s="663" t="s">
        <v>2154</v>
      </c>
      <c r="E578" s="662" t="s">
        <v>4473</v>
      </c>
      <c r="F578" s="663" t="s">
        <v>4474</v>
      </c>
      <c r="G578" s="662" t="s">
        <v>4263</v>
      </c>
      <c r="H578" s="662" t="s">
        <v>4264</v>
      </c>
      <c r="I578" s="664">
        <v>1427.2</v>
      </c>
      <c r="J578" s="664">
        <v>1</v>
      </c>
      <c r="K578" s="665">
        <v>1427.2</v>
      </c>
    </row>
    <row r="579" spans="1:11" ht="14.4" customHeight="1" x14ac:dyDescent="0.3">
      <c r="A579" s="660" t="s">
        <v>560</v>
      </c>
      <c r="B579" s="661" t="s">
        <v>561</v>
      </c>
      <c r="C579" s="662" t="s">
        <v>577</v>
      </c>
      <c r="D579" s="663" t="s">
        <v>2154</v>
      </c>
      <c r="E579" s="662" t="s">
        <v>4473</v>
      </c>
      <c r="F579" s="663" t="s">
        <v>4474</v>
      </c>
      <c r="G579" s="662" t="s">
        <v>4265</v>
      </c>
      <c r="H579" s="662" t="s">
        <v>4266</v>
      </c>
      <c r="I579" s="664">
        <v>1427.28</v>
      </c>
      <c r="J579" s="664">
        <v>6</v>
      </c>
      <c r="K579" s="665">
        <v>8563.68</v>
      </c>
    </row>
    <row r="580" spans="1:11" ht="14.4" customHeight="1" x14ac:dyDescent="0.3">
      <c r="A580" s="660" t="s">
        <v>560</v>
      </c>
      <c r="B580" s="661" t="s">
        <v>561</v>
      </c>
      <c r="C580" s="662" t="s">
        <v>577</v>
      </c>
      <c r="D580" s="663" t="s">
        <v>2154</v>
      </c>
      <c r="E580" s="662" t="s">
        <v>4473</v>
      </c>
      <c r="F580" s="663" t="s">
        <v>4474</v>
      </c>
      <c r="G580" s="662" t="s">
        <v>4267</v>
      </c>
      <c r="H580" s="662" t="s">
        <v>4268</v>
      </c>
      <c r="I580" s="664">
        <v>38630</v>
      </c>
      <c r="J580" s="664">
        <v>2</v>
      </c>
      <c r="K580" s="665">
        <v>77260</v>
      </c>
    </row>
    <row r="581" spans="1:11" ht="14.4" customHeight="1" x14ac:dyDescent="0.3">
      <c r="A581" s="660" t="s">
        <v>560</v>
      </c>
      <c r="B581" s="661" t="s">
        <v>561</v>
      </c>
      <c r="C581" s="662" t="s">
        <v>577</v>
      </c>
      <c r="D581" s="663" t="s">
        <v>2154</v>
      </c>
      <c r="E581" s="662" t="s">
        <v>4473</v>
      </c>
      <c r="F581" s="663" t="s">
        <v>4474</v>
      </c>
      <c r="G581" s="662" t="s">
        <v>4269</v>
      </c>
      <c r="H581" s="662" t="s">
        <v>4270</v>
      </c>
      <c r="I581" s="664">
        <v>38630</v>
      </c>
      <c r="J581" s="664">
        <v>1</v>
      </c>
      <c r="K581" s="665">
        <v>38630</v>
      </c>
    </row>
    <row r="582" spans="1:11" ht="14.4" customHeight="1" x14ac:dyDescent="0.3">
      <c r="A582" s="660" t="s">
        <v>560</v>
      </c>
      <c r="B582" s="661" t="s">
        <v>561</v>
      </c>
      <c r="C582" s="662" t="s">
        <v>577</v>
      </c>
      <c r="D582" s="663" t="s">
        <v>2154</v>
      </c>
      <c r="E582" s="662" t="s">
        <v>4473</v>
      </c>
      <c r="F582" s="663" t="s">
        <v>4474</v>
      </c>
      <c r="G582" s="662" t="s">
        <v>4271</v>
      </c>
      <c r="H582" s="662" t="s">
        <v>4272</v>
      </c>
      <c r="I582" s="664">
        <v>13765.5</v>
      </c>
      <c r="J582" s="664">
        <v>1</v>
      </c>
      <c r="K582" s="665">
        <v>13765.5</v>
      </c>
    </row>
    <row r="583" spans="1:11" ht="14.4" customHeight="1" x14ac:dyDescent="0.3">
      <c r="A583" s="660" t="s">
        <v>560</v>
      </c>
      <c r="B583" s="661" t="s">
        <v>561</v>
      </c>
      <c r="C583" s="662" t="s">
        <v>577</v>
      </c>
      <c r="D583" s="663" t="s">
        <v>2154</v>
      </c>
      <c r="E583" s="662" t="s">
        <v>4471</v>
      </c>
      <c r="F583" s="663" t="s">
        <v>4472</v>
      </c>
      <c r="G583" s="662" t="s">
        <v>4273</v>
      </c>
      <c r="H583" s="662" t="s">
        <v>4274</v>
      </c>
      <c r="I583" s="664">
        <v>1169.3</v>
      </c>
      <c r="J583" s="664">
        <v>80</v>
      </c>
      <c r="K583" s="665">
        <v>93543.65</v>
      </c>
    </row>
    <row r="584" spans="1:11" ht="14.4" customHeight="1" x14ac:dyDescent="0.3">
      <c r="A584" s="660" t="s">
        <v>560</v>
      </c>
      <c r="B584" s="661" t="s">
        <v>561</v>
      </c>
      <c r="C584" s="662" t="s">
        <v>577</v>
      </c>
      <c r="D584" s="663" t="s">
        <v>2154</v>
      </c>
      <c r="E584" s="662" t="s">
        <v>4471</v>
      </c>
      <c r="F584" s="663" t="s">
        <v>4472</v>
      </c>
      <c r="G584" s="662" t="s">
        <v>4275</v>
      </c>
      <c r="H584" s="662" t="s">
        <v>4276</v>
      </c>
      <c r="I584" s="664">
        <v>1186.6500000000001</v>
      </c>
      <c r="J584" s="664">
        <v>10</v>
      </c>
      <c r="K584" s="665">
        <v>11866.47</v>
      </c>
    </row>
    <row r="585" spans="1:11" ht="14.4" customHeight="1" x14ac:dyDescent="0.3">
      <c r="A585" s="660" t="s">
        <v>560</v>
      </c>
      <c r="B585" s="661" t="s">
        <v>561</v>
      </c>
      <c r="C585" s="662" t="s">
        <v>577</v>
      </c>
      <c r="D585" s="663" t="s">
        <v>2154</v>
      </c>
      <c r="E585" s="662" t="s">
        <v>4471</v>
      </c>
      <c r="F585" s="663" t="s">
        <v>4472</v>
      </c>
      <c r="G585" s="662" t="s">
        <v>4277</v>
      </c>
      <c r="H585" s="662" t="s">
        <v>4278</v>
      </c>
      <c r="I585" s="664">
        <v>25300</v>
      </c>
      <c r="J585" s="664">
        <v>1</v>
      </c>
      <c r="K585" s="665">
        <v>25300</v>
      </c>
    </row>
    <row r="586" spans="1:11" ht="14.4" customHeight="1" x14ac:dyDescent="0.3">
      <c r="A586" s="660" t="s">
        <v>560</v>
      </c>
      <c r="B586" s="661" t="s">
        <v>561</v>
      </c>
      <c r="C586" s="662" t="s">
        <v>577</v>
      </c>
      <c r="D586" s="663" t="s">
        <v>2154</v>
      </c>
      <c r="E586" s="662" t="s">
        <v>4471</v>
      </c>
      <c r="F586" s="663" t="s">
        <v>4472</v>
      </c>
      <c r="G586" s="662" t="s">
        <v>4279</v>
      </c>
      <c r="H586" s="662" t="s">
        <v>4280</v>
      </c>
      <c r="I586" s="664">
        <v>1188</v>
      </c>
      <c r="J586" s="664">
        <v>205</v>
      </c>
      <c r="K586" s="665">
        <v>243540.45</v>
      </c>
    </row>
    <row r="587" spans="1:11" ht="14.4" customHeight="1" x14ac:dyDescent="0.3">
      <c r="A587" s="660" t="s">
        <v>560</v>
      </c>
      <c r="B587" s="661" t="s">
        <v>561</v>
      </c>
      <c r="C587" s="662" t="s">
        <v>577</v>
      </c>
      <c r="D587" s="663" t="s">
        <v>2154</v>
      </c>
      <c r="E587" s="662" t="s">
        <v>4471</v>
      </c>
      <c r="F587" s="663" t="s">
        <v>4472</v>
      </c>
      <c r="G587" s="662" t="s">
        <v>3909</v>
      </c>
      <c r="H587" s="662" t="s">
        <v>3910</v>
      </c>
      <c r="I587" s="664">
        <v>319.91000000000003</v>
      </c>
      <c r="J587" s="664">
        <v>40</v>
      </c>
      <c r="K587" s="665">
        <v>12796.4</v>
      </c>
    </row>
    <row r="588" spans="1:11" ht="14.4" customHeight="1" x14ac:dyDescent="0.3">
      <c r="A588" s="660" t="s">
        <v>560</v>
      </c>
      <c r="B588" s="661" t="s">
        <v>561</v>
      </c>
      <c r="C588" s="662" t="s">
        <v>577</v>
      </c>
      <c r="D588" s="663" t="s">
        <v>2154</v>
      </c>
      <c r="E588" s="662" t="s">
        <v>4471</v>
      </c>
      <c r="F588" s="663" t="s">
        <v>4472</v>
      </c>
      <c r="G588" s="662" t="s">
        <v>4281</v>
      </c>
      <c r="H588" s="662" t="s">
        <v>4282</v>
      </c>
      <c r="I588" s="664">
        <v>18952.804999999997</v>
      </c>
      <c r="J588" s="664">
        <v>7</v>
      </c>
      <c r="K588" s="665">
        <v>132669.48000000001</v>
      </c>
    </row>
    <row r="589" spans="1:11" ht="14.4" customHeight="1" x14ac:dyDescent="0.3">
      <c r="A589" s="660" t="s">
        <v>560</v>
      </c>
      <c r="B589" s="661" t="s">
        <v>561</v>
      </c>
      <c r="C589" s="662" t="s">
        <v>577</v>
      </c>
      <c r="D589" s="663" t="s">
        <v>2154</v>
      </c>
      <c r="E589" s="662" t="s">
        <v>4471</v>
      </c>
      <c r="F589" s="663" t="s">
        <v>4472</v>
      </c>
      <c r="G589" s="662" t="s">
        <v>4283</v>
      </c>
      <c r="H589" s="662" t="s">
        <v>4284</v>
      </c>
      <c r="I589" s="664">
        <v>4600</v>
      </c>
      <c r="J589" s="664">
        <v>20</v>
      </c>
      <c r="K589" s="665">
        <v>92000</v>
      </c>
    </row>
    <row r="590" spans="1:11" ht="14.4" customHeight="1" x14ac:dyDescent="0.3">
      <c r="A590" s="660" t="s">
        <v>560</v>
      </c>
      <c r="B590" s="661" t="s">
        <v>561</v>
      </c>
      <c r="C590" s="662" t="s">
        <v>577</v>
      </c>
      <c r="D590" s="663" t="s">
        <v>2154</v>
      </c>
      <c r="E590" s="662" t="s">
        <v>4471</v>
      </c>
      <c r="F590" s="663" t="s">
        <v>4472</v>
      </c>
      <c r="G590" s="662" t="s">
        <v>4285</v>
      </c>
      <c r="H590" s="662" t="s">
        <v>4286</v>
      </c>
      <c r="I590" s="664">
        <v>1169.3</v>
      </c>
      <c r="J590" s="664">
        <v>10</v>
      </c>
      <c r="K590" s="665">
        <v>11692.96</v>
      </c>
    </row>
    <row r="591" spans="1:11" ht="14.4" customHeight="1" x14ac:dyDescent="0.3">
      <c r="A591" s="660" t="s">
        <v>560</v>
      </c>
      <c r="B591" s="661" t="s">
        <v>561</v>
      </c>
      <c r="C591" s="662" t="s">
        <v>577</v>
      </c>
      <c r="D591" s="663" t="s">
        <v>2154</v>
      </c>
      <c r="E591" s="662" t="s">
        <v>4471</v>
      </c>
      <c r="F591" s="663" t="s">
        <v>4472</v>
      </c>
      <c r="G591" s="662" t="s">
        <v>4287</v>
      </c>
      <c r="H591" s="662" t="s">
        <v>4288</v>
      </c>
      <c r="I591" s="664">
        <v>1169.296</v>
      </c>
      <c r="J591" s="664">
        <v>30</v>
      </c>
      <c r="K591" s="665">
        <v>35078.86</v>
      </c>
    </row>
    <row r="592" spans="1:11" ht="14.4" customHeight="1" x14ac:dyDescent="0.3">
      <c r="A592" s="660" t="s">
        <v>560</v>
      </c>
      <c r="B592" s="661" t="s">
        <v>561</v>
      </c>
      <c r="C592" s="662" t="s">
        <v>577</v>
      </c>
      <c r="D592" s="663" t="s">
        <v>2154</v>
      </c>
      <c r="E592" s="662" t="s">
        <v>4471</v>
      </c>
      <c r="F592" s="663" t="s">
        <v>4472</v>
      </c>
      <c r="G592" s="662" t="s">
        <v>4289</v>
      </c>
      <c r="H592" s="662" t="s">
        <v>4290</v>
      </c>
      <c r="I592" s="664">
        <v>1285.02</v>
      </c>
      <c r="J592" s="664">
        <v>40</v>
      </c>
      <c r="K592" s="665">
        <v>51400.799999999996</v>
      </c>
    </row>
    <row r="593" spans="1:11" ht="14.4" customHeight="1" x14ac:dyDescent="0.3">
      <c r="A593" s="660" t="s">
        <v>560</v>
      </c>
      <c r="B593" s="661" t="s">
        <v>561</v>
      </c>
      <c r="C593" s="662" t="s">
        <v>577</v>
      </c>
      <c r="D593" s="663" t="s">
        <v>2154</v>
      </c>
      <c r="E593" s="662" t="s">
        <v>4471</v>
      </c>
      <c r="F593" s="663" t="s">
        <v>4472</v>
      </c>
      <c r="G593" s="662" t="s">
        <v>4291</v>
      </c>
      <c r="H593" s="662" t="s">
        <v>4292</v>
      </c>
      <c r="I593" s="664">
        <v>39697.910000000003</v>
      </c>
      <c r="J593" s="664">
        <v>4</v>
      </c>
      <c r="K593" s="665">
        <v>158791.64000000001</v>
      </c>
    </row>
    <row r="594" spans="1:11" ht="14.4" customHeight="1" x14ac:dyDescent="0.3">
      <c r="A594" s="660" t="s">
        <v>560</v>
      </c>
      <c r="B594" s="661" t="s">
        <v>561</v>
      </c>
      <c r="C594" s="662" t="s">
        <v>577</v>
      </c>
      <c r="D594" s="663" t="s">
        <v>2154</v>
      </c>
      <c r="E594" s="662" t="s">
        <v>4471</v>
      </c>
      <c r="F594" s="663" t="s">
        <v>4472</v>
      </c>
      <c r="G594" s="662" t="s">
        <v>4293</v>
      </c>
      <c r="H594" s="662" t="s">
        <v>4294</v>
      </c>
      <c r="I594" s="664">
        <v>2502.8249999999998</v>
      </c>
      <c r="J594" s="664">
        <v>5</v>
      </c>
      <c r="K594" s="665">
        <v>12514.13</v>
      </c>
    </row>
    <row r="595" spans="1:11" ht="14.4" customHeight="1" x14ac:dyDescent="0.3">
      <c r="A595" s="660" t="s">
        <v>560</v>
      </c>
      <c r="B595" s="661" t="s">
        <v>561</v>
      </c>
      <c r="C595" s="662" t="s">
        <v>577</v>
      </c>
      <c r="D595" s="663" t="s">
        <v>2154</v>
      </c>
      <c r="E595" s="662" t="s">
        <v>4475</v>
      </c>
      <c r="F595" s="663" t="s">
        <v>4476</v>
      </c>
      <c r="G595" s="662" t="s">
        <v>4295</v>
      </c>
      <c r="H595" s="662" t="s">
        <v>4296</v>
      </c>
      <c r="I595" s="664">
        <v>3006.31</v>
      </c>
      <c r="J595" s="664">
        <v>6</v>
      </c>
      <c r="K595" s="665">
        <v>18037.830000000002</v>
      </c>
    </row>
    <row r="596" spans="1:11" ht="14.4" customHeight="1" x14ac:dyDescent="0.3">
      <c r="A596" s="660" t="s">
        <v>560</v>
      </c>
      <c r="B596" s="661" t="s">
        <v>561</v>
      </c>
      <c r="C596" s="662" t="s">
        <v>577</v>
      </c>
      <c r="D596" s="663" t="s">
        <v>2154</v>
      </c>
      <c r="E596" s="662" t="s">
        <v>4475</v>
      </c>
      <c r="F596" s="663" t="s">
        <v>4476</v>
      </c>
      <c r="G596" s="662" t="s">
        <v>4297</v>
      </c>
      <c r="H596" s="662" t="s">
        <v>4298</v>
      </c>
      <c r="I596" s="664">
        <v>2543.9899999999998</v>
      </c>
      <c r="J596" s="664">
        <v>6</v>
      </c>
      <c r="K596" s="665">
        <v>15263.97</v>
      </c>
    </row>
    <row r="597" spans="1:11" ht="14.4" customHeight="1" x14ac:dyDescent="0.3">
      <c r="A597" s="660" t="s">
        <v>560</v>
      </c>
      <c r="B597" s="661" t="s">
        <v>561</v>
      </c>
      <c r="C597" s="662" t="s">
        <v>577</v>
      </c>
      <c r="D597" s="663" t="s">
        <v>2154</v>
      </c>
      <c r="E597" s="662" t="s">
        <v>4459</v>
      </c>
      <c r="F597" s="663" t="s">
        <v>4460</v>
      </c>
      <c r="G597" s="662" t="s">
        <v>3697</v>
      </c>
      <c r="H597" s="662" t="s">
        <v>3698</v>
      </c>
      <c r="I597" s="664">
        <v>8.17</v>
      </c>
      <c r="J597" s="664">
        <v>600</v>
      </c>
      <c r="K597" s="665">
        <v>4902</v>
      </c>
    </row>
    <row r="598" spans="1:11" ht="14.4" customHeight="1" x14ac:dyDescent="0.3">
      <c r="A598" s="660" t="s">
        <v>560</v>
      </c>
      <c r="B598" s="661" t="s">
        <v>561</v>
      </c>
      <c r="C598" s="662" t="s">
        <v>577</v>
      </c>
      <c r="D598" s="663" t="s">
        <v>2154</v>
      </c>
      <c r="E598" s="662" t="s">
        <v>4459</v>
      </c>
      <c r="F598" s="663" t="s">
        <v>4460</v>
      </c>
      <c r="G598" s="662" t="s">
        <v>3699</v>
      </c>
      <c r="H598" s="662" t="s">
        <v>3700</v>
      </c>
      <c r="I598" s="664">
        <v>150</v>
      </c>
      <c r="J598" s="664">
        <v>220</v>
      </c>
      <c r="K598" s="665">
        <v>33000.400000000001</v>
      </c>
    </row>
    <row r="599" spans="1:11" ht="14.4" customHeight="1" x14ac:dyDescent="0.3">
      <c r="A599" s="660" t="s">
        <v>560</v>
      </c>
      <c r="B599" s="661" t="s">
        <v>561</v>
      </c>
      <c r="C599" s="662" t="s">
        <v>577</v>
      </c>
      <c r="D599" s="663" t="s">
        <v>2154</v>
      </c>
      <c r="E599" s="662" t="s">
        <v>4459</v>
      </c>
      <c r="F599" s="663" t="s">
        <v>4460</v>
      </c>
      <c r="G599" s="662" t="s">
        <v>3701</v>
      </c>
      <c r="H599" s="662" t="s">
        <v>3702</v>
      </c>
      <c r="I599" s="664">
        <v>12.726666666666667</v>
      </c>
      <c r="J599" s="664">
        <v>201</v>
      </c>
      <c r="K599" s="665">
        <v>2560.6999999999998</v>
      </c>
    </row>
    <row r="600" spans="1:11" ht="14.4" customHeight="1" x14ac:dyDescent="0.3">
      <c r="A600" s="660" t="s">
        <v>560</v>
      </c>
      <c r="B600" s="661" t="s">
        <v>561</v>
      </c>
      <c r="C600" s="662" t="s">
        <v>577</v>
      </c>
      <c r="D600" s="663" t="s">
        <v>2154</v>
      </c>
      <c r="E600" s="662" t="s">
        <v>4459</v>
      </c>
      <c r="F600" s="663" t="s">
        <v>4460</v>
      </c>
      <c r="G600" s="662" t="s">
        <v>4299</v>
      </c>
      <c r="H600" s="662" t="s">
        <v>4300</v>
      </c>
      <c r="I600" s="664">
        <v>793.93</v>
      </c>
      <c r="J600" s="664">
        <v>140</v>
      </c>
      <c r="K600" s="665">
        <v>111150.11000000002</v>
      </c>
    </row>
    <row r="601" spans="1:11" ht="14.4" customHeight="1" x14ac:dyDescent="0.3">
      <c r="A601" s="660" t="s">
        <v>560</v>
      </c>
      <c r="B601" s="661" t="s">
        <v>561</v>
      </c>
      <c r="C601" s="662" t="s">
        <v>577</v>
      </c>
      <c r="D601" s="663" t="s">
        <v>2154</v>
      </c>
      <c r="E601" s="662" t="s">
        <v>4459</v>
      </c>
      <c r="F601" s="663" t="s">
        <v>4460</v>
      </c>
      <c r="G601" s="662" t="s">
        <v>4301</v>
      </c>
      <c r="H601" s="662" t="s">
        <v>4302</v>
      </c>
      <c r="I601" s="664">
        <v>60.5</v>
      </c>
      <c r="J601" s="664">
        <v>100</v>
      </c>
      <c r="K601" s="665">
        <v>6050</v>
      </c>
    </row>
    <row r="602" spans="1:11" ht="14.4" customHeight="1" x14ac:dyDescent="0.3">
      <c r="A602" s="660" t="s">
        <v>560</v>
      </c>
      <c r="B602" s="661" t="s">
        <v>561</v>
      </c>
      <c r="C602" s="662" t="s">
        <v>577</v>
      </c>
      <c r="D602" s="663" t="s">
        <v>2154</v>
      </c>
      <c r="E602" s="662" t="s">
        <v>4459</v>
      </c>
      <c r="F602" s="663" t="s">
        <v>4460</v>
      </c>
      <c r="G602" s="662" t="s">
        <v>4303</v>
      </c>
      <c r="H602" s="662" t="s">
        <v>4304</v>
      </c>
      <c r="I602" s="664">
        <v>1010.35</v>
      </c>
      <c r="J602" s="664">
        <v>5</v>
      </c>
      <c r="K602" s="665">
        <v>5051.75</v>
      </c>
    </row>
    <row r="603" spans="1:11" ht="14.4" customHeight="1" x14ac:dyDescent="0.3">
      <c r="A603" s="660" t="s">
        <v>560</v>
      </c>
      <c r="B603" s="661" t="s">
        <v>561</v>
      </c>
      <c r="C603" s="662" t="s">
        <v>577</v>
      </c>
      <c r="D603" s="663" t="s">
        <v>2154</v>
      </c>
      <c r="E603" s="662" t="s">
        <v>4459</v>
      </c>
      <c r="F603" s="663" t="s">
        <v>4460</v>
      </c>
      <c r="G603" s="662" t="s">
        <v>4305</v>
      </c>
      <c r="H603" s="662" t="s">
        <v>4306</v>
      </c>
      <c r="I603" s="664">
        <v>1010.35</v>
      </c>
      <c r="J603" s="664">
        <v>5</v>
      </c>
      <c r="K603" s="665">
        <v>5051.75</v>
      </c>
    </row>
    <row r="604" spans="1:11" ht="14.4" customHeight="1" x14ac:dyDescent="0.3">
      <c r="A604" s="660" t="s">
        <v>560</v>
      </c>
      <c r="B604" s="661" t="s">
        <v>561</v>
      </c>
      <c r="C604" s="662" t="s">
        <v>577</v>
      </c>
      <c r="D604" s="663" t="s">
        <v>2154</v>
      </c>
      <c r="E604" s="662" t="s">
        <v>4459</v>
      </c>
      <c r="F604" s="663" t="s">
        <v>4460</v>
      </c>
      <c r="G604" s="662" t="s">
        <v>4307</v>
      </c>
      <c r="H604" s="662" t="s">
        <v>4308</v>
      </c>
      <c r="I604" s="664">
        <v>5770.48</v>
      </c>
      <c r="J604" s="664">
        <v>5</v>
      </c>
      <c r="K604" s="665">
        <v>28852.37</v>
      </c>
    </row>
    <row r="605" spans="1:11" ht="14.4" customHeight="1" x14ac:dyDescent="0.3">
      <c r="A605" s="660" t="s">
        <v>560</v>
      </c>
      <c r="B605" s="661" t="s">
        <v>561</v>
      </c>
      <c r="C605" s="662" t="s">
        <v>577</v>
      </c>
      <c r="D605" s="663" t="s">
        <v>2154</v>
      </c>
      <c r="E605" s="662" t="s">
        <v>4459</v>
      </c>
      <c r="F605" s="663" t="s">
        <v>4460</v>
      </c>
      <c r="G605" s="662" t="s">
        <v>4309</v>
      </c>
      <c r="H605" s="662" t="s">
        <v>4310</v>
      </c>
      <c r="I605" s="664">
        <v>1652.86</v>
      </c>
      <c r="J605" s="664">
        <v>4</v>
      </c>
      <c r="K605" s="665">
        <v>6611.44</v>
      </c>
    </row>
    <row r="606" spans="1:11" ht="14.4" customHeight="1" x14ac:dyDescent="0.3">
      <c r="A606" s="660" t="s">
        <v>560</v>
      </c>
      <c r="B606" s="661" t="s">
        <v>561</v>
      </c>
      <c r="C606" s="662" t="s">
        <v>577</v>
      </c>
      <c r="D606" s="663" t="s">
        <v>2154</v>
      </c>
      <c r="E606" s="662" t="s">
        <v>4459</v>
      </c>
      <c r="F606" s="663" t="s">
        <v>4460</v>
      </c>
      <c r="G606" s="662" t="s">
        <v>4311</v>
      </c>
      <c r="H606" s="662" t="s">
        <v>4312</v>
      </c>
      <c r="I606" s="664">
        <v>2407.9499999999998</v>
      </c>
      <c r="J606" s="664">
        <v>2</v>
      </c>
      <c r="K606" s="665">
        <v>4815.8999999999996</v>
      </c>
    </row>
    <row r="607" spans="1:11" ht="14.4" customHeight="1" x14ac:dyDescent="0.3">
      <c r="A607" s="660" t="s">
        <v>560</v>
      </c>
      <c r="B607" s="661" t="s">
        <v>561</v>
      </c>
      <c r="C607" s="662" t="s">
        <v>577</v>
      </c>
      <c r="D607" s="663" t="s">
        <v>2154</v>
      </c>
      <c r="E607" s="662" t="s">
        <v>4459</v>
      </c>
      <c r="F607" s="663" t="s">
        <v>4460</v>
      </c>
      <c r="G607" s="662" t="s">
        <v>4313</v>
      </c>
      <c r="H607" s="662" t="s">
        <v>4314</v>
      </c>
      <c r="I607" s="664">
        <v>4800.68</v>
      </c>
      <c r="J607" s="664">
        <v>10</v>
      </c>
      <c r="K607" s="665">
        <v>48006.75</v>
      </c>
    </row>
    <row r="608" spans="1:11" ht="14.4" customHeight="1" x14ac:dyDescent="0.3">
      <c r="A608" s="660" t="s">
        <v>560</v>
      </c>
      <c r="B608" s="661" t="s">
        <v>561</v>
      </c>
      <c r="C608" s="662" t="s">
        <v>577</v>
      </c>
      <c r="D608" s="663" t="s">
        <v>2154</v>
      </c>
      <c r="E608" s="662" t="s">
        <v>4477</v>
      </c>
      <c r="F608" s="663" t="s">
        <v>4478</v>
      </c>
      <c r="G608" s="662" t="s">
        <v>4315</v>
      </c>
      <c r="H608" s="662" t="s">
        <v>4316</v>
      </c>
      <c r="I608" s="664">
        <v>34.5</v>
      </c>
      <c r="J608" s="664">
        <v>36</v>
      </c>
      <c r="K608" s="665">
        <v>1242</v>
      </c>
    </row>
    <row r="609" spans="1:11" ht="14.4" customHeight="1" x14ac:dyDescent="0.3">
      <c r="A609" s="660" t="s">
        <v>560</v>
      </c>
      <c r="B609" s="661" t="s">
        <v>561</v>
      </c>
      <c r="C609" s="662" t="s">
        <v>577</v>
      </c>
      <c r="D609" s="663" t="s">
        <v>2154</v>
      </c>
      <c r="E609" s="662" t="s">
        <v>4477</v>
      </c>
      <c r="F609" s="663" t="s">
        <v>4478</v>
      </c>
      <c r="G609" s="662" t="s">
        <v>4317</v>
      </c>
      <c r="H609" s="662" t="s">
        <v>4318</v>
      </c>
      <c r="I609" s="664">
        <v>58.24</v>
      </c>
      <c r="J609" s="664">
        <v>288</v>
      </c>
      <c r="K609" s="665">
        <v>16771.96</v>
      </c>
    </row>
    <row r="610" spans="1:11" ht="14.4" customHeight="1" x14ac:dyDescent="0.3">
      <c r="A610" s="660" t="s">
        <v>560</v>
      </c>
      <c r="B610" s="661" t="s">
        <v>561</v>
      </c>
      <c r="C610" s="662" t="s">
        <v>577</v>
      </c>
      <c r="D610" s="663" t="s">
        <v>2154</v>
      </c>
      <c r="E610" s="662" t="s">
        <v>4477</v>
      </c>
      <c r="F610" s="663" t="s">
        <v>4478</v>
      </c>
      <c r="G610" s="662" t="s">
        <v>4319</v>
      </c>
      <c r="H610" s="662" t="s">
        <v>4320</v>
      </c>
      <c r="I610" s="664">
        <v>180.92</v>
      </c>
      <c r="J610" s="664">
        <v>228</v>
      </c>
      <c r="K610" s="665">
        <v>41249.53</v>
      </c>
    </row>
    <row r="611" spans="1:11" ht="14.4" customHeight="1" x14ac:dyDescent="0.3">
      <c r="A611" s="660" t="s">
        <v>560</v>
      </c>
      <c r="B611" s="661" t="s">
        <v>561</v>
      </c>
      <c r="C611" s="662" t="s">
        <v>577</v>
      </c>
      <c r="D611" s="663" t="s">
        <v>2154</v>
      </c>
      <c r="E611" s="662" t="s">
        <v>4477</v>
      </c>
      <c r="F611" s="663" t="s">
        <v>4478</v>
      </c>
      <c r="G611" s="662" t="s">
        <v>4321</v>
      </c>
      <c r="H611" s="662" t="s">
        <v>4322</v>
      </c>
      <c r="I611" s="664">
        <v>360.29</v>
      </c>
      <c r="J611" s="664">
        <v>576</v>
      </c>
      <c r="K611" s="665">
        <v>207527.16</v>
      </c>
    </row>
    <row r="612" spans="1:11" ht="14.4" customHeight="1" x14ac:dyDescent="0.3">
      <c r="A612" s="660" t="s">
        <v>560</v>
      </c>
      <c r="B612" s="661" t="s">
        <v>561</v>
      </c>
      <c r="C612" s="662" t="s">
        <v>577</v>
      </c>
      <c r="D612" s="663" t="s">
        <v>2154</v>
      </c>
      <c r="E612" s="662" t="s">
        <v>4477</v>
      </c>
      <c r="F612" s="663" t="s">
        <v>4478</v>
      </c>
      <c r="G612" s="662" t="s">
        <v>4323</v>
      </c>
      <c r="H612" s="662" t="s">
        <v>4324</v>
      </c>
      <c r="I612" s="664">
        <v>195.88</v>
      </c>
      <c r="J612" s="664">
        <v>252</v>
      </c>
      <c r="K612" s="665">
        <v>49361.8</v>
      </c>
    </row>
    <row r="613" spans="1:11" ht="14.4" customHeight="1" x14ac:dyDescent="0.3">
      <c r="A613" s="660" t="s">
        <v>560</v>
      </c>
      <c r="B613" s="661" t="s">
        <v>561</v>
      </c>
      <c r="C613" s="662" t="s">
        <v>577</v>
      </c>
      <c r="D613" s="663" t="s">
        <v>2154</v>
      </c>
      <c r="E613" s="662" t="s">
        <v>4477</v>
      </c>
      <c r="F613" s="663" t="s">
        <v>4478</v>
      </c>
      <c r="G613" s="662" t="s">
        <v>4325</v>
      </c>
      <c r="H613" s="662" t="s">
        <v>4326</v>
      </c>
      <c r="I613" s="664">
        <v>45.61</v>
      </c>
      <c r="J613" s="664">
        <v>252</v>
      </c>
      <c r="K613" s="665">
        <v>11492.989999999998</v>
      </c>
    </row>
    <row r="614" spans="1:11" ht="14.4" customHeight="1" x14ac:dyDescent="0.3">
      <c r="A614" s="660" t="s">
        <v>560</v>
      </c>
      <c r="B614" s="661" t="s">
        <v>561</v>
      </c>
      <c r="C614" s="662" t="s">
        <v>577</v>
      </c>
      <c r="D614" s="663" t="s">
        <v>2154</v>
      </c>
      <c r="E614" s="662" t="s">
        <v>4477</v>
      </c>
      <c r="F614" s="663" t="s">
        <v>4478</v>
      </c>
      <c r="G614" s="662" t="s">
        <v>4327</v>
      </c>
      <c r="H614" s="662" t="s">
        <v>4328</v>
      </c>
      <c r="I614" s="664">
        <v>48.78</v>
      </c>
      <c r="J614" s="664">
        <v>72</v>
      </c>
      <c r="K614" s="665">
        <v>3511.87</v>
      </c>
    </row>
    <row r="615" spans="1:11" ht="14.4" customHeight="1" x14ac:dyDescent="0.3">
      <c r="A615" s="660" t="s">
        <v>560</v>
      </c>
      <c r="B615" s="661" t="s">
        <v>561</v>
      </c>
      <c r="C615" s="662" t="s">
        <v>577</v>
      </c>
      <c r="D615" s="663" t="s">
        <v>2154</v>
      </c>
      <c r="E615" s="662" t="s">
        <v>4477</v>
      </c>
      <c r="F615" s="663" t="s">
        <v>4478</v>
      </c>
      <c r="G615" s="662" t="s">
        <v>4329</v>
      </c>
      <c r="H615" s="662" t="s">
        <v>4330</v>
      </c>
      <c r="I615" s="664">
        <v>33.35</v>
      </c>
      <c r="J615" s="664">
        <v>480</v>
      </c>
      <c r="K615" s="665">
        <v>16008</v>
      </c>
    </row>
    <row r="616" spans="1:11" ht="14.4" customHeight="1" x14ac:dyDescent="0.3">
      <c r="A616" s="660" t="s">
        <v>560</v>
      </c>
      <c r="B616" s="661" t="s">
        <v>561</v>
      </c>
      <c r="C616" s="662" t="s">
        <v>577</v>
      </c>
      <c r="D616" s="663" t="s">
        <v>2154</v>
      </c>
      <c r="E616" s="662" t="s">
        <v>4477</v>
      </c>
      <c r="F616" s="663" t="s">
        <v>4478</v>
      </c>
      <c r="G616" s="662" t="s">
        <v>4331</v>
      </c>
      <c r="H616" s="662" t="s">
        <v>4332</v>
      </c>
      <c r="I616" s="664">
        <v>67.849999999999994</v>
      </c>
      <c r="J616" s="664">
        <v>432</v>
      </c>
      <c r="K616" s="665">
        <v>29311.200000000001</v>
      </c>
    </row>
    <row r="617" spans="1:11" ht="14.4" customHeight="1" x14ac:dyDescent="0.3">
      <c r="A617" s="660" t="s">
        <v>560</v>
      </c>
      <c r="B617" s="661" t="s">
        <v>561</v>
      </c>
      <c r="C617" s="662" t="s">
        <v>577</v>
      </c>
      <c r="D617" s="663" t="s">
        <v>2154</v>
      </c>
      <c r="E617" s="662" t="s">
        <v>4477</v>
      </c>
      <c r="F617" s="663" t="s">
        <v>4478</v>
      </c>
      <c r="G617" s="662" t="s">
        <v>4333</v>
      </c>
      <c r="H617" s="662" t="s">
        <v>4334</v>
      </c>
      <c r="I617" s="664">
        <v>69</v>
      </c>
      <c r="J617" s="664">
        <v>180</v>
      </c>
      <c r="K617" s="665">
        <v>12420</v>
      </c>
    </row>
    <row r="618" spans="1:11" ht="14.4" customHeight="1" x14ac:dyDescent="0.3">
      <c r="A618" s="660" t="s">
        <v>560</v>
      </c>
      <c r="B618" s="661" t="s">
        <v>561</v>
      </c>
      <c r="C618" s="662" t="s">
        <v>577</v>
      </c>
      <c r="D618" s="663" t="s">
        <v>2154</v>
      </c>
      <c r="E618" s="662" t="s">
        <v>4477</v>
      </c>
      <c r="F618" s="663" t="s">
        <v>4478</v>
      </c>
      <c r="G618" s="662" t="s">
        <v>4335</v>
      </c>
      <c r="H618" s="662" t="s">
        <v>4336</v>
      </c>
      <c r="I618" s="664">
        <v>168.78</v>
      </c>
      <c r="J618" s="664">
        <v>84</v>
      </c>
      <c r="K618" s="665">
        <v>14177.660000000002</v>
      </c>
    </row>
    <row r="619" spans="1:11" ht="14.4" customHeight="1" x14ac:dyDescent="0.3">
      <c r="A619" s="660" t="s">
        <v>560</v>
      </c>
      <c r="B619" s="661" t="s">
        <v>561</v>
      </c>
      <c r="C619" s="662" t="s">
        <v>577</v>
      </c>
      <c r="D619" s="663" t="s">
        <v>2154</v>
      </c>
      <c r="E619" s="662" t="s">
        <v>4477</v>
      </c>
      <c r="F619" s="663" t="s">
        <v>4478</v>
      </c>
      <c r="G619" s="662" t="s">
        <v>4337</v>
      </c>
      <c r="H619" s="662" t="s">
        <v>4338</v>
      </c>
      <c r="I619" s="664">
        <v>315.33</v>
      </c>
      <c r="J619" s="664">
        <v>24</v>
      </c>
      <c r="K619" s="665">
        <v>7567.81</v>
      </c>
    </row>
    <row r="620" spans="1:11" ht="14.4" customHeight="1" x14ac:dyDescent="0.3">
      <c r="A620" s="660" t="s">
        <v>560</v>
      </c>
      <c r="B620" s="661" t="s">
        <v>561</v>
      </c>
      <c r="C620" s="662" t="s">
        <v>577</v>
      </c>
      <c r="D620" s="663" t="s">
        <v>2154</v>
      </c>
      <c r="E620" s="662" t="s">
        <v>4477</v>
      </c>
      <c r="F620" s="663" t="s">
        <v>4478</v>
      </c>
      <c r="G620" s="662" t="s">
        <v>4339</v>
      </c>
      <c r="H620" s="662" t="s">
        <v>4340</v>
      </c>
      <c r="I620" s="664">
        <v>479.92333333333335</v>
      </c>
      <c r="J620" s="664">
        <v>72</v>
      </c>
      <c r="K620" s="665">
        <v>34554.58</v>
      </c>
    </row>
    <row r="621" spans="1:11" ht="14.4" customHeight="1" x14ac:dyDescent="0.3">
      <c r="A621" s="660" t="s">
        <v>560</v>
      </c>
      <c r="B621" s="661" t="s">
        <v>561</v>
      </c>
      <c r="C621" s="662" t="s">
        <v>577</v>
      </c>
      <c r="D621" s="663" t="s">
        <v>2154</v>
      </c>
      <c r="E621" s="662" t="s">
        <v>4477</v>
      </c>
      <c r="F621" s="663" t="s">
        <v>4478</v>
      </c>
      <c r="G621" s="662" t="s">
        <v>4341</v>
      </c>
      <c r="H621" s="662" t="s">
        <v>4342</v>
      </c>
      <c r="I621" s="664">
        <v>360.29</v>
      </c>
      <c r="J621" s="664">
        <v>12</v>
      </c>
      <c r="K621" s="665">
        <v>4323.4799999999996</v>
      </c>
    </row>
    <row r="622" spans="1:11" ht="14.4" customHeight="1" x14ac:dyDescent="0.3">
      <c r="A622" s="660" t="s">
        <v>560</v>
      </c>
      <c r="B622" s="661" t="s">
        <v>561</v>
      </c>
      <c r="C622" s="662" t="s">
        <v>577</v>
      </c>
      <c r="D622" s="663" t="s">
        <v>2154</v>
      </c>
      <c r="E622" s="662" t="s">
        <v>4477</v>
      </c>
      <c r="F622" s="663" t="s">
        <v>4478</v>
      </c>
      <c r="G622" s="662" t="s">
        <v>4343</v>
      </c>
      <c r="H622" s="662" t="s">
        <v>4344</v>
      </c>
      <c r="I622" s="664">
        <v>154.28</v>
      </c>
      <c r="J622" s="664">
        <v>192</v>
      </c>
      <c r="K622" s="665">
        <v>29622.17</v>
      </c>
    </row>
    <row r="623" spans="1:11" ht="14.4" customHeight="1" x14ac:dyDescent="0.3">
      <c r="A623" s="660" t="s">
        <v>560</v>
      </c>
      <c r="B623" s="661" t="s">
        <v>561</v>
      </c>
      <c r="C623" s="662" t="s">
        <v>577</v>
      </c>
      <c r="D623" s="663" t="s">
        <v>2154</v>
      </c>
      <c r="E623" s="662" t="s">
        <v>4477</v>
      </c>
      <c r="F623" s="663" t="s">
        <v>4478</v>
      </c>
      <c r="G623" s="662" t="s">
        <v>4345</v>
      </c>
      <c r="H623" s="662" t="s">
        <v>4346</v>
      </c>
      <c r="I623" s="664">
        <v>161.16999999999999</v>
      </c>
      <c r="J623" s="664">
        <v>24</v>
      </c>
      <c r="K623" s="665">
        <v>3868.08</v>
      </c>
    </row>
    <row r="624" spans="1:11" ht="14.4" customHeight="1" x14ac:dyDescent="0.3">
      <c r="A624" s="660" t="s">
        <v>560</v>
      </c>
      <c r="B624" s="661" t="s">
        <v>561</v>
      </c>
      <c r="C624" s="662" t="s">
        <v>577</v>
      </c>
      <c r="D624" s="663" t="s">
        <v>2154</v>
      </c>
      <c r="E624" s="662" t="s">
        <v>4477</v>
      </c>
      <c r="F624" s="663" t="s">
        <v>4478</v>
      </c>
      <c r="G624" s="662" t="s">
        <v>4347</v>
      </c>
      <c r="H624" s="662" t="s">
        <v>4348</v>
      </c>
      <c r="I624" s="664">
        <v>52.9</v>
      </c>
      <c r="J624" s="664">
        <v>480</v>
      </c>
      <c r="K624" s="665">
        <v>25392</v>
      </c>
    </row>
    <row r="625" spans="1:11" ht="14.4" customHeight="1" x14ac:dyDescent="0.3">
      <c r="A625" s="660" t="s">
        <v>560</v>
      </c>
      <c r="B625" s="661" t="s">
        <v>561</v>
      </c>
      <c r="C625" s="662" t="s">
        <v>577</v>
      </c>
      <c r="D625" s="663" t="s">
        <v>2154</v>
      </c>
      <c r="E625" s="662" t="s">
        <v>4477</v>
      </c>
      <c r="F625" s="663" t="s">
        <v>4478</v>
      </c>
      <c r="G625" s="662" t="s">
        <v>4349</v>
      </c>
      <c r="H625" s="662" t="s">
        <v>4350</v>
      </c>
      <c r="I625" s="664">
        <v>65.55</v>
      </c>
      <c r="J625" s="664">
        <v>108</v>
      </c>
      <c r="K625" s="665">
        <v>7079.4000000000005</v>
      </c>
    </row>
    <row r="626" spans="1:11" ht="14.4" customHeight="1" x14ac:dyDescent="0.3">
      <c r="A626" s="660" t="s">
        <v>560</v>
      </c>
      <c r="B626" s="661" t="s">
        <v>561</v>
      </c>
      <c r="C626" s="662" t="s">
        <v>577</v>
      </c>
      <c r="D626" s="663" t="s">
        <v>2154</v>
      </c>
      <c r="E626" s="662" t="s">
        <v>4477</v>
      </c>
      <c r="F626" s="663" t="s">
        <v>4478</v>
      </c>
      <c r="G626" s="662" t="s">
        <v>4351</v>
      </c>
      <c r="H626" s="662" t="s">
        <v>4352</v>
      </c>
      <c r="I626" s="664">
        <v>75.034999999999997</v>
      </c>
      <c r="J626" s="664">
        <v>72</v>
      </c>
      <c r="K626" s="665">
        <v>5402.43</v>
      </c>
    </row>
    <row r="627" spans="1:11" ht="14.4" customHeight="1" x14ac:dyDescent="0.3">
      <c r="A627" s="660" t="s">
        <v>560</v>
      </c>
      <c r="B627" s="661" t="s">
        <v>561</v>
      </c>
      <c r="C627" s="662" t="s">
        <v>577</v>
      </c>
      <c r="D627" s="663" t="s">
        <v>2154</v>
      </c>
      <c r="E627" s="662" t="s">
        <v>4477</v>
      </c>
      <c r="F627" s="663" t="s">
        <v>4478</v>
      </c>
      <c r="G627" s="662" t="s">
        <v>4353</v>
      </c>
      <c r="H627" s="662" t="s">
        <v>4354</v>
      </c>
      <c r="I627" s="664">
        <v>52.9</v>
      </c>
      <c r="J627" s="664">
        <v>240</v>
      </c>
      <c r="K627" s="665">
        <v>12696</v>
      </c>
    </row>
    <row r="628" spans="1:11" ht="14.4" customHeight="1" x14ac:dyDescent="0.3">
      <c r="A628" s="660" t="s">
        <v>560</v>
      </c>
      <c r="B628" s="661" t="s">
        <v>561</v>
      </c>
      <c r="C628" s="662" t="s">
        <v>577</v>
      </c>
      <c r="D628" s="663" t="s">
        <v>2154</v>
      </c>
      <c r="E628" s="662" t="s">
        <v>4477</v>
      </c>
      <c r="F628" s="663" t="s">
        <v>4478</v>
      </c>
      <c r="G628" s="662" t="s">
        <v>4355</v>
      </c>
      <c r="H628" s="662" t="s">
        <v>4356</v>
      </c>
      <c r="I628" s="664">
        <v>171.23</v>
      </c>
      <c r="J628" s="664">
        <v>12</v>
      </c>
      <c r="K628" s="665">
        <v>2054.71</v>
      </c>
    </row>
    <row r="629" spans="1:11" ht="14.4" customHeight="1" x14ac:dyDescent="0.3">
      <c r="A629" s="660" t="s">
        <v>560</v>
      </c>
      <c r="B629" s="661" t="s">
        <v>561</v>
      </c>
      <c r="C629" s="662" t="s">
        <v>577</v>
      </c>
      <c r="D629" s="663" t="s">
        <v>2154</v>
      </c>
      <c r="E629" s="662" t="s">
        <v>4477</v>
      </c>
      <c r="F629" s="663" t="s">
        <v>4478</v>
      </c>
      <c r="G629" s="662" t="s">
        <v>4357</v>
      </c>
      <c r="H629" s="662" t="s">
        <v>4358</v>
      </c>
      <c r="I629" s="664">
        <v>47.99</v>
      </c>
      <c r="J629" s="664">
        <v>36</v>
      </c>
      <c r="K629" s="665">
        <v>1727.53</v>
      </c>
    </row>
    <row r="630" spans="1:11" ht="14.4" customHeight="1" x14ac:dyDescent="0.3">
      <c r="A630" s="660" t="s">
        <v>560</v>
      </c>
      <c r="B630" s="661" t="s">
        <v>561</v>
      </c>
      <c r="C630" s="662" t="s">
        <v>577</v>
      </c>
      <c r="D630" s="663" t="s">
        <v>2154</v>
      </c>
      <c r="E630" s="662" t="s">
        <v>4477</v>
      </c>
      <c r="F630" s="663" t="s">
        <v>4478</v>
      </c>
      <c r="G630" s="662" t="s">
        <v>4359</v>
      </c>
      <c r="H630" s="662" t="s">
        <v>4360</v>
      </c>
      <c r="I630" s="664">
        <v>113.85</v>
      </c>
      <c r="J630" s="664">
        <v>24</v>
      </c>
      <c r="K630" s="665">
        <v>2732.4</v>
      </c>
    </row>
    <row r="631" spans="1:11" ht="14.4" customHeight="1" x14ac:dyDescent="0.3">
      <c r="A631" s="660" t="s">
        <v>560</v>
      </c>
      <c r="B631" s="661" t="s">
        <v>561</v>
      </c>
      <c r="C631" s="662" t="s">
        <v>577</v>
      </c>
      <c r="D631" s="663" t="s">
        <v>2154</v>
      </c>
      <c r="E631" s="662" t="s">
        <v>4477</v>
      </c>
      <c r="F631" s="663" t="s">
        <v>4478</v>
      </c>
      <c r="G631" s="662" t="s">
        <v>4361</v>
      </c>
      <c r="H631" s="662" t="s">
        <v>4362</v>
      </c>
      <c r="I631" s="664">
        <v>570.86</v>
      </c>
      <c r="J631" s="664">
        <v>12</v>
      </c>
      <c r="K631" s="665">
        <v>6850.32</v>
      </c>
    </row>
    <row r="632" spans="1:11" ht="14.4" customHeight="1" x14ac:dyDescent="0.3">
      <c r="A632" s="660" t="s">
        <v>560</v>
      </c>
      <c r="B632" s="661" t="s">
        <v>561</v>
      </c>
      <c r="C632" s="662" t="s">
        <v>577</v>
      </c>
      <c r="D632" s="663" t="s">
        <v>2154</v>
      </c>
      <c r="E632" s="662" t="s">
        <v>4477</v>
      </c>
      <c r="F632" s="663" t="s">
        <v>4478</v>
      </c>
      <c r="G632" s="662" t="s">
        <v>4363</v>
      </c>
      <c r="H632" s="662" t="s">
        <v>4364</v>
      </c>
      <c r="I632" s="664">
        <v>421.26</v>
      </c>
      <c r="J632" s="664">
        <v>72</v>
      </c>
      <c r="K632" s="665">
        <v>30331.02</v>
      </c>
    </row>
    <row r="633" spans="1:11" ht="14.4" customHeight="1" x14ac:dyDescent="0.3">
      <c r="A633" s="660" t="s">
        <v>560</v>
      </c>
      <c r="B633" s="661" t="s">
        <v>561</v>
      </c>
      <c r="C633" s="662" t="s">
        <v>577</v>
      </c>
      <c r="D633" s="663" t="s">
        <v>2154</v>
      </c>
      <c r="E633" s="662" t="s">
        <v>4477</v>
      </c>
      <c r="F633" s="663" t="s">
        <v>4478</v>
      </c>
      <c r="G633" s="662" t="s">
        <v>4365</v>
      </c>
      <c r="H633" s="662" t="s">
        <v>4366</v>
      </c>
      <c r="I633" s="664">
        <v>162.51</v>
      </c>
      <c r="J633" s="664">
        <v>84</v>
      </c>
      <c r="K633" s="665">
        <v>13650.789999999999</v>
      </c>
    </row>
    <row r="634" spans="1:11" ht="14.4" customHeight="1" x14ac:dyDescent="0.3">
      <c r="A634" s="660" t="s">
        <v>560</v>
      </c>
      <c r="B634" s="661" t="s">
        <v>561</v>
      </c>
      <c r="C634" s="662" t="s">
        <v>577</v>
      </c>
      <c r="D634" s="663" t="s">
        <v>2154</v>
      </c>
      <c r="E634" s="662" t="s">
        <v>4477</v>
      </c>
      <c r="F634" s="663" t="s">
        <v>4478</v>
      </c>
      <c r="G634" s="662" t="s">
        <v>4367</v>
      </c>
      <c r="H634" s="662" t="s">
        <v>4368</v>
      </c>
      <c r="I634" s="664">
        <v>162.51</v>
      </c>
      <c r="J634" s="664">
        <v>96</v>
      </c>
      <c r="K634" s="665">
        <v>15600.91</v>
      </c>
    </row>
    <row r="635" spans="1:11" ht="14.4" customHeight="1" x14ac:dyDescent="0.3">
      <c r="A635" s="660" t="s">
        <v>560</v>
      </c>
      <c r="B635" s="661" t="s">
        <v>561</v>
      </c>
      <c r="C635" s="662" t="s">
        <v>577</v>
      </c>
      <c r="D635" s="663" t="s">
        <v>2154</v>
      </c>
      <c r="E635" s="662" t="s">
        <v>4477</v>
      </c>
      <c r="F635" s="663" t="s">
        <v>4478</v>
      </c>
      <c r="G635" s="662" t="s">
        <v>4369</v>
      </c>
      <c r="H635" s="662" t="s">
        <v>4370</v>
      </c>
      <c r="I635" s="664">
        <v>216.68</v>
      </c>
      <c r="J635" s="664">
        <v>12</v>
      </c>
      <c r="K635" s="665">
        <v>2600.15</v>
      </c>
    </row>
    <row r="636" spans="1:11" ht="14.4" customHeight="1" x14ac:dyDescent="0.3">
      <c r="A636" s="660" t="s">
        <v>560</v>
      </c>
      <c r="B636" s="661" t="s">
        <v>561</v>
      </c>
      <c r="C636" s="662" t="s">
        <v>577</v>
      </c>
      <c r="D636" s="663" t="s">
        <v>2154</v>
      </c>
      <c r="E636" s="662" t="s">
        <v>4477</v>
      </c>
      <c r="F636" s="663" t="s">
        <v>4478</v>
      </c>
      <c r="G636" s="662" t="s">
        <v>4371</v>
      </c>
      <c r="H636" s="662" t="s">
        <v>4372</v>
      </c>
      <c r="I636" s="664">
        <v>339.93</v>
      </c>
      <c r="J636" s="664">
        <v>36</v>
      </c>
      <c r="K636" s="665">
        <v>12237.33</v>
      </c>
    </row>
    <row r="637" spans="1:11" ht="14.4" customHeight="1" x14ac:dyDescent="0.3">
      <c r="A637" s="660" t="s">
        <v>560</v>
      </c>
      <c r="B637" s="661" t="s">
        <v>561</v>
      </c>
      <c r="C637" s="662" t="s">
        <v>577</v>
      </c>
      <c r="D637" s="663" t="s">
        <v>2154</v>
      </c>
      <c r="E637" s="662" t="s">
        <v>4461</v>
      </c>
      <c r="F637" s="663" t="s">
        <v>4462</v>
      </c>
      <c r="G637" s="662" t="s">
        <v>4373</v>
      </c>
      <c r="H637" s="662" t="s">
        <v>4374</v>
      </c>
      <c r="I637" s="664">
        <v>0.3</v>
      </c>
      <c r="J637" s="664">
        <v>100</v>
      </c>
      <c r="K637" s="665">
        <v>30</v>
      </c>
    </row>
    <row r="638" spans="1:11" ht="14.4" customHeight="1" x14ac:dyDescent="0.3">
      <c r="A638" s="660" t="s">
        <v>560</v>
      </c>
      <c r="B638" s="661" t="s">
        <v>561</v>
      </c>
      <c r="C638" s="662" t="s">
        <v>577</v>
      </c>
      <c r="D638" s="663" t="s">
        <v>2154</v>
      </c>
      <c r="E638" s="662" t="s">
        <v>4461</v>
      </c>
      <c r="F638" s="663" t="s">
        <v>4462</v>
      </c>
      <c r="G638" s="662" t="s">
        <v>4375</v>
      </c>
      <c r="H638" s="662" t="s">
        <v>4376</v>
      </c>
      <c r="I638" s="664">
        <v>10.99</v>
      </c>
      <c r="J638" s="664">
        <v>50</v>
      </c>
      <c r="K638" s="665">
        <v>549.34</v>
      </c>
    </row>
    <row r="639" spans="1:11" ht="14.4" customHeight="1" x14ac:dyDescent="0.3">
      <c r="A639" s="660" t="s">
        <v>560</v>
      </c>
      <c r="B639" s="661" t="s">
        <v>561</v>
      </c>
      <c r="C639" s="662" t="s">
        <v>577</v>
      </c>
      <c r="D639" s="663" t="s">
        <v>2154</v>
      </c>
      <c r="E639" s="662" t="s">
        <v>4461</v>
      </c>
      <c r="F639" s="663" t="s">
        <v>4462</v>
      </c>
      <c r="G639" s="662" t="s">
        <v>4377</v>
      </c>
      <c r="H639" s="662" t="s">
        <v>4378</v>
      </c>
      <c r="I639" s="664">
        <v>10.45</v>
      </c>
      <c r="J639" s="664">
        <v>50</v>
      </c>
      <c r="K639" s="665">
        <v>522.72</v>
      </c>
    </row>
    <row r="640" spans="1:11" ht="14.4" customHeight="1" x14ac:dyDescent="0.3">
      <c r="A640" s="660" t="s">
        <v>560</v>
      </c>
      <c r="B640" s="661" t="s">
        <v>561</v>
      </c>
      <c r="C640" s="662" t="s">
        <v>577</v>
      </c>
      <c r="D640" s="663" t="s">
        <v>2154</v>
      </c>
      <c r="E640" s="662" t="s">
        <v>4461</v>
      </c>
      <c r="F640" s="663" t="s">
        <v>4462</v>
      </c>
      <c r="G640" s="662" t="s">
        <v>4379</v>
      </c>
      <c r="H640" s="662" t="s">
        <v>4380</v>
      </c>
      <c r="I640" s="664">
        <v>10.45</v>
      </c>
      <c r="J640" s="664">
        <v>50</v>
      </c>
      <c r="K640" s="665">
        <v>522.72</v>
      </c>
    </row>
    <row r="641" spans="1:11" ht="14.4" customHeight="1" x14ac:dyDescent="0.3">
      <c r="A641" s="660" t="s">
        <v>560</v>
      </c>
      <c r="B641" s="661" t="s">
        <v>561</v>
      </c>
      <c r="C641" s="662" t="s">
        <v>577</v>
      </c>
      <c r="D641" s="663" t="s">
        <v>2154</v>
      </c>
      <c r="E641" s="662" t="s">
        <v>4461</v>
      </c>
      <c r="F641" s="663" t="s">
        <v>4462</v>
      </c>
      <c r="G641" s="662" t="s">
        <v>4381</v>
      </c>
      <c r="H641" s="662" t="s">
        <v>4382</v>
      </c>
      <c r="I641" s="664">
        <v>10.98</v>
      </c>
      <c r="J641" s="664">
        <v>50</v>
      </c>
      <c r="K641" s="665">
        <v>548.86</v>
      </c>
    </row>
    <row r="642" spans="1:11" ht="14.4" customHeight="1" x14ac:dyDescent="0.3">
      <c r="A642" s="660" t="s">
        <v>560</v>
      </c>
      <c r="B642" s="661" t="s">
        <v>561</v>
      </c>
      <c r="C642" s="662" t="s">
        <v>577</v>
      </c>
      <c r="D642" s="663" t="s">
        <v>2154</v>
      </c>
      <c r="E642" s="662" t="s">
        <v>4461</v>
      </c>
      <c r="F642" s="663" t="s">
        <v>4462</v>
      </c>
      <c r="G642" s="662" t="s">
        <v>3709</v>
      </c>
      <c r="H642" s="662" t="s">
        <v>3710</v>
      </c>
      <c r="I642" s="664">
        <v>0.48125000000000001</v>
      </c>
      <c r="J642" s="664">
        <v>4300</v>
      </c>
      <c r="K642" s="665">
        <v>2065</v>
      </c>
    </row>
    <row r="643" spans="1:11" ht="14.4" customHeight="1" x14ac:dyDescent="0.3">
      <c r="A643" s="660" t="s">
        <v>560</v>
      </c>
      <c r="B643" s="661" t="s">
        <v>561</v>
      </c>
      <c r="C643" s="662" t="s">
        <v>577</v>
      </c>
      <c r="D643" s="663" t="s">
        <v>2154</v>
      </c>
      <c r="E643" s="662" t="s">
        <v>4461</v>
      </c>
      <c r="F643" s="663" t="s">
        <v>4462</v>
      </c>
      <c r="G643" s="662" t="s">
        <v>4383</v>
      </c>
      <c r="H643" s="662" t="s">
        <v>4384</v>
      </c>
      <c r="I643" s="664">
        <v>10.99</v>
      </c>
      <c r="J643" s="664">
        <v>50</v>
      </c>
      <c r="K643" s="665">
        <v>549.34</v>
      </c>
    </row>
    <row r="644" spans="1:11" ht="14.4" customHeight="1" x14ac:dyDescent="0.3">
      <c r="A644" s="660" t="s">
        <v>560</v>
      </c>
      <c r="B644" s="661" t="s">
        <v>561</v>
      </c>
      <c r="C644" s="662" t="s">
        <v>577</v>
      </c>
      <c r="D644" s="663" t="s">
        <v>2154</v>
      </c>
      <c r="E644" s="662" t="s">
        <v>4461</v>
      </c>
      <c r="F644" s="663" t="s">
        <v>4462</v>
      </c>
      <c r="G644" s="662" t="s">
        <v>4385</v>
      </c>
      <c r="H644" s="662" t="s">
        <v>4386</v>
      </c>
      <c r="I644" s="664">
        <v>3291.2</v>
      </c>
      <c r="J644" s="664">
        <v>1</v>
      </c>
      <c r="K644" s="665">
        <v>3291.2</v>
      </c>
    </row>
    <row r="645" spans="1:11" ht="14.4" customHeight="1" x14ac:dyDescent="0.3">
      <c r="A645" s="660" t="s">
        <v>560</v>
      </c>
      <c r="B645" s="661" t="s">
        <v>561</v>
      </c>
      <c r="C645" s="662" t="s">
        <v>577</v>
      </c>
      <c r="D645" s="663" t="s">
        <v>2154</v>
      </c>
      <c r="E645" s="662" t="s">
        <v>4461</v>
      </c>
      <c r="F645" s="663" t="s">
        <v>4462</v>
      </c>
      <c r="G645" s="662" t="s">
        <v>4387</v>
      </c>
      <c r="H645" s="662" t="s">
        <v>4388</v>
      </c>
      <c r="I645" s="664">
        <v>7.34</v>
      </c>
      <c r="J645" s="664">
        <v>50</v>
      </c>
      <c r="K645" s="665">
        <v>367.24</v>
      </c>
    </row>
    <row r="646" spans="1:11" ht="14.4" customHeight="1" x14ac:dyDescent="0.3">
      <c r="A646" s="660" t="s">
        <v>560</v>
      </c>
      <c r="B646" s="661" t="s">
        <v>561</v>
      </c>
      <c r="C646" s="662" t="s">
        <v>577</v>
      </c>
      <c r="D646" s="663" t="s">
        <v>2154</v>
      </c>
      <c r="E646" s="662" t="s">
        <v>4461</v>
      </c>
      <c r="F646" s="663" t="s">
        <v>4462</v>
      </c>
      <c r="G646" s="662" t="s">
        <v>4389</v>
      </c>
      <c r="H646" s="662" t="s">
        <v>4390</v>
      </c>
      <c r="I646" s="664">
        <v>7.34</v>
      </c>
      <c r="J646" s="664">
        <v>50</v>
      </c>
      <c r="K646" s="665">
        <v>367.24</v>
      </c>
    </row>
    <row r="647" spans="1:11" ht="14.4" customHeight="1" x14ac:dyDescent="0.3">
      <c r="A647" s="660" t="s">
        <v>560</v>
      </c>
      <c r="B647" s="661" t="s">
        <v>561</v>
      </c>
      <c r="C647" s="662" t="s">
        <v>577</v>
      </c>
      <c r="D647" s="663" t="s">
        <v>2154</v>
      </c>
      <c r="E647" s="662" t="s">
        <v>4461</v>
      </c>
      <c r="F647" s="663" t="s">
        <v>4462</v>
      </c>
      <c r="G647" s="662" t="s">
        <v>4391</v>
      </c>
      <c r="H647" s="662" t="s">
        <v>4392</v>
      </c>
      <c r="I647" s="664">
        <v>6.55</v>
      </c>
      <c r="J647" s="664">
        <v>50</v>
      </c>
      <c r="K647" s="665">
        <v>327.3</v>
      </c>
    </row>
    <row r="648" spans="1:11" ht="14.4" customHeight="1" x14ac:dyDescent="0.3">
      <c r="A648" s="660" t="s">
        <v>560</v>
      </c>
      <c r="B648" s="661" t="s">
        <v>561</v>
      </c>
      <c r="C648" s="662" t="s">
        <v>577</v>
      </c>
      <c r="D648" s="663" t="s">
        <v>2154</v>
      </c>
      <c r="E648" s="662" t="s">
        <v>4461</v>
      </c>
      <c r="F648" s="663" t="s">
        <v>4462</v>
      </c>
      <c r="G648" s="662" t="s">
        <v>4393</v>
      </c>
      <c r="H648" s="662" t="s">
        <v>4394</v>
      </c>
      <c r="I648" s="664">
        <v>6.55</v>
      </c>
      <c r="J648" s="664">
        <v>50</v>
      </c>
      <c r="K648" s="665">
        <v>327.3</v>
      </c>
    </row>
    <row r="649" spans="1:11" ht="14.4" customHeight="1" x14ac:dyDescent="0.3">
      <c r="A649" s="660" t="s">
        <v>560</v>
      </c>
      <c r="B649" s="661" t="s">
        <v>561</v>
      </c>
      <c r="C649" s="662" t="s">
        <v>577</v>
      </c>
      <c r="D649" s="663" t="s">
        <v>2154</v>
      </c>
      <c r="E649" s="662" t="s">
        <v>4463</v>
      </c>
      <c r="F649" s="663" t="s">
        <v>4464</v>
      </c>
      <c r="G649" s="662" t="s">
        <v>4395</v>
      </c>
      <c r="H649" s="662" t="s">
        <v>4396</v>
      </c>
      <c r="I649" s="664">
        <v>10.55</v>
      </c>
      <c r="J649" s="664">
        <v>120</v>
      </c>
      <c r="K649" s="665">
        <v>1266.2</v>
      </c>
    </row>
    <row r="650" spans="1:11" ht="14.4" customHeight="1" x14ac:dyDescent="0.3">
      <c r="A650" s="660" t="s">
        <v>560</v>
      </c>
      <c r="B650" s="661" t="s">
        <v>561</v>
      </c>
      <c r="C650" s="662" t="s">
        <v>577</v>
      </c>
      <c r="D650" s="663" t="s">
        <v>2154</v>
      </c>
      <c r="E650" s="662" t="s">
        <v>4463</v>
      </c>
      <c r="F650" s="663" t="s">
        <v>4464</v>
      </c>
      <c r="G650" s="662" t="s">
        <v>4397</v>
      </c>
      <c r="H650" s="662" t="s">
        <v>4398</v>
      </c>
      <c r="I650" s="664">
        <v>10.55</v>
      </c>
      <c r="J650" s="664">
        <v>240</v>
      </c>
      <c r="K650" s="665">
        <v>2532.5800000000004</v>
      </c>
    </row>
    <row r="651" spans="1:11" ht="14.4" customHeight="1" x14ac:dyDescent="0.3">
      <c r="A651" s="660" t="s">
        <v>560</v>
      </c>
      <c r="B651" s="661" t="s">
        <v>561</v>
      </c>
      <c r="C651" s="662" t="s">
        <v>577</v>
      </c>
      <c r="D651" s="663" t="s">
        <v>2154</v>
      </c>
      <c r="E651" s="662" t="s">
        <v>4463</v>
      </c>
      <c r="F651" s="663" t="s">
        <v>4464</v>
      </c>
      <c r="G651" s="662" t="s">
        <v>4399</v>
      </c>
      <c r="H651" s="662" t="s">
        <v>4400</v>
      </c>
      <c r="I651" s="664">
        <v>16.21</v>
      </c>
      <c r="J651" s="664">
        <v>50</v>
      </c>
      <c r="K651" s="665">
        <v>810.7</v>
      </c>
    </row>
    <row r="652" spans="1:11" ht="14.4" customHeight="1" x14ac:dyDescent="0.3">
      <c r="A652" s="660" t="s">
        <v>560</v>
      </c>
      <c r="B652" s="661" t="s">
        <v>561</v>
      </c>
      <c r="C652" s="662" t="s">
        <v>577</v>
      </c>
      <c r="D652" s="663" t="s">
        <v>2154</v>
      </c>
      <c r="E652" s="662" t="s">
        <v>4463</v>
      </c>
      <c r="F652" s="663" t="s">
        <v>4464</v>
      </c>
      <c r="G652" s="662" t="s">
        <v>4401</v>
      </c>
      <c r="H652" s="662" t="s">
        <v>4402</v>
      </c>
      <c r="I652" s="664">
        <v>16.21</v>
      </c>
      <c r="J652" s="664">
        <v>75</v>
      </c>
      <c r="K652" s="665">
        <v>1216.0500000000002</v>
      </c>
    </row>
    <row r="653" spans="1:11" ht="14.4" customHeight="1" x14ac:dyDescent="0.3">
      <c r="A653" s="660" t="s">
        <v>560</v>
      </c>
      <c r="B653" s="661" t="s">
        <v>561</v>
      </c>
      <c r="C653" s="662" t="s">
        <v>577</v>
      </c>
      <c r="D653" s="663" t="s">
        <v>2154</v>
      </c>
      <c r="E653" s="662" t="s">
        <v>4463</v>
      </c>
      <c r="F653" s="663" t="s">
        <v>4464</v>
      </c>
      <c r="G653" s="662" t="s">
        <v>4403</v>
      </c>
      <c r="H653" s="662" t="s">
        <v>4404</v>
      </c>
      <c r="I653" s="664">
        <v>10.55</v>
      </c>
      <c r="J653" s="664">
        <v>280</v>
      </c>
      <c r="K653" s="665">
        <v>2954.35</v>
      </c>
    </row>
    <row r="654" spans="1:11" ht="14.4" customHeight="1" x14ac:dyDescent="0.3">
      <c r="A654" s="660" t="s">
        <v>560</v>
      </c>
      <c r="B654" s="661" t="s">
        <v>561</v>
      </c>
      <c r="C654" s="662" t="s">
        <v>577</v>
      </c>
      <c r="D654" s="663" t="s">
        <v>2154</v>
      </c>
      <c r="E654" s="662" t="s">
        <v>4463</v>
      </c>
      <c r="F654" s="663" t="s">
        <v>4464</v>
      </c>
      <c r="G654" s="662" t="s">
        <v>4405</v>
      </c>
      <c r="H654" s="662" t="s">
        <v>4406</v>
      </c>
      <c r="I654" s="664">
        <v>10.55</v>
      </c>
      <c r="J654" s="664">
        <v>440</v>
      </c>
      <c r="K654" s="665">
        <v>4642.6100000000006</v>
      </c>
    </row>
    <row r="655" spans="1:11" ht="14.4" customHeight="1" x14ac:dyDescent="0.3">
      <c r="A655" s="660" t="s">
        <v>560</v>
      </c>
      <c r="B655" s="661" t="s">
        <v>561</v>
      </c>
      <c r="C655" s="662" t="s">
        <v>577</v>
      </c>
      <c r="D655" s="663" t="s">
        <v>2154</v>
      </c>
      <c r="E655" s="662" t="s">
        <v>4463</v>
      </c>
      <c r="F655" s="663" t="s">
        <v>4464</v>
      </c>
      <c r="G655" s="662" t="s">
        <v>4407</v>
      </c>
      <c r="H655" s="662" t="s">
        <v>4408</v>
      </c>
      <c r="I655" s="664">
        <v>10.556000000000001</v>
      </c>
      <c r="J655" s="664">
        <v>280</v>
      </c>
      <c r="K655" s="665">
        <v>2955.3500000000004</v>
      </c>
    </row>
    <row r="656" spans="1:11" ht="14.4" customHeight="1" x14ac:dyDescent="0.3">
      <c r="A656" s="660" t="s">
        <v>560</v>
      </c>
      <c r="B656" s="661" t="s">
        <v>561</v>
      </c>
      <c r="C656" s="662" t="s">
        <v>577</v>
      </c>
      <c r="D656" s="663" t="s">
        <v>2154</v>
      </c>
      <c r="E656" s="662" t="s">
        <v>4463</v>
      </c>
      <c r="F656" s="663" t="s">
        <v>4464</v>
      </c>
      <c r="G656" s="662" t="s">
        <v>4409</v>
      </c>
      <c r="H656" s="662" t="s">
        <v>4410</v>
      </c>
      <c r="I656" s="664">
        <v>16.21</v>
      </c>
      <c r="J656" s="664">
        <v>125</v>
      </c>
      <c r="K656" s="665">
        <v>2026.75</v>
      </c>
    </row>
    <row r="657" spans="1:11" ht="14.4" customHeight="1" x14ac:dyDescent="0.3">
      <c r="A657" s="660" t="s">
        <v>560</v>
      </c>
      <c r="B657" s="661" t="s">
        <v>561</v>
      </c>
      <c r="C657" s="662" t="s">
        <v>577</v>
      </c>
      <c r="D657" s="663" t="s">
        <v>2154</v>
      </c>
      <c r="E657" s="662" t="s">
        <v>4463</v>
      </c>
      <c r="F657" s="663" t="s">
        <v>4464</v>
      </c>
      <c r="G657" s="662" t="s">
        <v>4411</v>
      </c>
      <c r="H657" s="662" t="s">
        <v>4412</v>
      </c>
      <c r="I657" s="664">
        <v>16.21</v>
      </c>
      <c r="J657" s="664">
        <v>25</v>
      </c>
      <c r="K657" s="665">
        <v>405.35</v>
      </c>
    </row>
    <row r="658" spans="1:11" ht="14.4" customHeight="1" x14ac:dyDescent="0.3">
      <c r="A658" s="660" t="s">
        <v>560</v>
      </c>
      <c r="B658" s="661" t="s">
        <v>561</v>
      </c>
      <c r="C658" s="662" t="s">
        <v>577</v>
      </c>
      <c r="D658" s="663" t="s">
        <v>2154</v>
      </c>
      <c r="E658" s="662" t="s">
        <v>4463</v>
      </c>
      <c r="F658" s="663" t="s">
        <v>4464</v>
      </c>
      <c r="G658" s="662" t="s">
        <v>3719</v>
      </c>
      <c r="H658" s="662" t="s">
        <v>3720</v>
      </c>
      <c r="I658" s="664">
        <v>0.71</v>
      </c>
      <c r="J658" s="664">
        <v>4800</v>
      </c>
      <c r="K658" s="665">
        <v>3408</v>
      </c>
    </row>
    <row r="659" spans="1:11" ht="14.4" customHeight="1" x14ac:dyDescent="0.3">
      <c r="A659" s="660" t="s">
        <v>560</v>
      </c>
      <c r="B659" s="661" t="s">
        <v>561</v>
      </c>
      <c r="C659" s="662" t="s">
        <v>577</v>
      </c>
      <c r="D659" s="663" t="s">
        <v>2154</v>
      </c>
      <c r="E659" s="662" t="s">
        <v>4463</v>
      </c>
      <c r="F659" s="663" t="s">
        <v>4464</v>
      </c>
      <c r="G659" s="662" t="s">
        <v>3721</v>
      </c>
      <c r="H659" s="662" t="s">
        <v>3722</v>
      </c>
      <c r="I659" s="664">
        <v>0.71</v>
      </c>
      <c r="J659" s="664">
        <v>1600</v>
      </c>
      <c r="K659" s="665">
        <v>1136</v>
      </c>
    </row>
    <row r="660" spans="1:11" ht="14.4" customHeight="1" x14ac:dyDescent="0.3">
      <c r="A660" s="660" t="s">
        <v>560</v>
      </c>
      <c r="B660" s="661" t="s">
        <v>561</v>
      </c>
      <c r="C660" s="662" t="s">
        <v>577</v>
      </c>
      <c r="D660" s="663" t="s">
        <v>2154</v>
      </c>
      <c r="E660" s="662" t="s">
        <v>4463</v>
      </c>
      <c r="F660" s="663" t="s">
        <v>4464</v>
      </c>
      <c r="G660" s="662" t="s">
        <v>3723</v>
      </c>
      <c r="H660" s="662" t="s">
        <v>3724</v>
      </c>
      <c r="I660" s="664">
        <v>0.71</v>
      </c>
      <c r="J660" s="664">
        <v>2400</v>
      </c>
      <c r="K660" s="665">
        <v>1704</v>
      </c>
    </row>
    <row r="661" spans="1:11" ht="14.4" customHeight="1" x14ac:dyDescent="0.3">
      <c r="A661" s="660" t="s">
        <v>560</v>
      </c>
      <c r="B661" s="661" t="s">
        <v>561</v>
      </c>
      <c r="C661" s="662" t="s">
        <v>577</v>
      </c>
      <c r="D661" s="663" t="s">
        <v>2154</v>
      </c>
      <c r="E661" s="662" t="s">
        <v>4465</v>
      </c>
      <c r="F661" s="663" t="s">
        <v>4466</v>
      </c>
      <c r="G661" s="662" t="s">
        <v>4413</v>
      </c>
      <c r="H661" s="662" t="s">
        <v>4414</v>
      </c>
      <c r="I661" s="664">
        <v>4076.13</v>
      </c>
      <c r="J661" s="664">
        <v>2</v>
      </c>
      <c r="K661" s="665">
        <v>8152.25</v>
      </c>
    </row>
    <row r="662" spans="1:11" ht="14.4" customHeight="1" x14ac:dyDescent="0.3">
      <c r="A662" s="660" t="s">
        <v>560</v>
      </c>
      <c r="B662" s="661" t="s">
        <v>561</v>
      </c>
      <c r="C662" s="662" t="s">
        <v>577</v>
      </c>
      <c r="D662" s="663" t="s">
        <v>2154</v>
      </c>
      <c r="E662" s="662" t="s">
        <v>4465</v>
      </c>
      <c r="F662" s="663" t="s">
        <v>4466</v>
      </c>
      <c r="G662" s="662" t="s">
        <v>4415</v>
      </c>
      <c r="H662" s="662" t="s">
        <v>4416</v>
      </c>
      <c r="I662" s="664">
        <v>4433.08</v>
      </c>
      <c r="J662" s="664">
        <v>1</v>
      </c>
      <c r="K662" s="665">
        <v>4433.08</v>
      </c>
    </row>
    <row r="663" spans="1:11" ht="14.4" customHeight="1" x14ac:dyDescent="0.3">
      <c r="A663" s="660" t="s">
        <v>560</v>
      </c>
      <c r="B663" s="661" t="s">
        <v>561</v>
      </c>
      <c r="C663" s="662" t="s">
        <v>577</v>
      </c>
      <c r="D663" s="663" t="s">
        <v>2154</v>
      </c>
      <c r="E663" s="662" t="s">
        <v>4465</v>
      </c>
      <c r="F663" s="663" t="s">
        <v>4466</v>
      </c>
      <c r="G663" s="662" t="s">
        <v>3947</v>
      </c>
      <c r="H663" s="662" t="s">
        <v>3948</v>
      </c>
      <c r="I663" s="664">
        <v>3153.08</v>
      </c>
      <c r="J663" s="664">
        <v>5</v>
      </c>
      <c r="K663" s="665">
        <v>15765.39</v>
      </c>
    </row>
    <row r="664" spans="1:11" ht="14.4" customHeight="1" x14ac:dyDescent="0.3">
      <c r="A664" s="660" t="s">
        <v>560</v>
      </c>
      <c r="B664" s="661" t="s">
        <v>561</v>
      </c>
      <c r="C664" s="662" t="s">
        <v>577</v>
      </c>
      <c r="D664" s="663" t="s">
        <v>2154</v>
      </c>
      <c r="E664" s="662" t="s">
        <v>4479</v>
      </c>
      <c r="F664" s="663" t="s">
        <v>4480</v>
      </c>
      <c r="G664" s="662" t="s">
        <v>4417</v>
      </c>
      <c r="H664" s="662" t="s">
        <v>4418</v>
      </c>
      <c r="I664" s="664">
        <v>64.802500000000009</v>
      </c>
      <c r="J664" s="664">
        <v>192</v>
      </c>
      <c r="K664" s="665">
        <v>12442.320000000002</v>
      </c>
    </row>
    <row r="665" spans="1:11" ht="14.4" customHeight="1" x14ac:dyDescent="0.3">
      <c r="A665" s="660" t="s">
        <v>560</v>
      </c>
      <c r="B665" s="661" t="s">
        <v>561</v>
      </c>
      <c r="C665" s="662" t="s">
        <v>577</v>
      </c>
      <c r="D665" s="663" t="s">
        <v>2154</v>
      </c>
      <c r="E665" s="662" t="s">
        <v>4479</v>
      </c>
      <c r="F665" s="663" t="s">
        <v>4480</v>
      </c>
      <c r="G665" s="662" t="s">
        <v>4419</v>
      </c>
      <c r="H665" s="662" t="s">
        <v>4420</v>
      </c>
      <c r="I665" s="664">
        <v>27014.5</v>
      </c>
      <c r="J665" s="664">
        <v>1</v>
      </c>
      <c r="K665" s="665">
        <v>27014.5</v>
      </c>
    </row>
    <row r="666" spans="1:11" ht="14.4" customHeight="1" x14ac:dyDescent="0.3">
      <c r="A666" s="660" t="s">
        <v>560</v>
      </c>
      <c r="B666" s="661" t="s">
        <v>561</v>
      </c>
      <c r="C666" s="662" t="s">
        <v>577</v>
      </c>
      <c r="D666" s="663" t="s">
        <v>2154</v>
      </c>
      <c r="E666" s="662" t="s">
        <v>4479</v>
      </c>
      <c r="F666" s="663" t="s">
        <v>4480</v>
      </c>
      <c r="G666" s="662" t="s">
        <v>4421</v>
      </c>
      <c r="H666" s="662" t="s">
        <v>4422</v>
      </c>
      <c r="I666" s="664">
        <v>9851.39</v>
      </c>
      <c r="J666" s="664">
        <v>1</v>
      </c>
      <c r="K666" s="665">
        <v>9851.39</v>
      </c>
    </row>
    <row r="667" spans="1:11" ht="14.4" customHeight="1" x14ac:dyDescent="0.3">
      <c r="A667" s="660" t="s">
        <v>560</v>
      </c>
      <c r="B667" s="661" t="s">
        <v>561</v>
      </c>
      <c r="C667" s="662" t="s">
        <v>577</v>
      </c>
      <c r="D667" s="663" t="s">
        <v>2154</v>
      </c>
      <c r="E667" s="662" t="s">
        <v>4479</v>
      </c>
      <c r="F667" s="663" t="s">
        <v>4480</v>
      </c>
      <c r="G667" s="662" t="s">
        <v>4423</v>
      </c>
      <c r="H667" s="662" t="s">
        <v>4424</v>
      </c>
      <c r="I667" s="664">
        <v>86948.05</v>
      </c>
      <c r="J667" s="664">
        <v>2</v>
      </c>
      <c r="K667" s="665">
        <v>173896.1</v>
      </c>
    </row>
    <row r="668" spans="1:11" ht="14.4" customHeight="1" x14ac:dyDescent="0.3">
      <c r="A668" s="660" t="s">
        <v>560</v>
      </c>
      <c r="B668" s="661" t="s">
        <v>561</v>
      </c>
      <c r="C668" s="662" t="s">
        <v>577</v>
      </c>
      <c r="D668" s="663" t="s">
        <v>2154</v>
      </c>
      <c r="E668" s="662" t="s">
        <v>4479</v>
      </c>
      <c r="F668" s="663" t="s">
        <v>4480</v>
      </c>
      <c r="G668" s="662" t="s">
        <v>4425</v>
      </c>
      <c r="H668" s="662" t="s">
        <v>4426</v>
      </c>
      <c r="I668" s="664">
        <v>4630</v>
      </c>
      <c r="J668" s="664">
        <v>1</v>
      </c>
      <c r="K668" s="665">
        <v>4630</v>
      </c>
    </row>
    <row r="669" spans="1:11" ht="14.4" customHeight="1" x14ac:dyDescent="0.3">
      <c r="A669" s="660" t="s">
        <v>560</v>
      </c>
      <c r="B669" s="661" t="s">
        <v>561</v>
      </c>
      <c r="C669" s="662" t="s">
        <v>577</v>
      </c>
      <c r="D669" s="663" t="s">
        <v>2154</v>
      </c>
      <c r="E669" s="662" t="s">
        <v>4479</v>
      </c>
      <c r="F669" s="663" t="s">
        <v>4480</v>
      </c>
      <c r="G669" s="662" t="s">
        <v>4427</v>
      </c>
      <c r="H669" s="662" t="s">
        <v>4428</v>
      </c>
      <c r="I669" s="664">
        <v>16500</v>
      </c>
      <c r="J669" s="664">
        <v>1</v>
      </c>
      <c r="K669" s="665">
        <v>16500</v>
      </c>
    </row>
    <row r="670" spans="1:11" ht="14.4" customHeight="1" x14ac:dyDescent="0.3">
      <c r="A670" s="660" t="s">
        <v>560</v>
      </c>
      <c r="B670" s="661" t="s">
        <v>561</v>
      </c>
      <c r="C670" s="662" t="s">
        <v>577</v>
      </c>
      <c r="D670" s="663" t="s">
        <v>2154</v>
      </c>
      <c r="E670" s="662" t="s">
        <v>4479</v>
      </c>
      <c r="F670" s="663" t="s">
        <v>4480</v>
      </c>
      <c r="G670" s="662" t="s">
        <v>4429</v>
      </c>
      <c r="H670" s="662" t="s">
        <v>4430</v>
      </c>
      <c r="I670" s="664">
        <v>2864.91</v>
      </c>
      <c r="J670" s="664">
        <v>5</v>
      </c>
      <c r="K670" s="665">
        <v>14324.56</v>
      </c>
    </row>
    <row r="671" spans="1:11" ht="14.4" customHeight="1" x14ac:dyDescent="0.3">
      <c r="A671" s="660" t="s">
        <v>560</v>
      </c>
      <c r="B671" s="661" t="s">
        <v>561</v>
      </c>
      <c r="C671" s="662" t="s">
        <v>577</v>
      </c>
      <c r="D671" s="663" t="s">
        <v>2154</v>
      </c>
      <c r="E671" s="662" t="s">
        <v>4479</v>
      </c>
      <c r="F671" s="663" t="s">
        <v>4480</v>
      </c>
      <c r="G671" s="662" t="s">
        <v>4431</v>
      </c>
      <c r="H671" s="662" t="s">
        <v>4432</v>
      </c>
      <c r="I671" s="664">
        <v>17570.509999999998</v>
      </c>
      <c r="J671" s="664">
        <v>1</v>
      </c>
      <c r="K671" s="665">
        <v>17570.509999999998</v>
      </c>
    </row>
    <row r="672" spans="1:11" ht="14.4" customHeight="1" x14ac:dyDescent="0.3">
      <c r="A672" s="660" t="s">
        <v>560</v>
      </c>
      <c r="B672" s="661" t="s">
        <v>561</v>
      </c>
      <c r="C672" s="662" t="s">
        <v>577</v>
      </c>
      <c r="D672" s="663" t="s">
        <v>2154</v>
      </c>
      <c r="E672" s="662" t="s">
        <v>4479</v>
      </c>
      <c r="F672" s="663" t="s">
        <v>4480</v>
      </c>
      <c r="G672" s="662" t="s">
        <v>4433</v>
      </c>
      <c r="H672" s="662" t="s">
        <v>4434</v>
      </c>
      <c r="I672" s="664">
        <v>16500</v>
      </c>
      <c r="J672" s="664">
        <v>1</v>
      </c>
      <c r="K672" s="665">
        <v>16500</v>
      </c>
    </row>
    <row r="673" spans="1:11" ht="14.4" customHeight="1" x14ac:dyDescent="0.3">
      <c r="A673" s="660" t="s">
        <v>560</v>
      </c>
      <c r="B673" s="661" t="s">
        <v>561</v>
      </c>
      <c r="C673" s="662" t="s">
        <v>577</v>
      </c>
      <c r="D673" s="663" t="s">
        <v>2154</v>
      </c>
      <c r="E673" s="662" t="s">
        <v>4479</v>
      </c>
      <c r="F673" s="663" t="s">
        <v>4480</v>
      </c>
      <c r="G673" s="662" t="s">
        <v>4435</v>
      </c>
      <c r="H673" s="662" t="s">
        <v>4436</v>
      </c>
      <c r="I673" s="664">
        <v>9423</v>
      </c>
      <c r="J673" s="664">
        <v>1</v>
      </c>
      <c r="K673" s="665">
        <v>9423</v>
      </c>
    </row>
    <row r="674" spans="1:11" ht="14.4" customHeight="1" x14ac:dyDescent="0.3">
      <c r="A674" s="660" t="s">
        <v>560</v>
      </c>
      <c r="B674" s="661" t="s">
        <v>561</v>
      </c>
      <c r="C674" s="662" t="s">
        <v>577</v>
      </c>
      <c r="D674" s="663" t="s">
        <v>2154</v>
      </c>
      <c r="E674" s="662" t="s">
        <v>4479</v>
      </c>
      <c r="F674" s="663" t="s">
        <v>4480</v>
      </c>
      <c r="G674" s="662" t="s">
        <v>4437</v>
      </c>
      <c r="H674" s="662" t="s">
        <v>4438</v>
      </c>
      <c r="I674" s="664">
        <v>16500</v>
      </c>
      <c r="J674" s="664">
        <v>1</v>
      </c>
      <c r="K674" s="665">
        <v>16500</v>
      </c>
    </row>
    <row r="675" spans="1:11" ht="14.4" customHeight="1" x14ac:dyDescent="0.3">
      <c r="A675" s="660" t="s">
        <v>560</v>
      </c>
      <c r="B675" s="661" t="s">
        <v>561</v>
      </c>
      <c r="C675" s="662" t="s">
        <v>577</v>
      </c>
      <c r="D675" s="663" t="s">
        <v>2154</v>
      </c>
      <c r="E675" s="662" t="s">
        <v>4479</v>
      </c>
      <c r="F675" s="663" t="s">
        <v>4480</v>
      </c>
      <c r="G675" s="662" t="s">
        <v>4439</v>
      </c>
      <c r="H675" s="662" t="s">
        <v>4440</v>
      </c>
      <c r="I675" s="664">
        <v>52300</v>
      </c>
      <c r="J675" s="664">
        <v>1</v>
      </c>
      <c r="K675" s="665">
        <v>52300</v>
      </c>
    </row>
    <row r="676" spans="1:11" ht="14.4" customHeight="1" x14ac:dyDescent="0.3">
      <c r="A676" s="660" t="s">
        <v>560</v>
      </c>
      <c r="B676" s="661" t="s">
        <v>561</v>
      </c>
      <c r="C676" s="662" t="s">
        <v>577</v>
      </c>
      <c r="D676" s="663" t="s">
        <v>2154</v>
      </c>
      <c r="E676" s="662" t="s">
        <v>4467</v>
      </c>
      <c r="F676" s="663" t="s">
        <v>4468</v>
      </c>
      <c r="G676" s="662" t="s">
        <v>4441</v>
      </c>
      <c r="H676" s="662" t="s">
        <v>4442</v>
      </c>
      <c r="I676" s="664">
        <v>62.557500000000005</v>
      </c>
      <c r="J676" s="664">
        <v>200</v>
      </c>
      <c r="K676" s="665">
        <v>12511.4</v>
      </c>
    </row>
    <row r="677" spans="1:11" ht="14.4" customHeight="1" x14ac:dyDescent="0.3">
      <c r="A677" s="660" t="s">
        <v>560</v>
      </c>
      <c r="B677" s="661" t="s">
        <v>561</v>
      </c>
      <c r="C677" s="662" t="s">
        <v>577</v>
      </c>
      <c r="D677" s="663" t="s">
        <v>2154</v>
      </c>
      <c r="E677" s="662" t="s">
        <v>4467</v>
      </c>
      <c r="F677" s="663" t="s">
        <v>4468</v>
      </c>
      <c r="G677" s="662" t="s">
        <v>4443</v>
      </c>
      <c r="H677" s="662" t="s">
        <v>4444</v>
      </c>
      <c r="I677" s="664">
        <v>149.5575</v>
      </c>
      <c r="J677" s="664">
        <v>156</v>
      </c>
      <c r="K677" s="665">
        <v>23330.97</v>
      </c>
    </row>
    <row r="678" spans="1:11" ht="14.4" customHeight="1" x14ac:dyDescent="0.3">
      <c r="A678" s="660" t="s">
        <v>560</v>
      </c>
      <c r="B678" s="661" t="s">
        <v>561</v>
      </c>
      <c r="C678" s="662" t="s">
        <v>577</v>
      </c>
      <c r="D678" s="663" t="s">
        <v>2154</v>
      </c>
      <c r="E678" s="662" t="s">
        <v>4467</v>
      </c>
      <c r="F678" s="663" t="s">
        <v>4468</v>
      </c>
      <c r="G678" s="662" t="s">
        <v>3735</v>
      </c>
      <c r="H678" s="662" t="s">
        <v>3736</v>
      </c>
      <c r="I678" s="664">
        <v>220.22</v>
      </c>
      <c r="J678" s="664">
        <v>20</v>
      </c>
      <c r="K678" s="665">
        <v>4404.3999999999996</v>
      </c>
    </row>
    <row r="679" spans="1:11" ht="14.4" customHeight="1" x14ac:dyDescent="0.3">
      <c r="A679" s="660" t="s">
        <v>560</v>
      </c>
      <c r="B679" s="661" t="s">
        <v>561</v>
      </c>
      <c r="C679" s="662" t="s">
        <v>577</v>
      </c>
      <c r="D679" s="663" t="s">
        <v>2154</v>
      </c>
      <c r="E679" s="662" t="s">
        <v>4467</v>
      </c>
      <c r="F679" s="663" t="s">
        <v>4468</v>
      </c>
      <c r="G679" s="662" t="s">
        <v>3737</v>
      </c>
      <c r="H679" s="662" t="s">
        <v>3738</v>
      </c>
      <c r="I679" s="664">
        <v>695.75</v>
      </c>
      <c r="J679" s="664">
        <v>216</v>
      </c>
      <c r="K679" s="665">
        <v>150282</v>
      </c>
    </row>
    <row r="680" spans="1:11" ht="14.4" customHeight="1" x14ac:dyDescent="0.3">
      <c r="A680" s="660" t="s">
        <v>560</v>
      </c>
      <c r="B680" s="661" t="s">
        <v>561</v>
      </c>
      <c r="C680" s="662" t="s">
        <v>577</v>
      </c>
      <c r="D680" s="663" t="s">
        <v>2154</v>
      </c>
      <c r="E680" s="662" t="s">
        <v>4467</v>
      </c>
      <c r="F680" s="663" t="s">
        <v>4468</v>
      </c>
      <c r="G680" s="662" t="s">
        <v>4445</v>
      </c>
      <c r="H680" s="662" t="s">
        <v>4446</v>
      </c>
      <c r="I680" s="664">
        <v>120</v>
      </c>
      <c r="J680" s="664">
        <v>50</v>
      </c>
      <c r="K680" s="665">
        <v>6000.05</v>
      </c>
    </row>
    <row r="681" spans="1:11" ht="14.4" customHeight="1" x14ac:dyDescent="0.3">
      <c r="A681" s="660" t="s">
        <v>560</v>
      </c>
      <c r="B681" s="661" t="s">
        <v>561</v>
      </c>
      <c r="C681" s="662" t="s">
        <v>577</v>
      </c>
      <c r="D681" s="663" t="s">
        <v>2154</v>
      </c>
      <c r="E681" s="662" t="s">
        <v>4467</v>
      </c>
      <c r="F681" s="663" t="s">
        <v>4468</v>
      </c>
      <c r="G681" s="662" t="s">
        <v>3979</v>
      </c>
      <c r="H681" s="662" t="s">
        <v>3980</v>
      </c>
      <c r="I681" s="664">
        <v>15.18</v>
      </c>
      <c r="J681" s="664">
        <v>100</v>
      </c>
      <c r="K681" s="665">
        <v>1518</v>
      </c>
    </row>
    <row r="682" spans="1:11" ht="14.4" customHeight="1" x14ac:dyDescent="0.3">
      <c r="A682" s="660" t="s">
        <v>560</v>
      </c>
      <c r="B682" s="661" t="s">
        <v>561</v>
      </c>
      <c r="C682" s="662" t="s">
        <v>577</v>
      </c>
      <c r="D682" s="663" t="s">
        <v>2154</v>
      </c>
      <c r="E682" s="662" t="s">
        <v>4467</v>
      </c>
      <c r="F682" s="663" t="s">
        <v>4468</v>
      </c>
      <c r="G682" s="662" t="s">
        <v>4447</v>
      </c>
      <c r="H682" s="662" t="s">
        <v>4448</v>
      </c>
      <c r="I682" s="664">
        <v>801.8900000000001</v>
      </c>
      <c r="J682" s="664">
        <v>3</v>
      </c>
      <c r="K682" s="665">
        <v>2378.4700000000003</v>
      </c>
    </row>
    <row r="683" spans="1:11" ht="14.4" customHeight="1" x14ac:dyDescent="0.3">
      <c r="A683" s="660" t="s">
        <v>560</v>
      </c>
      <c r="B683" s="661" t="s">
        <v>561</v>
      </c>
      <c r="C683" s="662" t="s">
        <v>577</v>
      </c>
      <c r="D683" s="663" t="s">
        <v>2154</v>
      </c>
      <c r="E683" s="662" t="s">
        <v>4467</v>
      </c>
      <c r="F683" s="663" t="s">
        <v>4468</v>
      </c>
      <c r="G683" s="662" t="s">
        <v>4449</v>
      </c>
      <c r="H683" s="662" t="s">
        <v>4450</v>
      </c>
      <c r="I683" s="664">
        <v>198.98</v>
      </c>
      <c r="J683" s="664">
        <v>5</v>
      </c>
      <c r="K683" s="665">
        <v>994.92</v>
      </c>
    </row>
    <row r="684" spans="1:11" ht="14.4" customHeight="1" x14ac:dyDescent="0.3">
      <c r="A684" s="660" t="s">
        <v>560</v>
      </c>
      <c r="B684" s="661" t="s">
        <v>561</v>
      </c>
      <c r="C684" s="662" t="s">
        <v>577</v>
      </c>
      <c r="D684" s="663" t="s">
        <v>2154</v>
      </c>
      <c r="E684" s="662" t="s">
        <v>4467</v>
      </c>
      <c r="F684" s="663" t="s">
        <v>4468</v>
      </c>
      <c r="G684" s="662" t="s">
        <v>4451</v>
      </c>
      <c r="H684" s="662" t="s">
        <v>4452</v>
      </c>
      <c r="I684" s="664">
        <v>198.98</v>
      </c>
      <c r="J684" s="664">
        <v>5</v>
      </c>
      <c r="K684" s="665">
        <v>994.92</v>
      </c>
    </row>
    <row r="685" spans="1:11" ht="14.4" customHeight="1" x14ac:dyDescent="0.3">
      <c r="A685" s="660" t="s">
        <v>560</v>
      </c>
      <c r="B685" s="661" t="s">
        <v>561</v>
      </c>
      <c r="C685" s="662" t="s">
        <v>577</v>
      </c>
      <c r="D685" s="663" t="s">
        <v>2154</v>
      </c>
      <c r="E685" s="662" t="s">
        <v>4467</v>
      </c>
      <c r="F685" s="663" t="s">
        <v>4468</v>
      </c>
      <c r="G685" s="662" t="s">
        <v>3983</v>
      </c>
      <c r="H685" s="662" t="s">
        <v>3984</v>
      </c>
      <c r="I685" s="664">
        <v>41.77</v>
      </c>
      <c r="J685" s="664">
        <v>50</v>
      </c>
      <c r="K685" s="665">
        <v>2088.46</v>
      </c>
    </row>
    <row r="686" spans="1:11" ht="14.4" customHeight="1" x14ac:dyDescent="0.3">
      <c r="A686" s="660" t="s">
        <v>560</v>
      </c>
      <c r="B686" s="661" t="s">
        <v>561</v>
      </c>
      <c r="C686" s="662" t="s">
        <v>3416</v>
      </c>
      <c r="D686" s="663" t="s">
        <v>4481</v>
      </c>
      <c r="E686" s="662" t="s">
        <v>4457</v>
      </c>
      <c r="F686" s="663" t="s">
        <v>4458</v>
      </c>
      <c r="G686" s="662" t="s">
        <v>4149</v>
      </c>
      <c r="H686" s="662" t="s">
        <v>4150</v>
      </c>
      <c r="I686" s="664">
        <v>14290.1</v>
      </c>
      <c r="J686" s="664">
        <v>1</v>
      </c>
      <c r="K686" s="665">
        <v>14290.1</v>
      </c>
    </row>
    <row r="687" spans="1:11" ht="14.4" customHeight="1" x14ac:dyDescent="0.3">
      <c r="A687" s="660" t="s">
        <v>560</v>
      </c>
      <c r="B687" s="661" t="s">
        <v>561</v>
      </c>
      <c r="C687" s="662" t="s">
        <v>3416</v>
      </c>
      <c r="D687" s="663" t="s">
        <v>4481</v>
      </c>
      <c r="E687" s="662" t="s">
        <v>4457</v>
      </c>
      <c r="F687" s="663" t="s">
        <v>4458</v>
      </c>
      <c r="G687" s="662" t="s">
        <v>4151</v>
      </c>
      <c r="H687" s="662" t="s">
        <v>4152</v>
      </c>
      <c r="I687" s="664">
        <v>11794.48</v>
      </c>
      <c r="J687" s="664">
        <v>1</v>
      </c>
      <c r="K687" s="665">
        <v>11794.48</v>
      </c>
    </row>
    <row r="688" spans="1:11" ht="14.4" customHeight="1" thickBot="1" x14ac:dyDescent="0.35">
      <c r="A688" s="666" t="s">
        <v>560</v>
      </c>
      <c r="B688" s="667" t="s">
        <v>561</v>
      </c>
      <c r="C688" s="668" t="s">
        <v>3416</v>
      </c>
      <c r="D688" s="669" t="s">
        <v>4481</v>
      </c>
      <c r="E688" s="668" t="s">
        <v>4457</v>
      </c>
      <c r="F688" s="669" t="s">
        <v>4458</v>
      </c>
      <c r="G688" s="668" t="s">
        <v>4453</v>
      </c>
      <c r="H688" s="668" t="s">
        <v>4454</v>
      </c>
      <c r="I688" s="670">
        <v>66799.899999999994</v>
      </c>
      <c r="J688" s="670">
        <v>3</v>
      </c>
      <c r="K688" s="671">
        <v>200399.69999999998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3" t="s">
        <v>335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251</v>
      </c>
      <c r="B3" s="548" t="s">
        <v>232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407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64">
        <v>930</v>
      </c>
      <c r="AI3" s="780"/>
    </row>
    <row r="4" spans="1:35" ht="36.6" outlineLevel="1" thickBot="1" x14ac:dyDescent="0.35">
      <c r="A4" s="403">
        <v>2015</v>
      </c>
      <c r="B4" s="549"/>
      <c r="C4" s="387" t="s">
        <v>233</v>
      </c>
      <c r="D4" s="388" t="s">
        <v>234</v>
      </c>
      <c r="E4" s="388" t="s">
        <v>235</v>
      </c>
      <c r="F4" s="406" t="s">
        <v>263</v>
      </c>
      <c r="G4" s="406" t="s">
        <v>264</v>
      </c>
      <c r="H4" s="406" t="s">
        <v>333</v>
      </c>
      <c r="I4" s="406" t="s">
        <v>265</v>
      </c>
      <c r="J4" s="406" t="s">
        <v>266</v>
      </c>
      <c r="K4" s="406" t="s">
        <v>267</v>
      </c>
      <c r="L4" s="406" t="s">
        <v>268</v>
      </c>
      <c r="M4" s="406" t="s">
        <v>269</v>
      </c>
      <c r="N4" s="406" t="s">
        <v>270</v>
      </c>
      <c r="O4" s="406" t="s">
        <v>271</v>
      </c>
      <c r="P4" s="406" t="s">
        <v>272</v>
      </c>
      <c r="Q4" s="406" t="s">
        <v>273</v>
      </c>
      <c r="R4" s="406" t="s">
        <v>274</v>
      </c>
      <c r="S4" s="406" t="s">
        <v>275</v>
      </c>
      <c r="T4" s="406" t="s">
        <v>276</v>
      </c>
      <c r="U4" s="406" t="s">
        <v>277</v>
      </c>
      <c r="V4" s="406" t="s">
        <v>278</v>
      </c>
      <c r="W4" s="406" t="s">
        <v>279</v>
      </c>
      <c r="X4" s="406" t="s">
        <v>288</v>
      </c>
      <c r="Y4" s="406" t="s">
        <v>280</v>
      </c>
      <c r="Z4" s="406" t="s">
        <v>289</v>
      </c>
      <c r="AA4" s="406" t="s">
        <v>281</v>
      </c>
      <c r="AB4" s="406" t="s">
        <v>282</v>
      </c>
      <c r="AC4" s="406" t="s">
        <v>283</v>
      </c>
      <c r="AD4" s="406" t="s">
        <v>284</v>
      </c>
      <c r="AE4" s="406" t="s">
        <v>285</v>
      </c>
      <c r="AF4" s="388" t="s">
        <v>286</v>
      </c>
      <c r="AG4" s="388" t="s">
        <v>287</v>
      </c>
      <c r="AH4" s="765" t="s">
        <v>253</v>
      </c>
      <c r="AI4" s="780"/>
    </row>
    <row r="5" spans="1:35" x14ac:dyDescent="0.3">
      <c r="A5" s="389" t="s">
        <v>236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66"/>
      <c r="AI5" s="780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97.1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19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63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4</v>
      </c>
      <c r="Z6" s="430">
        <f xml:space="preserve">
TRUNC(IF($A$4&lt;=12,SUMIFS('ON Data'!AE:AE,'ON Data'!$D:$D,$A$4,'ON Data'!$E:$E,1),SUMIFS('ON Data'!AE:AE,'ON Data'!$E:$E,1)/'ON Data'!$D$3),1)</f>
        <v>0</v>
      </c>
      <c r="AA6" s="430">
        <f xml:space="preserve">
TRUNC(IF($A$4&lt;=12,SUMIFS('ON Data'!AF:AF,'ON Data'!$D:$D,$A$4,'ON Data'!$E:$E,1),SUMIFS('ON Data'!AF:AF,'ON Data'!$E:$E,1)/'ON Data'!$D$3),1)</f>
        <v>2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0</v>
      </c>
      <c r="AD6" s="430">
        <f xml:space="preserve">
TRUNC(IF($A$4&lt;=12,SUMIFS('ON Data'!AI:AI,'ON Data'!$D:$D,$A$4,'ON Data'!$E:$E,1),SUMIFS('ON Data'!AI:AI,'ON Data'!$E:$E,1)/'ON Data'!$D$3),1)</f>
        <v>6.1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430">
        <f xml:space="preserve">
TRUNC(IF($A$4&lt;=12,SUMIFS('ON Data'!AL:AL,'ON Data'!$D:$D,$A$4,'ON Data'!$E:$E,1),SUMIFS('ON Data'!AL:AL,'ON Data'!$E:$E,1)/'ON Data'!$D$3),1)</f>
        <v>1</v>
      </c>
      <c r="AH6" s="767">
        <f xml:space="preserve">
TRUNC(IF($A$4&lt;=12,SUMIFS('ON Data'!AN:AN,'ON Data'!$D:$D,$A$4,'ON Data'!$E:$E,1),SUMIFS('ON Data'!AN:AN,'ON Data'!$E:$E,1)/'ON Data'!$D$3),1)</f>
        <v>2</v>
      </c>
      <c r="AI6" s="780"/>
    </row>
    <row r="7" spans="1:35" ht="15" hidden="1" outlineLevel="1" thickBot="1" x14ac:dyDescent="0.35">
      <c r="A7" s="390" t="s">
        <v>131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67"/>
      <c r="AI7" s="780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67"/>
      <c r="AI8" s="780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68"/>
      <c r="AI9" s="780"/>
    </row>
    <row r="10" spans="1:35" x14ac:dyDescent="0.3">
      <c r="A10" s="392" t="s">
        <v>237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69"/>
      <c r="AI10" s="780"/>
    </row>
    <row r="11" spans="1:35" x14ac:dyDescent="0.3">
      <c r="A11" s="393" t="s">
        <v>238</v>
      </c>
      <c r="B11" s="410">
        <f xml:space="preserve">
IF($A$4&lt;=12,SUMIFS('ON Data'!F:F,'ON Data'!$D:$D,$A$4,'ON Data'!$E:$E,2),SUMIFS('ON Data'!F:F,'ON Data'!$E:$E,2))</f>
        <v>55848.25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12360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35091.25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2280</v>
      </c>
      <c r="Z11" s="412">
        <f xml:space="preserve">
IF($A$4&lt;=12,SUMIFS('ON Data'!AE:AE,'ON Data'!$D:$D,$A$4,'ON Data'!$E:$E,2),SUMIFS('ON Data'!AE:AE,'ON Data'!$E:$E,2))</f>
        <v>0</v>
      </c>
      <c r="AA11" s="412">
        <f xml:space="preserve">
IF($A$4&lt;=12,SUMIFS('ON Data'!AF:AF,'ON Data'!$D:$D,$A$4,'ON Data'!$E:$E,2),SUMIFS('ON Data'!AF:AF,'ON Data'!$E:$E,2))</f>
        <v>1252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0</v>
      </c>
      <c r="AD11" s="412">
        <f xml:space="preserve">
IF($A$4&lt;=12,SUMIFS('ON Data'!AI:AI,'ON Data'!$D:$D,$A$4,'ON Data'!$E:$E,2),SUMIFS('ON Data'!AI:AI,'ON Data'!$E:$E,2))</f>
        <v>3275.5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412">
        <f xml:space="preserve">
IF($A$4&lt;=12,SUMIFS('ON Data'!AL:AL,'ON Data'!$D:$D,$A$4,'ON Data'!$E:$E,2),SUMIFS('ON Data'!AL:AL,'ON Data'!$E:$E,2))</f>
        <v>573.5</v>
      </c>
      <c r="AH11" s="770">
        <f xml:space="preserve">
IF($A$4&lt;=12,SUMIFS('ON Data'!AN:AN,'ON Data'!$D:$D,$A$4,'ON Data'!$E:$E,2),SUMIFS('ON Data'!AN:AN,'ON Data'!$E:$E,2))</f>
        <v>1016</v>
      </c>
      <c r="AI11" s="780"/>
    </row>
    <row r="12" spans="1:35" x14ac:dyDescent="0.3">
      <c r="A12" s="393" t="s">
        <v>239</v>
      </c>
      <c r="B12" s="410">
        <f xml:space="preserve">
IF($A$4&lt;=12,SUMIFS('ON Data'!F:F,'ON Data'!$D:$D,$A$4,'ON Data'!$E:$E,3),SUMIFS('ON Data'!F:F,'ON Data'!$E:$E,3))</f>
        <v>107.5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107.5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412">
        <f xml:space="preserve">
IF($A$4&lt;=12,SUMIFS('ON Data'!AL:AL,'ON Data'!$D:$D,$A$4,'ON Data'!$E:$E,3),SUMIFS('ON Data'!AL:AL,'ON Data'!$E:$E,3))</f>
        <v>0</v>
      </c>
      <c r="AH12" s="770">
        <f xml:space="preserve">
IF($A$4&lt;=12,SUMIFS('ON Data'!AN:AN,'ON Data'!$D:$D,$A$4,'ON Data'!$E:$E,3),SUMIFS('ON Data'!AN:AN,'ON Data'!$E:$E,3))</f>
        <v>0</v>
      </c>
      <c r="AI12" s="780"/>
    </row>
    <row r="13" spans="1:35" x14ac:dyDescent="0.3">
      <c r="A13" s="393" t="s">
        <v>246</v>
      </c>
      <c r="B13" s="410">
        <f xml:space="preserve">
IF($A$4&lt;=12,SUMIFS('ON Data'!F:F,'ON Data'!$D:$D,$A$4,'ON Data'!$E:$E,4),SUMIFS('ON Data'!F:F,'ON Data'!$E:$E,4))</f>
        <v>3730.75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2439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1158.25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25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412">
        <f xml:space="preserve">
IF($A$4&lt;=12,SUMIFS('ON Data'!AL:AL,'ON Data'!$D:$D,$A$4,'ON Data'!$E:$E,4),SUMIFS('ON Data'!AL:AL,'ON Data'!$E:$E,4))</f>
        <v>108.5</v>
      </c>
      <c r="AH13" s="770">
        <f xml:space="preserve">
IF($A$4&lt;=12,SUMIFS('ON Data'!AN:AN,'ON Data'!$D:$D,$A$4,'ON Data'!$E:$E,4),SUMIFS('ON Data'!AN:AN,'ON Data'!$E:$E,4))</f>
        <v>0</v>
      </c>
      <c r="AI13" s="780"/>
    </row>
    <row r="14" spans="1:35" ht="15" thickBot="1" x14ac:dyDescent="0.35">
      <c r="A14" s="394" t="s">
        <v>240</v>
      </c>
      <c r="B14" s="413">
        <f xml:space="preserve">
IF($A$4&lt;=12,SUMIFS('ON Data'!F:F,'ON Data'!$D:$D,$A$4,'ON Data'!$E:$E,5),SUMIFS('ON Data'!F:F,'ON Data'!$E:$E,5))</f>
        <v>25</v>
      </c>
      <c r="C14" s="414">
        <f xml:space="preserve">
IF($A$4&lt;=12,SUMIFS('ON Data'!G:G,'ON Data'!$D:$D,$A$4,'ON Data'!$E:$E,5),SUMIFS('ON Data'!G:G,'ON Data'!$E:$E,5))</f>
        <v>25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415">
        <f xml:space="preserve">
IF($A$4&lt;=12,SUMIFS('ON Data'!AL:AL,'ON Data'!$D:$D,$A$4,'ON Data'!$E:$E,5),SUMIFS('ON Data'!AL:AL,'ON Data'!$E:$E,5))</f>
        <v>0</v>
      </c>
      <c r="AH14" s="771">
        <f xml:space="preserve">
IF($A$4&lt;=12,SUMIFS('ON Data'!AN:AN,'ON Data'!$D:$D,$A$4,'ON Data'!$E:$E,5),SUMIFS('ON Data'!AN:AN,'ON Data'!$E:$E,5))</f>
        <v>0</v>
      </c>
      <c r="AI14" s="780"/>
    </row>
    <row r="15" spans="1:35" x14ac:dyDescent="0.3">
      <c r="A15" s="289" t="s">
        <v>250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72"/>
      <c r="AI15" s="780"/>
    </row>
    <row r="16" spans="1:35" x14ac:dyDescent="0.3">
      <c r="A16" s="395" t="s">
        <v>241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412">
        <f xml:space="preserve">
IF($A$4&lt;=12,SUMIFS('ON Data'!AL:AL,'ON Data'!$D:$D,$A$4,'ON Data'!$E:$E,7),SUMIFS('ON Data'!AL:AL,'ON Data'!$E:$E,7))</f>
        <v>0</v>
      </c>
      <c r="AH16" s="770">
        <f xml:space="preserve">
IF($A$4&lt;=12,SUMIFS('ON Data'!AN:AN,'ON Data'!$D:$D,$A$4,'ON Data'!$E:$E,7),SUMIFS('ON Data'!AN:AN,'ON Data'!$E:$E,7))</f>
        <v>0</v>
      </c>
      <c r="AI16" s="780"/>
    </row>
    <row r="17" spans="1:35" x14ac:dyDescent="0.3">
      <c r="A17" s="395" t="s">
        <v>242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412">
        <f xml:space="preserve">
IF($A$4&lt;=12,SUMIFS('ON Data'!AL:AL,'ON Data'!$D:$D,$A$4,'ON Data'!$E:$E,8),SUMIFS('ON Data'!AL:AL,'ON Data'!$E:$E,8))</f>
        <v>0</v>
      </c>
      <c r="AH17" s="770">
        <f xml:space="preserve">
IF($A$4&lt;=12,SUMIFS('ON Data'!AN:AN,'ON Data'!$D:$D,$A$4,'ON Data'!$E:$E,8),SUMIFS('ON Data'!AN:AN,'ON Data'!$E:$E,8))</f>
        <v>0</v>
      </c>
      <c r="AI17" s="780"/>
    </row>
    <row r="18" spans="1:35" x14ac:dyDescent="0.3">
      <c r="A18" s="395" t="s">
        <v>243</v>
      </c>
      <c r="B18" s="410">
        <f xml:space="preserve">
B19-B16-B17</f>
        <v>101834</v>
      </c>
      <c r="C18" s="411">
        <f t="shared" ref="C18:G18" si="0" xml:space="preserve">
C19-C16-C17</f>
        <v>0</v>
      </c>
      <c r="D18" s="412">
        <f t="shared" si="0"/>
        <v>0</v>
      </c>
      <c r="E18" s="412">
        <f t="shared" si="0"/>
        <v>0</v>
      </c>
      <c r="F18" s="412">
        <f t="shared" si="0"/>
        <v>83550</v>
      </c>
      <c r="G18" s="412">
        <f t="shared" si="0"/>
        <v>0</v>
      </c>
      <c r="H18" s="412">
        <f t="shared" ref="H18:AH18" si="1" xml:space="preserve">
H19-H16-H17</f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6372</v>
      </c>
      <c r="Z18" s="412">
        <f t="shared" si="1"/>
        <v>0</v>
      </c>
      <c r="AA18" s="412">
        <f t="shared" si="1"/>
        <v>2296</v>
      </c>
      <c r="AB18" s="412">
        <f t="shared" si="1"/>
        <v>0</v>
      </c>
      <c r="AC18" s="412">
        <f t="shared" si="1"/>
        <v>0</v>
      </c>
      <c r="AD18" s="412">
        <f t="shared" si="1"/>
        <v>2828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70">
        <f t="shared" si="1"/>
        <v>6788</v>
      </c>
      <c r="AI18" s="780"/>
    </row>
    <row r="19" spans="1:35" ht="15" thickBot="1" x14ac:dyDescent="0.35">
      <c r="A19" s="396" t="s">
        <v>244</v>
      </c>
      <c r="B19" s="419">
        <f xml:space="preserve">
IF($A$4&lt;=12,SUMIFS('ON Data'!F:F,'ON Data'!$D:$D,$A$4,'ON Data'!$E:$E,9),SUMIFS('ON Data'!F:F,'ON Data'!$E:$E,9))</f>
        <v>101834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0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83550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6372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2296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2828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421">
        <f xml:space="preserve">
IF($A$4&lt;=12,SUMIFS('ON Data'!AL:AL,'ON Data'!$D:$D,$A$4,'ON Data'!$E:$E,9),SUMIFS('ON Data'!AL:AL,'ON Data'!$E:$E,9))</f>
        <v>0</v>
      </c>
      <c r="AH19" s="773">
        <f xml:space="preserve">
IF($A$4&lt;=12,SUMIFS('ON Data'!AN:AN,'ON Data'!$D:$D,$A$4,'ON Data'!$E:$E,9),SUMIFS('ON Data'!AN:AN,'ON Data'!$E:$E,9))</f>
        <v>6788</v>
      </c>
      <c r="AI19" s="780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16506901</v>
      </c>
      <c r="C20" s="423">
        <f xml:space="preserve">
IF($A$4&lt;=12,SUMIFS('ON Data'!G:G,'ON Data'!$D:$D,$A$4,'ON Data'!$E:$E,6),SUMIFS('ON Data'!G:G,'ON Data'!$E:$E,6))</f>
        <v>3750</v>
      </c>
      <c r="D20" s="424">
        <f xml:space="preserve">
IF($A$4&lt;=12,SUMIFS('ON Data'!H:H,'ON Data'!$D:$D,$A$4,'ON Data'!$E:$E,6),SUMIFS('ON Data'!H:H,'ON Data'!$E:$E,6))</f>
        <v>7924627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7362625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310704</v>
      </c>
      <c r="Z20" s="424">
        <f xml:space="preserve">
IF($A$4&lt;=12,SUMIFS('ON Data'!AE:AE,'ON Data'!$D:$D,$A$4,'ON Data'!$E:$E,6),SUMIFS('ON Data'!AE:AE,'ON Data'!$E:$E,6))</f>
        <v>0</v>
      </c>
      <c r="AA20" s="424">
        <f xml:space="preserve">
IF($A$4&lt;=12,SUMIFS('ON Data'!AF:AF,'ON Data'!$D:$D,$A$4,'ON Data'!$E:$E,6),SUMIFS('ON Data'!AF:AF,'ON Data'!$E:$E,6))</f>
        <v>162933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0</v>
      </c>
      <c r="AD20" s="424">
        <f xml:space="preserve">
IF($A$4&lt;=12,SUMIFS('ON Data'!AI:AI,'ON Data'!$D:$D,$A$4,'ON Data'!$E:$E,6),SUMIFS('ON Data'!AI:AI,'ON Data'!$E:$E,6))</f>
        <v>400051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424">
        <f xml:space="preserve">
IF($A$4&lt;=12,SUMIFS('ON Data'!AL:AL,'ON Data'!$D:$D,$A$4,'ON Data'!$E:$E,6),SUMIFS('ON Data'!AL:AL,'ON Data'!$E:$E,6))</f>
        <v>191528</v>
      </c>
      <c r="AH20" s="774">
        <f xml:space="preserve">
IF($A$4&lt;=12,SUMIFS('ON Data'!AN:AN,'ON Data'!$D:$D,$A$4,'ON Data'!$E:$E,6),SUMIFS('ON Data'!AN:AN,'ON Data'!$E:$E,6))</f>
        <v>150683</v>
      </c>
      <c r="AI20" s="780"/>
    </row>
    <row r="21" spans="1:35" ht="15" hidden="1" outlineLevel="1" thickBot="1" x14ac:dyDescent="0.35">
      <c r="A21" s="390" t="s">
        <v>131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412">
        <f xml:space="preserve">
IF($A$4&lt;=12,SUMIFS('ON Data'!AL:AL,'ON Data'!$D:$D,$A$4,'ON Data'!$E:$E,12),SUMIFS('ON Data'!AL:AL,'ON Data'!$E:$E,12))</f>
        <v>0</v>
      </c>
      <c r="AH21" s="770">
        <f xml:space="preserve">
IF($A$4&lt;=12,SUMIFS('ON Data'!AN:AN,'ON Data'!$D:$D,$A$4,'ON Data'!$E:$E,12),SUMIFS('ON Data'!AN:AN,'ON Data'!$E:$E,12))</f>
        <v>0</v>
      </c>
      <c r="AI21" s="780"/>
    </row>
    <row r="22" spans="1:35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ref="H22:AH22" si="3" xml:space="preserve">
IF(OR(H21="",H21=0),"",H20/H21)</f>
        <v/>
      </c>
      <c r="I22" s="473" t="str">
        <f t="shared" si="3"/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775" t="str">
        <f t="shared" si="3"/>
        <v/>
      </c>
      <c r="AI22" s="780"/>
    </row>
    <row r="23" spans="1:35" ht="15" hidden="1" outlineLevel="1" thickBot="1" x14ac:dyDescent="0.35">
      <c r="A23" s="398" t="s">
        <v>69</v>
      </c>
      <c r="B23" s="413">
        <f xml:space="preserve">
IF(B21="","",B20-B21)</f>
        <v>16506901</v>
      </c>
      <c r="C23" s="414">
        <f t="shared" ref="C23:G23" si="4" xml:space="preserve">
IF(C21="","",C20-C21)</f>
        <v>3750</v>
      </c>
      <c r="D23" s="415">
        <f t="shared" si="4"/>
        <v>7924627</v>
      </c>
      <c r="E23" s="415">
        <f t="shared" si="4"/>
        <v>0</v>
      </c>
      <c r="F23" s="415">
        <f t="shared" si="4"/>
        <v>7362625</v>
      </c>
      <c r="G23" s="415">
        <f t="shared" si="4"/>
        <v>0</v>
      </c>
      <c r="H23" s="415">
        <f t="shared" ref="H23:AH23" si="5" xml:space="preserve">
IF(H21="","",H20-H21)</f>
        <v>0</v>
      </c>
      <c r="I23" s="415">
        <f t="shared" si="5"/>
        <v>0</v>
      </c>
      <c r="J23" s="415">
        <f t="shared" si="5"/>
        <v>0</v>
      </c>
      <c r="K23" s="415">
        <f t="shared" si="5"/>
        <v>0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0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310704</v>
      </c>
      <c r="Z23" s="415">
        <f t="shared" si="5"/>
        <v>0</v>
      </c>
      <c r="AA23" s="415">
        <f t="shared" si="5"/>
        <v>162933</v>
      </c>
      <c r="AB23" s="415">
        <f t="shared" si="5"/>
        <v>0</v>
      </c>
      <c r="AC23" s="415">
        <f t="shared" si="5"/>
        <v>0</v>
      </c>
      <c r="AD23" s="415">
        <f t="shared" si="5"/>
        <v>400051</v>
      </c>
      <c r="AE23" s="415">
        <f t="shared" si="5"/>
        <v>0</v>
      </c>
      <c r="AF23" s="415">
        <f t="shared" si="5"/>
        <v>0</v>
      </c>
      <c r="AG23" s="415">
        <f t="shared" si="5"/>
        <v>191528</v>
      </c>
      <c r="AH23" s="771">
        <f t="shared" si="5"/>
        <v>150683</v>
      </c>
      <c r="AI23" s="780"/>
    </row>
    <row r="24" spans="1:35" x14ac:dyDescent="0.3">
      <c r="A24" s="392" t="s">
        <v>245</v>
      </c>
      <c r="B24" s="439" t="s">
        <v>3</v>
      </c>
      <c r="C24" s="781" t="s">
        <v>256</v>
      </c>
      <c r="D24" s="755"/>
      <c r="E24" s="756"/>
      <c r="F24" s="756" t="s">
        <v>257</v>
      </c>
      <c r="G24" s="756"/>
      <c r="H24" s="756"/>
      <c r="I24" s="756"/>
      <c r="J24" s="756"/>
      <c r="K24" s="756"/>
      <c r="L24" s="756"/>
      <c r="M24" s="756"/>
      <c r="N24" s="756"/>
      <c r="O24" s="756"/>
      <c r="P24" s="756"/>
      <c r="Q24" s="756"/>
      <c r="R24" s="756"/>
      <c r="S24" s="756"/>
      <c r="T24" s="756"/>
      <c r="U24" s="756"/>
      <c r="V24" s="756"/>
      <c r="W24" s="756"/>
      <c r="X24" s="756"/>
      <c r="Y24" s="756"/>
      <c r="Z24" s="756"/>
      <c r="AA24" s="756"/>
      <c r="AB24" s="756"/>
      <c r="AC24" s="756"/>
      <c r="AD24" s="756"/>
      <c r="AE24" s="756"/>
      <c r="AF24" s="756"/>
      <c r="AG24" s="756"/>
      <c r="AH24" s="776" t="s">
        <v>258</v>
      </c>
      <c r="AI24" s="780"/>
    </row>
    <row r="25" spans="1:35" x14ac:dyDescent="0.3">
      <c r="A25" s="393" t="s">
        <v>94</v>
      </c>
      <c r="B25" s="410">
        <f xml:space="preserve">
SUM(C25:AH25)</f>
        <v>26320</v>
      </c>
      <c r="C25" s="782">
        <f xml:space="preserve">
IF($A$4&lt;=12,SUMIFS('ON Data'!H:H,'ON Data'!$D:$D,$A$4,'ON Data'!$E:$E,10),SUMIFS('ON Data'!H:H,'ON Data'!$E:$E,10))</f>
        <v>400</v>
      </c>
      <c r="D25" s="757"/>
      <c r="E25" s="758"/>
      <c r="F25" s="758">
        <f xml:space="preserve">
IF($A$4&lt;=12,SUMIFS('ON Data'!K:K,'ON Data'!$D:$D,$A$4,'ON Data'!$E:$E,10),SUMIFS('ON Data'!K:K,'ON Data'!$E:$E,10))</f>
        <v>25920</v>
      </c>
      <c r="G25" s="758"/>
      <c r="H25" s="758"/>
      <c r="I25" s="758"/>
      <c r="J25" s="758"/>
      <c r="K25" s="758"/>
      <c r="L25" s="758"/>
      <c r="M25" s="758"/>
      <c r="N25" s="758"/>
      <c r="O25" s="758"/>
      <c r="P25" s="758"/>
      <c r="Q25" s="758"/>
      <c r="R25" s="758"/>
      <c r="S25" s="758"/>
      <c r="T25" s="758"/>
      <c r="U25" s="758"/>
      <c r="V25" s="758"/>
      <c r="W25" s="758"/>
      <c r="X25" s="758"/>
      <c r="Y25" s="758"/>
      <c r="Z25" s="758"/>
      <c r="AA25" s="758"/>
      <c r="AB25" s="758"/>
      <c r="AC25" s="758"/>
      <c r="AD25" s="758"/>
      <c r="AE25" s="758"/>
      <c r="AF25" s="758"/>
      <c r="AG25" s="758"/>
      <c r="AH25" s="777">
        <f xml:space="preserve">
IF($A$4&lt;=12,SUMIFS('ON Data'!AN:AN,'ON Data'!$D:$D,$A$4,'ON Data'!$E:$E,10),SUMIFS('ON Data'!AN:AN,'ON Data'!$E:$E,10))</f>
        <v>0</v>
      </c>
      <c r="AI25" s="780"/>
    </row>
    <row r="26" spans="1:35" x14ac:dyDescent="0.3">
      <c r="A26" s="399" t="s">
        <v>255</v>
      </c>
      <c r="B26" s="419">
        <f xml:space="preserve">
SUM(C26:AH26)</f>
        <v>38290.635733530777</v>
      </c>
      <c r="C26" s="782">
        <f xml:space="preserve">
IF($A$4&lt;=12,SUMIFS('ON Data'!H:H,'ON Data'!$D:$D,$A$4,'ON Data'!$E:$E,11),SUMIFS('ON Data'!H:H,'ON Data'!$E:$E,11))</f>
        <v>22623.969066864112</v>
      </c>
      <c r="D26" s="757"/>
      <c r="E26" s="758"/>
      <c r="F26" s="759">
        <f xml:space="preserve">
IF($A$4&lt;=12,SUMIFS('ON Data'!K:K,'ON Data'!$D:$D,$A$4,'ON Data'!$E:$E,11),SUMIFS('ON Data'!K:K,'ON Data'!$E:$E,11))</f>
        <v>15666.666666666666</v>
      </c>
      <c r="G26" s="759"/>
      <c r="H26" s="759"/>
      <c r="I26" s="759"/>
      <c r="J26" s="759"/>
      <c r="K26" s="759"/>
      <c r="L26" s="759"/>
      <c r="M26" s="759"/>
      <c r="N26" s="759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9"/>
      <c r="AC26" s="759"/>
      <c r="AD26" s="759"/>
      <c r="AE26" s="759"/>
      <c r="AF26" s="759"/>
      <c r="AG26" s="759"/>
      <c r="AH26" s="777">
        <f xml:space="preserve">
IF($A$4&lt;=12,SUMIFS('ON Data'!AN:AN,'ON Data'!$D:$D,$A$4,'ON Data'!$E:$E,11),SUMIFS('ON Data'!AN:AN,'ON Data'!$E:$E,11))</f>
        <v>0</v>
      </c>
      <c r="AI26" s="780"/>
    </row>
    <row r="27" spans="1:35" x14ac:dyDescent="0.3">
      <c r="A27" s="399" t="s">
        <v>96</v>
      </c>
      <c r="B27" s="440">
        <f xml:space="preserve">
IF(B26=0,0,B25/B26)</f>
        <v>0.68737432784255925</v>
      </c>
      <c r="C27" s="783">
        <f xml:space="preserve">
IF(C26=0,0,C25/C26)</f>
        <v>1.7680363636363636E-2</v>
      </c>
      <c r="D27" s="760"/>
      <c r="E27" s="761"/>
      <c r="F27" s="761">
        <f xml:space="preserve">
IF(F26=0,0,F25/F26)</f>
        <v>1.6544680851063831</v>
      </c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  <c r="X27" s="761"/>
      <c r="Y27" s="761"/>
      <c r="Z27" s="761"/>
      <c r="AA27" s="761"/>
      <c r="AB27" s="761"/>
      <c r="AC27" s="761"/>
      <c r="AD27" s="761"/>
      <c r="AE27" s="761"/>
      <c r="AF27" s="761"/>
      <c r="AG27" s="761"/>
      <c r="AH27" s="778">
        <f xml:space="preserve">
IF(AH26=0,0,AH25/AH26)</f>
        <v>0</v>
      </c>
      <c r="AI27" s="780"/>
    </row>
    <row r="28" spans="1:35" ht="15" thickBot="1" x14ac:dyDescent="0.35">
      <c r="A28" s="399" t="s">
        <v>254</v>
      </c>
      <c r="B28" s="419">
        <f xml:space="preserve">
SUM(C28:AH28)</f>
        <v>11970.635733530778</v>
      </c>
      <c r="C28" s="784">
        <f xml:space="preserve">
C26-C25</f>
        <v>22223.969066864112</v>
      </c>
      <c r="D28" s="762"/>
      <c r="E28" s="763"/>
      <c r="F28" s="763">
        <f xml:space="preserve">
F26-F25</f>
        <v>-10253.333333333334</v>
      </c>
      <c r="G28" s="763"/>
      <c r="H28" s="763"/>
      <c r="I28" s="763"/>
      <c r="J28" s="763"/>
      <c r="K28" s="763"/>
      <c r="L28" s="763"/>
      <c r="M28" s="763"/>
      <c r="N28" s="763"/>
      <c r="O28" s="763"/>
      <c r="P28" s="763"/>
      <c r="Q28" s="763"/>
      <c r="R28" s="763"/>
      <c r="S28" s="763"/>
      <c r="T28" s="763"/>
      <c r="U28" s="763"/>
      <c r="V28" s="763"/>
      <c r="W28" s="763"/>
      <c r="X28" s="763"/>
      <c r="Y28" s="763"/>
      <c r="Z28" s="763"/>
      <c r="AA28" s="763"/>
      <c r="AB28" s="763"/>
      <c r="AC28" s="763"/>
      <c r="AD28" s="763"/>
      <c r="AE28" s="763"/>
      <c r="AF28" s="763"/>
      <c r="AG28" s="763"/>
      <c r="AH28" s="779">
        <f xml:space="preserve">
AH26-AH25</f>
        <v>0</v>
      </c>
      <c r="AI28" s="780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252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249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259</v>
      </c>
    </row>
    <row r="34" spans="1:1" x14ac:dyDescent="0.3">
      <c r="A34" s="438" t="s">
        <v>260</v>
      </c>
    </row>
    <row r="35" spans="1:1" x14ac:dyDescent="0.3">
      <c r="A35" s="438" t="s">
        <v>261</v>
      </c>
    </row>
    <row r="36" spans="1:1" x14ac:dyDescent="0.3">
      <c r="A36" s="438" t="s">
        <v>262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3" t="s">
        <v>335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47511.062263449159</v>
      </c>
      <c r="D4" s="287">
        <f ca="1">IF(ISERROR(VLOOKUP("Náklady celkem",INDIRECT("HI!$A:$G"),5,0)),0,VLOOKUP("Náklady celkem",INDIRECT("HI!$A:$G"),5,0))</f>
        <v>46887.793960000039</v>
      </c>
      <c r="E4" s="288">
        <f ca="1">IF(C4=0,0,D4/C4)</f>
        <v>0.9868816171696374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2528.1806925415558</v>
      </c>
      <c r="D7" s="295">
        <f>IF(ISERROR(HI!E5),"",HI!E5)</f>
        <v>2575.0084500000012</v>
      </c>
      <c r="E7" s="292">
        <f t="shared" ref="E7:E15" si="0">IF(C7=0,0,D7/C7)</f>
        <v>1.0185223143253141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186</v>
      </c>
      <c r="C8" s="297">
        <v>0.9</v>
      </c>
      <c r="D8" s="297">
        <f>IF(ISERROR(VLOOKUP("celkem",'LŽ PL'!$A:$F,5,0)),0,VLOOKUP("celkem",'LŽ PL'!$A:$F,5,0))</f>
        <v>0.90665038251026131</v>
      </c>
      <c r="E8" s="292">
        <f t="shared" si="0"/>
        <v>1.0073893139002903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308</v>
      </c>
      <c r="C9" s="464">
        <v>0.3</v>
      </c>
      <c r="D9" s="464">
        <f>IF('LŽ Statim'!G3="",0,'LŽ Statim'!G3)</f>
        <v>0.2129032258064516</v>
      </c>
      <c r="E9" s="292">
        <f>IF(C9=0,0,D9/C9)</f>
        <v>0.70967741935483875</v>
      </c>
    </row>
    <row r="10" spans="1:5" ht="14.4" customHeight="1" x14ac:dyDescent="0.3">
      <c r="A10" s="298" t="s">
        <v>195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141</v>
      </c>
      <c r="C11" s="297">
        <v>0.6</v>
      </c>
      <c r="D11" s="297">
        <f>IF(ISERROR(VLOOKUP("Celkem",'Léky Recepty'!B:H,5,0)),0,VLOOKUP("Celkem",'Léky Recepty'!B:H,5,0))</f>
        <v>0.442693488646906</v>
      </c>
      <c r="E11" s="292">
        <f t="shared" si="0"/>
        <v>0.73782248107817672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187</v>
      </c>
      <c r="C12" s="297">
        <v>0.8</v>
      </c>
      <c r="D12" s="297">
        <f>IF(ISERROR(VLOOKUP("Celkem",'LRp PL'!A:F,5,0)),0,VLOOKUP("Celkem",'LRp PL'!A:F,5,0))</f>
        <v>0.95475673421073326</v>
      </c>
      <c r="E12" s="292">
        <f t="shared" si="0"/>
        <v>1.1934459177634165</v>
      </c>
    </row>
    <row r="13" spans="1:5" ht="14.4" customHeight="1" x14ac:dyDescent="0.3">
      <c r="A13" s="298" t="s">
        <v>196</v>
      </c>
      <c r="B13" s="294"/>
      <c r="C13" s="295"/>
      <c r="D13" s="295"/>
      <c r="E13" s="292"/>
    </row>
    <row r="14" spans="1:5" ht="14.4" customHeight="1" x14ac:dyDescent="0.3">
      <c r="A14" s="299" t="s">
        <v>200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11995.332441892358</v>
      </c>
      <c r="D15" s="295">
        <f>IF(ISERROR(HI!E6),"",HI!E6)</f>
        <v>13345.828990000011</v>
      </c>
      <c r="E15" s="292">
        <f t="shared" si="0"/>
        <v>1.1125851704944161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23679.665920814572</v>
      </c>
      <c r="D16" s="291">
        <f ca="1">IF(ISERROR(VLOOKUP("Osobní náklady (Kč) *",INDIRECT("HI!$A:$G"),5,0)),0,VLOOKUP("Osobní náklady (Kč) *",INDIRECT("HI!$A:$G"),5,0))</f>
        <v>22269.169760000012</v>
      </c>
      <c r="E16" s="292">
        <f ca="1">IF(C16=0,0,D16/C16)</f>
        <v>0.94043428798652406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56037.436000000002</v>
      </c>
      <c r="D18" s="311">
        <f ca="1">IF(ISERROR(VLOOKUP("Výnosy celkem",INDIRECT("HI!$A:$G"),5,0)),0,VLOOKUP("Výnosy celkem",INDIRECT("HI!$A:$G"),5,0))</f>
        <v>55106.603669999997</v>
      </c>
      <c r="E18" s="312">
        <f t="shared" ref="E18:E28" ca="1" si="1">IF(C18=0,0,D18/C18)</f>
        <v>0.98338909849479905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400.99599999999998</v>
      </c>
      <c r="D19" s="291">
        <f ca="1">IF(ISERROR(VLOOKUP("Ambulance *",INDIRECT("HI!$A:$G"),5,0)),0,VLOOKUP("Ambulance *",INDIRECT("HI!$A:$G"),5,0))</f>
        <v>480.23366999999996</v>
      </c>
      <c r="E19" s="292">
        <f t="shared" ca="1" si="1"/>
        <v>1.1976021456573132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7">
        <v>1</v>
      </c>
      <c r="D20" s="297">
        <f>IF(ISERROR(VLOOKUP("Celkem:",'ZV Vykáz.-A'!$A:$S,7,0)),"",VLOOKUP("Celkem:",'ZV Vykáz.-A'!$A:$S,7,0))</f>
        <v>1.1976021456573132</v>
      </c>
      <c r="E20" s="292">
        <f t="shared" si="1"/>
        <v>1.1976021456573132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7">
        <v>0.85</v>
      </c>
      <c r="D21" s="297">
        <f>IF(ISERROR(VLOOKUP("Celkem:",'ZV Vykáz.-H'!$A:$S,7,0)),"",VLOOKUP("Celkem:",'ZV Vykáz.-H'!$A:$S,7,0))</f>
        <v>0.92849393503152622</v>
      </c>
      <c r="E21" s="292">
        <f t="shared" si="1"/>
        <v>1.0923458059194426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55636.44</v>
      </c>
      <c r="D22" s="291">
        <f ca="1">IF(ISERROR(VLOOKUP("Hospitalizace *",INDIRECT("HI!$A:$G"),5,0)),0,VLOOKUP("Hospitalizace *",INDIRECT("HI!$A:$G"),5,0))</f>
        <v>54626.369999999995</v>
      </c>
      <c r="E22" s="292">
        <f ca="1">IF(C22=0,0,D22/C22)</f>
        <v>0.98184517197721477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0.98184517197721488</v>
      </c>
      <c r="E23" s="292">
        <f t="shared" si="1"/>
        <v>0.98184517197721488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0.99831190761703492</v>
      </c>
      <c r="E24" s="292">
        <f t="shared" si="1"/>
        <v>0.99831190761703492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0.52815838901376344</v>
      </c>
      <c r="E25" s="292">
        <f t="shared" si="1"/>
        <v>0.52815838901376344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0.99090909090909096</v>
      </c>
      <c r="E26" s="292">
        <f t="shared" si="1"/>
        <v>1.0430622009569379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0.96852580421198797</v>
      </c>
      <c r="E27" s="292">
        <f t="shared" si="1"/>
        <v>0.96852580421198797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7">
        <f>IF(E23&gt;1,95%,95%-2*ABS(C23-D23))</f>
        <v>0.91369034395442972</v>
      </c>
      <c r="D28" s="297">
        <f>IF(ISERROR(VLOOKUP("Celkem:",'ZV Vyžád.'!$A:$M,7,0)),"",VLOOKUP("Celkem:",'ZV Vyžád.'!$A:$M,7,0))</f>
        <v>0.98324699652241987</v>
      </c>
      <c r="E28" s="292">
        <f t="shared" si="1"/>
        <v>1.0761271617109913</v>
      </c>
    </row>
    <row r="29" spans="1:5" ht="14.4" customHeight="1" thickBot="1" x14ac:dyDescent="0.35">
      <c r="A29" s="319" t="s">
        <v>197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198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6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4483</v>
      </c>
    </row>
    <row r="2" spans="1:41" x14ac:dyDescent="0.3">
      <c r="A2" s="383" t="s">
        <v>335</v>
      </c>
    </row>
    <row r="3" spans="1:41" x14ac:dyDescent="0.3">
      <c r="A3" s="379" t="s">
        <v>219</v>
      </c>
      <c r="B3" s="404">
        <v>2015</v>
      </c>
      <c r="D3" s="380">
        <f>MAX(D5:D1048576)</f>
        <v>4</v>
      </c>
      <c r="F3" s="380">
        <f>SUMIF($E5:$E1048576,"&lt;10",F5:F1048576)</f>
        <v>16668835.25</v>
      </c>
      <c r="G3" s="380">
        <f t="shared" ref="G3:AO3" si="0">SUMIF($E5:$E1048576,"&lt;10",G5:G1048576)</f>
        <v>3775</v>
      </c>
      <c r="H3" s="380">
        <f t="shared" si="0"/>
        <v>7939502</v>
      </c>
      <c r="I3" s="380">
        <f t="shared" si="0"/>
        <v>0</v>
      </c>
      <c r="J3" s="380">
        <f t="shared" si="0"/>
        <v>0</v>
      </c>
      <c r="K3" s="380">
        <f t="shared" si="0"/>
        <v>7482784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319372</v>
      </c>
      <c r="AE3" s="380">
        <f t="shared" si="0"/>
        <v>0</v>
      </c>
      <c r="AF3" s="380">
        <f t="shared" si="0"/>
        <v>166489</v>
      </c>
      <c r="AG3" s="380">
        <f t="shared" si="0"/>
        <v>0</v>
      </c>
      <c r="AH3" s="380">
        <f t="shared" si="0"/>
        <v>0</v>
      </c>
      <c r="AI3" s="380">
        <f t="shared" si="0"/>
        <v>406204.25</v>
      </c>
      <c r="AJ3" s="380">
        <f t="shared" si="0"/>
        <v>0</v>
      </c>
      <c r="AK3" s="380">
        <f t="shared" si="0"/>
        <v>0</v>
      </c>
      <c r="AL3" s="380">
        <f t="shared" si="0"/>
        <v>192214</v>
      </c>
      <c r="AM3" s="380">
        <f t="shared" si="0"/>
        <v>0</v>
      </c>
      <c r="AN3" s="380">
        <f t="shared" si="0"/>
        <v>158495</v>
      </c>
      <c r="AO3" s="380">
        <f t="shared" si="0"/>
        <v>0</v>
      </c>
    </row>
    <row r="4" spans="1:41" x14ac:dyDescent="0.3">
      <c r="A4" s="379" t="s">
        <v>220</v>
      </c>
      <c r="B4" s="404">
        <v>1</v>
      </c>
      <c r="C4" s="381" t="s">
        <v>5</v>
      </c>
      <c r="D4" s="382" t="s">
        <v>68</v>
      </c>
      <c r="E4" s="382" t="s">
        <v>214</v>
      </c>
      <c r="F4" s="382" t="s">
        <v>3</v>
      </c>
      <c r="G4" s="382" t="s">
        <v>215</v>
      </c>
      <c r="H4" s="382" t="s">
        <v>216</v>
      </c>
      <c r="I4" s="382" t="s">
        <v>217</v>
      </c>
      <c r="J4" s="382" t="s">
        <v>218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221</v>
      </c>
      <c r="B5" s="404">
        <v>2</v>
      </c>
      <c r="C5" s="379">
        <v>50</v>
      </c>
      <c r="D5" s="379">
        <v>1</v>
      </c>
      <c r="E5" s="379">
        <v>1</v>
      </c>
      <c r="F5" s="379">
        <v>96</v>
      </c>
      <c r="G5" s="379">
        <v>0</v>
      </c>
      <c r="H5" s="379">
        <v>19</v>
      </c>
      <c r="I5" s="379">
        <v>0</v>
      </c>
      <c r="J5" s="379">
        <v>0</v>
      </c>
      <c r="K5" s="379">
        <v>61.25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4</v>
      </c>
      <c r="AE5" s="379">
        <v>0</v>
      </c>
      <c r="AF5" s="379">
        <v>2</v>
      </c>
      <c r="AG5" s="379">
        <v>0</v>
      </c>
      <c r="AH5" s="379">
        <v>0</v>
      </c>
      <c r="AI5" s="379">
        <v>6.75</v>
      </c>
      <c r="AJ5" s="379">
        <v>0</v>
      </c>
      <c r="AK5" s="379">
        <v>0</v>
      </c>
      <c r="AL5" s="379">
        <v>1</v>
      </c>
      <c r="AM5" s="379">
        <v>0</v>
      </c>
      <c r="AN5" s="379">
        <v>2</v>
      </c>
      <c r="AO5" s="379">
        <v>0</v>
      </c>
    </row>
    <row r="6" spans="1:41" x14ac:dyDescent="0.3">
      <c r="A6" s="379" t="s">
        <v>222</v>
      </c>
      <c r="B6" s="404">
        <v>3</v>
      </c>
      <c r="C6" s="379">
        <v>50</v>
      </c>
      <c r="D6" s="379">
        <v>1</v>
      </c>
      <c r="E6" s="379">
        <v>2</v>
      </c>
      <c r="F6" s="379">
        <v>14048.25</v>
      </c>
      <c r="G6" s="379">
        <v>0</v>
      </c>
      <c r="H6" s="379">
        <v>3208</v>
      </c>
      <c r="I6" s="379">
        <v>0</v>
      </c>
      <c r="J6" s="379">
        <v>0</v>
      </c>
      <c r="K6" s="379">
        <v>8766.25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570</v>
      </c>
      <c r="AE6" s="379">
        <v>0</v>
      </c>
      <c r="AF6" s="379">
        <v>350</v>
      </c>
      <c r="AG6" s="379">
        <v>0</v>
      </c>
      <c r="AH6" s="379">
        <v>0</v>
      </c>
      <c r="AI6" s="379">
        <v>671</v>
      </c>
      <c r="AJ6" s="379">
        <v>0</v>
      </c>
      <c r="AK6" s="379">
        <v>0</v>
      </c>
      <c r="AL6" s="379">
        <v>155</v>
      </c>
      <c r="AM6" s="379">
        <v>0</v>
      </c>
      <c r="AN6" s="379">
        <v>328</v>
      </c>
      <c r="AO6" s="379">
        <v>0</v>
      </c>
    </row>
    <row r="7" spans="1:41" x14ac:dyDescent="0.3">
      <c r="A7" s="379" t="s">
        <v>223</v>
      </c>
      <c r="B7" s="404">
        <v>4</v>
      </c>
      <c r="C7" s="379">
        <v>50</v>
      </c>
      <c r="D7" s="379">
        <v>1</v>
      </c>
      <c r="E7" s="379">
        <v>3</v>
      </c>
      <c r="F7" s="379">
        <v>7</v>
      </c>
      <c r="G7" s="379">
        <v>0</v>
      </c>
      <c r="H7" s="379">
        <v>0</v>
      </c>
      <c r="I7" s="379">
        <v>0</v>
      </c>
      <c r="J7" s="379">
        <v>0</v>
      </c>
      <c r="K7" s="379">
        <v>7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224</v>
      </c>
      <c r="B8" s="404">
        <v>5</v>
      </c>
      <c r="C8" s="379">
        <v>50</v>
      </c>
      <c r="D8" s="379">
        <v>1</v>
      </c>
      <c r="E8" s="379">
        <v>4</v>
      </c>
      <c r="F8" s="379">
        <v>859.25</v>
      </c>
      <c r="G8" s="379">
        <v>0</v>
      </c>
      <c r="H8" s="379">
        <v>597</v>
      </c>
      <c r="I8" s="379">
        <v>0</v>
      </c>
      <c r="J8" s="379">
        <v>0</v>
      </c>
      <c r="K8" s="379">
        <v>228.25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0</v>
      </c>
      <c r="AL8" s="379">
        <v>34</v>
      </c>
      <c r="AM8" s="379">
        <v>0</v>
      </c>
      <c r="AN8" s="379">
        <v>0</v>
      </c>
      <c r="AO8" s="379">
        <v>0</v>
      </c>
    </row>
    <row r="9" spans="1:41" x14ac:dyDescent="0.3">
      <c r="A9" s="379" t="s">
        <v>225</v>
      </c>
      <c r="B9" s="404">
        <v>6</v>
      </c>
      <c r="C9" s="379">
        <v>50</v>
      </c>
      <c r="D9" s="379">
        <v>1</v>
      </c>
      <c r="E9" s="379">
        <v>6</v>
      </c>
      <c r="F9" s="379">
        <v>4109690</v>
      </c>
      <c r="G9" s="379">
        <v>0</v>
      </c>
      <c r="H9" s="379">
        <v>1999112</v>
      </c>
      <c r="I9" s="379">
        <v>0</v>
      </c>
      <c r="J9" s="379">
        <v>0</v>
      </c>
      <c r="K9" s="379">
        <v>1814682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79142</v>
      </c>
      <c r="AE9" s="379">
        <v>0</v>
      </c>
      <c r="AF9" s="379">
        <v>42306</v>
      </c>
      <c r="AG9" s="379">
        <v>0</v>
      </c>
      <c r="AH9" s="379">
        <v>0</v>
      </c>
      <c r="AI9" s="379">
        <v>76862</v>
      </c>
      <c r="AJ9" s="379">
        <v>0</v>
      </c>
      <c r="AK9" s="379">
        <v>0</v>
      </c>
      <c r="AL9" s="379">
        <v>50801</v>
      </c>
      <c r="AM9" s="379">
        <v>0</v>
      </c>
      <c r="AN9" s="379">
        <v>46785</v>
      </c>
      <c r="AO9" s="379">
        <v>0</v>
      </c>
    </row>
    <row r="10" spans="1:41" x14ac:dyDescent="0.3">
      <c r="A10" s="379" t="s">
        <v>226</v>
      </c>
      <c r="B10" s="404">
        <v>7</v>
      </c>
      <c r="C10" s="379">
        <v>50</v>
      </c>
      <c r="D10" s="379">
        <v>1</v>
      </c>
      <c r="E10" s="379">
        <v>9</v>
      </c>
      <c r="F10" s="379">
        <v>38035</v>
      </c>
      <c r="G10" s="379">
        <v>0</v>
      </c>
      <c r="H10" s="379">
        <v>0</v>
      </c>
      <c r="I10" s="379">
        <v>0</v>
      </c>
      <c r="J10" s="379">
        <v>0</v>
      </c>
      <c r="K10" s="379">
        <v>31711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1200</v>
      </c>
      <c r="AE10" s="379">
        <v>0</v>
      </c>
      <c r="AF10" s="379">
        <v>2296</v>
      </c>
      <c r="AG10" s="379">
        <v>0</v>
      </c>
      <c r="AH10" s="379">
        <v>0</v>
      </c>
      <c r="AI10" s="379">
        <v>2828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  <c r="AO10" s="379">
        <v>0</v>
      </c>
    </row>
    <row r="11" spans="1:41" x14ac:dyDescent="0.3">
      <c r="A11" s="379" t="s">
        <v>227</v>
      </c>
      <c r="B11" s="404">
        <v>8</v>
      </c>
      <c r="C11" s="379">
        <v>50</v>
      </c>
      <c r="D11" s="379">
        <v>1</v>
      </c>
      <c r="E11" s="379">
        <v>11</v>
      </c>
      <c r="F11" s="379">
        <v>9572.6589333826942</v>
      </c>
      <c r="G11" s="379">
        <v>0</v>
      </c>
      <c r="H11" s="379">
        <v>5655.9922667160281</v>
      </c>
      <c r="I11" s="379">
        <v>0</v>
      </c>
      <c r="J11" s="379">
        <v>0</v>
      </c>
      <c r="K11" s="379">
        <v>3916.6666666666665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  <c r="AO11" s="379">
        <v>0</v>
      </c>
    </row>
    <row r="12" spans="1:41" x14ac:dyDescent="0.3">
      <c r="A12" s="379" t="s">
        <v>228</v>
      </c>
      <c r="B12" s="404">
        <v>9</v>
      </c>
      <c r="C12" s="379">
        <v>50</v>
      </c>
      <c r="D12" s="379">
        <v>2</v>
      </c>
      <c r="E12" s="379">
        <v>1</v>
      </c>
      <c r="F12" s="379">
        <v>98.25</v>
      </c>
      <c r="G12" s="379">
        <v>0</v>
      </c>
      <c r="H12" s="379">
        <v>19</v>
      </c>
      <c r="I12" s="379">
        <v>0</v>
      </c>
      <c r="J12" s="379">
        <v>0</v>
      </c>
      <c r="K12" s="379">
        <v>64.25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4</v>
      </c>
      <c r="AE12" s="379">
        <v>0</v>
      </c>
      <c r="AF12" s="379">
        <v>2</v>
      </c>
      <c r="AG12" s="379">
        <v>0</v>
      </c>
      <c r="AH12" s="379">
        <v>0</v>
      </c>
      <c r="AI12" s="379">
        <v>6</v>
      </c>
      <c r="AJ12" s="379">
        <v>0</v>
      </c>
      <c r="AK12" s="379">
        <v>0</v>
      </c>
      <c r="AL12" s="379">
        <v>1</v>
      </c>
      <c r="AM12" s="379">
        <v>0</v>
      </c>
      <c r="AN12" s="379">
        <v>2</v>
      </c>
      <c r="AO12" s="379">
        <v>0</v>
      </c>
    </row>
    <row r="13" spans="1:41" x14ac:dyDescent="0.3">
      <c r="A13" s="379" t="s">
        <v>229</v>
      </c>
      <c r="B13" s="404">
        <v>10</v>
      </c>
      <c r="C13" s="379">
        <v>50</v>
      </c>
      <c r="D13" s="379">
        <v>2</v>
      </c>
      <c r="E13" s="379">
        <v>2</v>
      </c>
      <c r="F13" s="379">
        <v>12549</v>
      </c>
      <c r="G13" s="379">
        <v>0</v>
      </c>
      <c r="H13" s="379">
        <v>2704</v>
      </c>
      <c r="I13" s="379">
        <v>0</v>
      </c>
      <c r="J13" s="379">
        <v>0</v>
      </c>
      <c r="K13" s="379">
        <v>7843.75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537</v>
      </c>
      <c r="AE13" s="379">
        <v>0</v>
      </c>
      <c r="AF13" s="379">
        <v>314</v>
      </c>
      <c r="AG13" s="379">
        <v>0</v>
      </c>
      <c r="AH13" s="379">
        <v>0</v>
      </c>
      <c r="AI13" s="379">
        <v>714</v>
      </c>
      <c r="AJ13" s="379">
        <v>0</v>
      </c>
      <c r="AK13" s="379">
        <v>0</v>
      </c>
      <c r="AL13" s="379">
        <v>116.25</v>
      </c>
      <c r="AM13" s="379">
        <v>0</v>
      </c>
      <c r="AN13" s="379">
        <v>320</v>
      </c>
      <c r="AO13" s="379">
        <v>0</v>
      </c>
    </row>
    <row r="14" spans="1:41" x14ac:dyDescent="0.3">
      <c r="A14" s="379" t="s">
        <v>230</v>
      </c>
      <c r="B14" s="404">
        <v>11</v>
      </c>
      <c r="C14" s="379">
        <v>50</v>
      </c>
      <c r="D14" s="379">
        <v>2</v>
      </c>
      <c r="E14" s="379">
        <v>3</v>
      </c>
      <c r="F14" s="379">
        <v>35.5</v>
      </c>
      <c r="G14" s="379">
        <v>0</v>
      </c>
      <c r="H14" s="379">
        <v>0</v>
      </c>
      <c r="I14" s="379">
        <v>0</v>
      </c>
      <c r="J14" s="379">
        <v>0</v>
      </c>
      <c r="K14" s="379">
        <v>35.5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0</v>
      </c>
      <c r="AG14" s="379">
        <v>0</v>
      </c>
      <c r="AH14" s="379">
        <v>0</v>
      </c>
      <c r="AI14" s="379">
        <v>0</v>
      </c>
      <c r="AJ14" s="379">
        <v>0</v>
      </c>
      <c r="AK14" s="379">
        <v>0</v>
      </c>
      <c r="AL14" s="379">
        <v>0</v>
      </c>
      <c r="AM14" s="379">
        <v>0</v>
      </c>
      <c r="AN14" s="379">
        <v>0</v>
      </c>
      <c r="AO14" s="379">
        <v>0</v>
      </c>
    </row>
    <row r="15" spans="1:41" x14ac:dyDescent="0.3">
      <c r="A15" s="379" t="s">
        <v>231</v>
      </c>
      <c r="B15" s="404">
        <v>12</v>
      </c>
      <c r="C15" s="379">
        <v>50</v>
      </c>
      <c r="D15" s="379">
        <v>2</v>
      </c>
      <c r="E15" s="379">
        <v>4</v>
      </c>
      <c r="F15" s="379">
        <v>865.5</v>
      </c>
      <c r="G15" s="379">
        <v>0</v>
      </c>
      <c r="H15" s="379">
        <v>618.5</v>
      </c>
      <c r="I15" s="379">
        <v>0</v>
      </c>
      <c r="J15" s="379">
        <v>0</v>
      </c>
      <c r="K15" s="379">
        <v>218.5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28.5</v>
      </c>
      <c r="AM15" s="379">
        <v>0</v>
      </c>
      <c r="AN15" s="379">
        <v>0</v>
      </c>
      <c r="AO15" s="379">
        <v>0</v>
      </c>
    </row>
    <row r="16" spans="1:41" x14ac:dyDescent="0.3">
      <c r="A16" s="379" t="s">
        <v>219</v>
      </c>
      <c r="B16" s="404">
        <v>2015</v>
      </c>
      <c r="C16" s="379">
        <v>50</v>
      </c>
      <c r="D16" s="379">
        <v>2</v>
      </c>
      <c r="E16" s="379">
        <v>6</v>
      </c>
      <c r="F16" s="379">
        <v>4129492</v>
      </c>
      <c r="G16" s="379">
        <v>0</v>
      </c>
      <c r="H16" s="379">
        <v>1992436</v>
      </c>
      <c r="I16" s="379">
        <v>0</v>
      </c>
      <c r="J16" s="379">
        <v>0</v>
      </c>
      <c r="K16" s="379">
        <v>1819719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75653</v>
      </c>
      <c r="AE16" s="379">
        <v>0</v>
      </c>
      <c r="AF16" s="379">
        <v>39316</v>
      </c>
      <c r="AG16" s="379">
        <v>0</v>
      </c>
      <c r="AH16" s="379">
        <v>0</v>
      </c>
      <c r="AI16" s="379">
        <v>108195</v>
      </c>
      <c r="AJ16" s="379">
        <v>0</v>
      </c>
      <c r="AK16" s="379">
        <v>0</v>
      </c>
      <c r="AL16" s="379">
        <v>47713</v>
      </c>
      <c r="AM16" s="379">
        <v>0</v>
      </c>
      <c r="AN16" s="379">
        <v>46460</v>
      </c>
      <c r="AO16" s="379">
        <v>0</v>
      </c>
    </row>
    <row r="17" spans="3:41" x14ac:dyDescent="0.3">
      <c r="C17" s="379">
        <v>50</v>
      </c>
      <c r="D17" s="379">
        <v>2</v>
      </c>
      <c r="E17" s="379">
        <v>9</v>
      </c>
      <c r="F17" s="379">
        <v>15991</v>
      </c>
      <c r="G17" s="379">
        <v>0</v>
      </c>
      <c r="H17" s="379">
        <v>0</v>
      </c>
      <c r="I17" s="379">
        <v>0</v>
      </c>
      <c r="J17" s="379">
        <v>0</v>
      </c>
      <c r="K17" s="379">
        <v>14891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1100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  <c r="AO17" s="379">
        <v>0</v>
      </c>
    </row>
    <row r="18" spans="3:41" x14ac:dyDescent="0.3">
      <c r="C18" s="379">
        <v>50</v>
      </c>
      <c r="D18" s="379">
        <v>2</v>
      </c>
      <c r="E18" s="379">
        <v>10</v>
      </c>
      <c r="F18" s="379">
        <v>10200</v>
      </c>
      <c r="G18" s="379">
        <v>0</v>
      </c>
      <c r="H18" s="379">
        <v>0</v>
      </c>
      <c r="I18" s="379">
        <v>0</v>
      </c>
      <c r="J18" s="379">
        <v>0</v>
      </c>
      <c r="K18" s="379">
        <v>10200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  <c r="AO18" s="379">
        <v>0</v>
      </c>
    </row>
    <row r="19" spans="3:41" x14ac:dyDescent="0.3">
      <c r="C19" s="379">
        <v>50</v>
      </c>
      <c r="D19" s="379">
        <v>2</v>
      </c>
      <c r="E19" s="379">
        <v>11</v>
      </c>
      <c r="F19" s="379">
        <v>9572.6589333826942</v>
      </c>
      <c r="G19" s="379">
        <v>0</v>
      </c>
      <c r="H19" s="379">
        <v>5655.9922667160281</v>
      </c>
      <c r="I19" s="379">
        <v>0</v>
      </c>
      <c r="J19" s="379">
        <v>0</v>
      </c>
      <c r="K19" s="379">
        <v>3916.6666666666665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  <c r="AO19" s="379">
        <v>0</v>
      </c>
    </row>
    <row r="20" spans="3:41" x14ac:dyDescent="0.3">
      <c r="C20" s="379">
        <v>50</v>
      </c>
      <c r="D20" s="379">
        <v>3</v>
      </c>
      <c r="E20" s="379">
        <v>1</v>
      </c>
      <c r="F20" s="379">
        <v>97.25</v>
      </c>
      <c r="G20" s="379">
        <v>0</v>
      </c>
      <c r="H20" s="379">
        <v>19</v>
      </c>
      <c r="I20" s="379">
        <v>0</v>
      </c>
      <c r="J20" s="379">
        <v>0</v>
      </c>
      <c r="K20" s="379">
        <v>63.25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4</v>
      </c>
      <c r="AE20" s="379">
        <v>0</v>
      </c>
      <c r="AF20" s="379">
        <v>2</v>
      </c>
      <c r="AG20" s="379">
        <v>0</v>
      </c>
      <c r="AH20" s="379">
        <v>0</v>
      </c>
      <c r="AI20" s="379">
        <v>6</v>
      </c>
      <c r="AJ20" s="379">
        <v>0</v>
      </c>
      <c r="AK20" s="379">
        <v>0</v>
      </c>
      <c r="AL20" s="379">
        <v>1</v>
      </c>
      <c r="AM20" s="379">
        <v>0</v>
      </c>
      <c r="AN20" s="379">
        <v>2</v>
      </c>
      <c r="AO20" s="379">
        <v>0</v>
      </c>
    </row>
    <row r="21" spans="3:41" x14ac:dyDescent="0.3">
      <c r="C21" s="379">
        <v>50</v>
      </c>
      <c r="D21" s="379">
        <v>3</v>
      </c>
      <c r="E21" s="379">
        <v>2</v>
      </c>
      <c r="F21" s="379">
        <v>14718.5</v>
      </c>
      <c r="G21" s="379">
        <v>0</v>
      </c>
      <c r="H21" s="379">
        <v>3152</v>
      </c>
      <c r="I21" s="379">
        <v>0</v>
      </c>
      <c r="J21" s="379">
        <v>0</v>
      </c>
      <c r="K21" s="379">
        <v>9341.75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660</v>
      </c>
      <c r="AE21" s="379">
        <v>0</v>
      </c>
      <c r="AF21" s="379">
        <v>256</v>
      </c>
      <c r="AG21" s="379">
        <v>0</v>
      </c>
      <c r="AH21" s="379">
        <v>0</v>
      </c>
      <c r="AI21" s="379">
        <v>985</v>
      </c>
      <c r="AJ21" s="379">
        <v>0</v>
      </c>
      <c r="AK21" s="379">
        <v>0</v>
      </c>
      <c r="AL21" s="379">
        <v>131.75</v>
      </c>
      <c r="AM21" s="379">
        <v>0</v>
      </c>
      <c r="AN21" s="379">
        <v>192</v>
      </c>
      <c r="AO21" s="379">
        <v>0</v>
      </c>
    </row>
    <row r="22" spans="3:41" x14ac:dyDescent="0.3">
      <c r="C22" s="379">
        <v>50</v>
      </c>
      <c r="D22" s="379">
        <v>3</v>
      </c>
      <c r="E22" s="379">
        <v>3</v>
      </c>
      <c r="F22" s="379">
        <v>56</v>
      </c>
      <c r="G22" s="379">
        <v>0</v>
      </c>
      <c r="H22" s="379">
        <v>0</v>
      </c>
      <c r="I22" s="379">
        <v>0</v>
      </c>
      <c r="J22" s="379">
        <v>0</v>
      </c>
      <c r="K22" s="379">
        <v>56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50</v>
      </c>
      <c r="D23" s="379">
        <v>3</v>
      </c>
      <c r="E23" s="379">
        <v>4</v>
      </c>
      <c r="F23" s="379">
        <v>919</v>
      </c>
      <c r="G23" s="379">
        <v>0</v>
      </c>
      <c r="H23" s="379">
        <v>612</v>
      </c>
      <c r="I23" s="379">
        <v>0</v>
      </c>
      <c r="J23" s="379">
        <v>0</v>
      </c>
      <c r="K23" s="379">
        <v>286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15</v>
      </c>
      <c r="AJ23" s="379">
        <v>0</v>
      </c>
      <c r="AK23" s="379">
        <v>0</v>
      </c>
      <c r="AL23" s="379">
        <v>6</v>
      </c>
      <c r="AM23" s="379">
        <v>0</v>
      </c>
      <c r="AN23" s="379">
        <v>0</v>
      </c>
      <c r="AO23" s="379">
        <v>0</v>
      </c>
    </row>
    <row r="24" spans="3:41" x14ac:dyDescent="0.3">
      <c r="C24" s="379">
        <v>50</v>
      </c>
      <c r="D24" s="379">
        <v>3</v>
      </c>
      <c r="E24" s="379">
        <v>6</v>
      </c>
      <c r="F24" s="379">
        <v>4110758</v>
      </c>
      <c r="G24" s="379">
        <v>0</v>
      </c>
      <c r="H24" s="379">
        <v>1979770</v>
      </c>
      <c r="I24" s="379">
        <v>0</v>
      </c>
      <c r="J24" s="379">
        <v>0</v>
      </c>
      <c r="K24" s="379">
        <v>1836575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76841</v>
      </c>
      <c r="AE24" s="379">
        <v>0</v>
      </c>
      <c r="AF24" s="379">
        <v>41104</v>
      </c>
      <c r="AG24" s="379">
        <v>0</v>
      </c>
      <c r="AH24" s="379">
        <v>0</v>
      </c>
      <c r="AI24" s="379">
        <v>106384</v>
      </c>
      <c r="AJ24" s="379">
        <v>0</v>
      </c>
      <c r="AK24" s="379">
        <v>0</v>
      </c>
      <c r="AL24" s="379">
        <v>41204</v>
      </c>
      <c r="AM24" s="379">
        <v>0</v>
      </c>
      <c r="AN24" s="379">
        <v>28880</v>
      </c>
      <c r="AO24" s="379">
        <v>0</v>
      </c>
    </row>
    <row r="25" spans="3:41" x14ac:dyDescent="0.3">
      <c r="C25" s="379">
        <v>50</v>
      </c>
      <c r="D25" s="379">
        <v>3</v>
      </c>
      <c r="E25" s="379">
        <v>9</v>
      </c>
      <c r="F25" s="379">
        <v>13500</v>
      </c>
      <c r="G25" s="379">
        <v>0</v>
      </c>
      <c r="H25" s="379">
        <v>0</v>
      </c>
      <c r="I25" s="379">
        <v>0</v>
      </c>
      <c r="J25" s="379">
        <v>0</v>
      </c>
      <c r="K25" s="379">
        <v>13500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  <c r="AO25" s="379">
        <v>0</v>
      </c>
    </row>
    <row r="26" spans="3:41" x14ac:dyDescent="0.3">
      <c r="C26" s="379">
        <v>50</v>
      </c>
      <c r="D26" s="379">
        <v>3</v>
      </c>
      <c r="E26" s="379">
        <v>10</v>
      </c>
      <c r="F26" s="379">
        <v>900</v>
      </c>
      <c r="G26" s="379">
        <v>0</v>
      </c>
      <c r="H26" s="379">
        <v>400</v>
      </c>
      <c r="I26" s="379">
        <v>0</v>
      </c>
      <c r="J26" s="379">
        <v>0</v>
      </c>
      <c r="K26" s="379">
        <v>500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  <c r="AO26" s="379">
        <v>0</v>
      </c>
    </row>
    <row r="27" spans="3:41" x14ac:dyDescent="0.3">
      <c r="C27" s="379">
        <v>50</v>
      </c>
      <c r="D27" s="379">
        <v>3</v>
      </c>
      <c r="E27" s="379">
        <v>11</v>
      </c>
      <c r="F27" s="379">
        <v>9572.6589333826942</v>
      </c>
      <c r="G27" s="379">
        <v>0</v>
      </c>
      <c r="H27" s="379">
        <v>5655.9922667160281</v>
      </c>
      <c r="I27" s="379">
        <v>0</v>
      </c>
      <c r="J27" s="379">
        <v>0</v>
      </c>
      <c r="K27" s="379">
        <v>3916.6666666666665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  <c r="AO27" s="379">
        <v>0</v>
      </c>
    </row>
    <row r="28" spans="3:41" x14ac:dyDescent="0.3">
      <c r="C28" s="379">
        <v>50</v>
      </c>
      <c r="D28" s="379">
        <v>4</v>
      </c>
      <c r="E28" s="379">
        <v>1</v>
      </c>
      <c r="F28" s="379">
        <v>97.25</v>
      </c>
      <c r="G28" s="379">
        <v>0</v>
      </c>
      <c r="H28" s="379">
        <v>19</v>
      </c>
      <c r="I28" s="379">
        <v>0</v>
      </c>
      <c r="J28" s="379">
        <v>0</v>
      </c>
      <c r="K28" s="379">
        <v>63.25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4</v>
      </c>
      <c r="AE28" s="379">
        <v>0</v>
      </c>
      <c r="AF28" s="379">
        <v>2</v>
      </c>
      <c r="AG28" s="379">
        <v>0</v>
      </c>
      <c r="AH28" s="379">
        <v>0</v>
      </c>
      <c r="AI28" s="379">
        <v>6</v>
      </c>
      <c r="AJ28" s="379">
        <v>0</v>
      </c>
      <c r="AK28" s="379">
        <v>0</v>
      </c>
      <c r="AL28" s="379">
        <v>1</v>
      </c>
      <c r="AM28" s="379">
        <v>0</v>
      </c>
      <c r="AN28" s="379">
        <v>2</v>
      </c>
      <c r="AO28" s="379">
        <v>0</v>
      </c>
    </row>
    <row r="29" spans="3:41" x14ac:dyDescent="0.3">
      <c r="C29" s="379">
        <v>50</v>
      </c>
      <c r="D29" s="379">
        <v>4</v>
      </c>
      <c r="E29" s="379">
        <v>2</v>
      </c>
      <c r="F29" s="379">
        <v>14532.5</v>
      </c>
      <c r="G29" s="379">
        <v>0</v>
      </c>
      <c r="H29" s="379">
        <v>3296</v>
      </c>
      <c r="I29" s="379">
        <v>0</v>
      </c>
      <c r="J29" s="379">
        <v>0</v>
      </c>
      <c r="K29" s="379">
        <v>9139.5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513</v>
      </c>
      <c r="AE29" s="379">
        <v>0</v>
      </c>
      <c r="AF29" s="379">
        <v>332</v>
      </c>
      <c r="AG29" s="379">
        <v>0</v>
      </c>
      <c r="AH29" s="379">
        <v>0</v>
      </c>
      <c r="AI29" s="379">
        <v>905.5</v>
      </c>
      <c r="AJ29" s="379">
        <v>0</v>
      </c>
      <c r="AK29" s="379">
        <v>0</v>
      </c>
      <c r="AL29" s="379">
        <v>170.5</v>
      </c>
      <c r="AM29" s="379">
        <v>0</v>
      </c>
      <c r="AN29" s="379">
        <v>176</v>
      </c>
      <c r="AO29" s="379">
        <v>0</v>
      </c>
    </row>
    <row r="30" spans="3:41" x14ac:dyDescent="0.3">
      <c r="C30" s="379">
        <v>50</v>
      </c>
      <c r="D30" s="379">
        <v>4</v>
      </c>
      <c r="E30" s="379">
        <v>3</v>
      </c>
      <c r="F30" s="379">
        <v>9</v>
      </c>
      <c r="G30" s="379">
        <v>0</v>
      </c>
      <c r="H30" s="379">
        <v>0</v>
      </c>
      <c r="I30" s="379">
        <v>0</v>
      </c>
      <c r="J30" s="379">
        <v>0</v>
      </c>
      <c r="K30" s="379">
        <v>9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  <c r="AO30" s="379">
        <v>0</v>
      </c>
    </row>
    <row r="31" spans="3:41" x14ac:dyDescent="0.3">
      <c r="C31" s="379">
        <v>50</v>
      </c>
      <c r="D31" s="379">
        <v>4</v>
      </c>
      <c r="E31" s="379">
        <v>4</v>
      </c>
      <c r="F31" s="379">
        <v>1087</v>
      </c>
      <c r="G31" s="379">
        <v>0</v>
      </c>
      <c r="H31" s="379">
        <v>611.5</v>
      </c>
      <c r="I31" s="379">
        <v>0</v>
      </c>
      <c r="J31" s="379">
        <v>0</v>
      </c>
      <c r="K31" s="379">
        <v>425.5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10</v>
      </c>
      <c r="AJ31" s="379">
        <v>0</v>
      </c>
      <c r="AK31" s="379">
        <v>0</v>
      </c>
      <c r="AL31" s="379">
        <v>40</v>
      </c>
      <c r="AM31" s="379">
        <v>0</v>
      </c>
      <c r="AN31" s="379">
        <v>0</v>
      </c>
      <c r="AO31" s="379">
        <v>0</v>
      </c>
    </row>
    <row r="32" spans="3:41" x14ac:dyDescent="0.3">
      <c r="C32" s="379">
        <v>50</v>
      </c>
      <c r="D32" s="379">
        <v>4</v>
      </c>
      <c r="E32" s="379">
        <v>5</v>
      </c>
      <c r="F32" s="379">
        <v>25</v>
      </c>
      <c r="G32" s="379">
        <v>25</v>
      </c>
      <c r="H32" s="379">
        <v>0</v>
      </c>
      <c r="I32" s="379">
        <v>0</v>
      </c>
      <c r="J32" s="379">
        <v>0</v>
      </c>
      <c r="K32" s="379">
        <v>0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0</v>
      </c>
      <c r="AG32" s="379">
        <v>0</v>
      </c>
      <c r="AH32" s="379">
        <v>0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  <c r="AO32" s="379">
        <v>0</v>
      </c>
    </row>
    <row r="33" spans="3:41" x14ac:dyDescent="0.3">
      <c r="C33" s="379">
        <v>50</v>
      </c>
      <c r="D33" s="379">
        <v>4</v>
      </c>
      <c r="E33" s="379">
        <v>6</v>
      </c>
      <c r="F33" s="379">
        <v>4156961</v>
      </c>
      <c r="G33" s="379">
        <v>3750</v>
      </c>
      <c r="H33" s="379">
        <v>1953309</v>
      </c>
      <c r="I33" s="379">
        <v>0</v>
      </c>
      <c r="J33" s="379">
        <v>0</v>
      </c>
      <c r="K33" s="379">
        <v>1891649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79068</v>
      </c>
      <c r="AE33" s="379">
        <v>0</v>
      </c>
      <c r="AF33" s="379">
        <v>40207</v>
      </c>
      <c r="AG33" s="379">
        <v>0</v>
      </c>
      <c r="AH33" s="379">
        <v>0</v>
      </c>
      <c r="AI33" s="379">
        <v>108610</v>
      </c>
      <c r="AJ33" s="379">
        <v>0</v>
      </c>
      <c r="AK33" s="379">
        <v>0</v>
      </c>
      <c r="AL33" s="379">
        <v>51810</v>
      </c>
      <c r="AM33" s="379">
        <v>0</v>
      </c>
      <c r="AN33" s="379">
        <v>28558</v>
      </c>
      <c r="AO33" s="379">
        <v>0</v>
      </c>
    </row>
    <row r="34" spans="3:41" x14ac:dyDescent="0.3">
      <c r="C34" s="379">
        <v>50</v>
      </c>
      <c r="D34" s="379">
        <v>4</v>
      </c>
      <c r="E34" s="379">
        <v>9</v>
      </c>
      <c r="F34" s="379">
        <v>34308</v>
      </c>
      <c r="G34" s="379">
        <v>0</v>
      </c>
      <c r="H34" s="379">
        <v>0</v>
      </c>
      <c r="I34" s="379">
        <v>0</v>
      </c>
      <c r="J34" s="379">
        <v>0</v>
      </c>
      <c r="K34" s="379">
        <v>23448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4072</v>
      </c>
      <c r="AE34" s="379">
        <v>0</v>
      </c>
      <c r="AF34" s="379">
        <v>0</v>
      </c>
      <c r="AG34" s="379">
        <v>0</v>
      </c>
      <c r="AH34" s="379">
        <v>0</v>
      </c>
      <c r="AI34" s="379">
        <v>0</v>
      </c>
      <c r="AJ34" s="379">
        <v>0</v>
      </c>
      <c r="AK34" s="379">
        <v>0</v>
      </c>
      <c r="AL34" s="379">
        <v>0</v>
      </c>
      <c r="AM34" s="379">
        <v>0</v>
      </c>
      <c r="AN34" s="379">
        <v>6788</v>
      </c>
      <c r="AO34" s="379">
        <v>0</v>
      </c>
    </row>
    <row r="35" spans="3:41" x14ac:dyDescent="0.3">
      <c r="C35" s="379">
        <v>50</v>
      </c>
      <c r="D35" s="379">
        <v>4</v>
      </c>
      <c r="E35" s="379">
        <v>10</v>
      </c>
      <c r="F35" s="379">
        <v>15220</v>
      </c>
      <c r="G35" s="379">
        <v>0</v>
      </c>
      <c r="H35" s="379">
        <v>0</v>
      </c>
      <c r="I35" s="379">
        <v>0</v>
      </c>
      <c r="J35" s="379">
        <v>0</v>
      </c>
      <c r="K35" s="379">
        <v>15220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  <c r="AO35" s="379">
        <v>0</v>
      </c>
    </row>
    <row r="36" spans="3:41" x14ac:dyDescent="0.3">
      <c r="C36" s="379">
        <v>50</v>
      </c>
      <c r="D36" s="379">
        <v>4</v>
      </c>
      <c r="E36" s="379">
        <v>11</v>
      </c>
      <c r="F36" s="379">
        <v>9572.6589333826942</v>
      </c>
      <c r="G36" s="379">
        <v>0</v>
      </c>
      <c r="H36" s="379">
        <v>5655.9922667160281</v>
      </c>
      <c r="I36" s="379">
        <v>0</v>
      </c>
      <c r="J36" s="379">
        <v>0</v>
      </c>
      <c r="K36" s="379">
        <v>3916.6666666666665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  <c r="AO36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4486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159</v>
      </c>
      <c r="B3" s="351">
        <f>SUBTOTAL(9,B6:B1048576)/2</f>
        <v>400996</v>
      </c>
      <c r="C3" s="352">
        <f t="shared" ref="C3:R3" si="0">SUBTOTAL(9,C6:C1048576)</f>
        <v>3</v>
      </c>
      <c r="D3" s="352">
        <f>SUBTOTAL(9,D6:D1048576)/2</f>
        <v>426251</v>
      </c>
      <c r="E3" s="352">
        <f t="shared" si="0"/>
        <v>3.0615551202684443</v>
      </c>
      <c r="F3" s="352">
        <f>SUBTOTAL(9,F6:F1048576)/2</f>
        <v>480233.67</v>
      </c>
      <c r="G3" s="353">
        <f>IF(B3&lt;&gt;0,F3/B3,"")</f>
        <v>1.1976021456573132</v>
      </c>
      <c r="H3" s="354">
        <f t="shared" si="0"/>
        <v>0</v>
      </c>
      <c r="I3" s="352">
        <f t="shared" si="0"/>
        <v>0</v>
      </c>
      <c r="J3" s="352">
        <f t="shared" si="0"/>
        <v>0</v>
      </c>
      <c r="K3" s="352">
        <f t="shared" si="0"/>
        <v>0</v>
      </c>
      <c r="L3" s="352">
        <f t="shared" si="0"/>
        <v>0</v>
      </c>
      <c r="M3" s="355" t="str">
        <f>IF(H3&lt;&gt;0,L3/H3,"")</f>
        <v/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334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x14ac:dyDescent="0.3">
      <c r="A6" s="750" t="s">
        <v>4484</v>
      </c>
      <c r="B6" s="789">
        <v>215089</v>
      </c>
      <c r="C6" s="736">
        <v>1</v>
      </c>
      <c r="D6" s="789">
        <v>403187</v>
      </c>
      <c r="E6" s="736">
        <v>1.8745124111414344</v>
      </c>
      <c r="F6" s="789">
        <v>469897.67</v>
      </c>
      <c r="G6" s="741">
        <v>2.1846662079418286</v>
      </c>
      <c r="H6" s="789"/>
      <c r="I6" s="736"/>
      <c r="J6" s="789"/>
      <c r="K6" s="736"/>
      <c r="L6" s="789"/>
      <c r="M6" s="741"/>
      <c r="N6" s="789"/>
      <c r="O6" s="736"/>
      <c r="P6" s="789"/>
      <c r="Q6" s="736"/>
      <c r="R6" s="789"/>
      <c r="S6" s="235"/>
    </row>
    <row r="7" spans="1:19" ht="14.4" customHeight="1" thickBot="1" x14ac:dyDescent="0.35">
      <c r="A7" s="791" t="s">
        <v>4485</v>
      </c>
      <c r="B7" s="790">
        <v>185907</v>
      </c>
      <c r="C7" s="667">
        <v>1</v>
      </c>
      <c r="D7" s="790">
        <v>23064</v>
      </c>
      <c r="E7" s="667">
        <v>0.12406203101550775</v>
      </c>
      <c r="F7" s="790">
        <v>10336</v>
      </c>
      <c r="G7" s="678">
        <v>5.5597691318777669E-2</v>
      </c>
      <c r="H7" s="790"/>
      <c r="I7" s="667"/>
      <c r="J7" s="790"/>
      <c r="K7" s="667"/>
      <c r="L7" s="790"/>
      <c r="M7" s="678"/>
      <c r="N7" s="790"/>
      <c r="O7" s="667"/>
      <c r="P7" s="790"/>
      <c r="Q7" s="667"/>
      <c r="R7" s="790"/>
      <c r="S7" s="701"/>
    </row>
    <row r="8" spans="1:19" ht="14.4" customHeight="1" thickBot="1" x14ac:dyDescent="0.35"/>
    <row r="9" spans="1:19" ht="14.4" customHeight="1" thickBot="1" x14ac:dyDescent="0.35">
      <c r="A9" s="794" t="s">
        <v>571</v>
      </c>
      <c r="B9" s="792">
        <v>400996</v>
      </c>
      <c r="C9" s="793">
        <v>1</v>
      </c>
      <c r="D9" s="792">
        <v>426251</v>
      </c>
      <c r="E9" s="793">
        <v>1.0629806781115023</v>
      </c>
      <c r="F9" s="792">
        <v>480233.67</v>
      </c>
      <c r="G9" s="456">
        <v>1.1976021456573132</v>
      </c>
      <c r="H9" s="792"/>
      <c r="I9" s="793"/>
      <c r="J9" s="792"/>
      <c r="K9" s="793"/>
      <c r="L9" s="792"/>
      <c r="M9" s="456"/>
      <c r="N9" s="792"/>
      <c r="O9" s="793"/>
      <c r="P9" s="792"/>
      <c r="Q9" s="793"/>
      <c r="R9" s="792"/>
      <c r="S9" s="457"/>
    </row>
    <row r="10" spans="1:19" ht="14.4" customHeight="1" x14ac:dyDescent="0.3">
      <c r="A10" s="715" t="s">
        <v>2380</v>
      </c>
    </row>
    <row r="11" spans="1:19" ht="14.4" customHeight="1" x14ac:dyDescent="0.3">
      <c r="A11" s="716" t="s">
        <v>2381</v>
      </c>
    </row>
    <row r="12" spans="1:19" ht="14.4" customHeight="1" x14ac:dyDescent="0.3">
      <c r="A12" s="715" t="s">
        <v>4487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4491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159</v>
      </c>
      <c r="B3" s="468">
        <f t="shared" ref="B3:G3" si="0">SUBTOTAL(9,B6:B1048576)</f>
        <v>1040</v>
      </c>
      <c r="C3" s="469">
        <f t="shared" si="0"/>
        <v>1113</v>
      </c>
      <c r="D3" s="469">
        <f t="shared" si="0"/>
        <v>1228</v>
      </c>
      <c r="E3" s="354">
        <f t="shared" si="0"/>
        <v>400996</v>
      </c>
      <c r="F3" s="352">
        <f t="shared" si="0"/>
        <v>426251</v>
      </c>
      <c r="G3" s="470">
        <f t="shared" si="0"/>
        <v>480233.67</v>
      </c>
    </row>
    <row r="4" spans="1:7" ht="14.4" customHeight="1" x14ac:dyDescent="0.3">
      <c r="A4" s="552" t="s">
        <v>167</v>
      </c>
      <c r="B4" s="553" t="s">
        <v>310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85"/>
      <c r="B5" s="786">
        <v>2013</v>
      </c>
      <c r="C5" s="787">
        <v>2014</v>
      </c>
      <c r="D5" s="787">
        <v>2015</v>
      </c>
      <c r="E5" s="786">
        <v>2013</v>
      </c>
      <c r="F5" s="787">
        <v>2014</v>
      </c>
      <c r="G5" s="795">
        <v>2015</v>
      </c>
    </row>
    <row r="6" spans="1:7" ht="14.4" customHeight="1" x14ac:dyDescent="0.3">
      <c r="A6" s="750" t="s">
        <v>4488</v>
      </c>
      <c r="B6" s="229">
        <v>374</v>
      </c>
      <c r="C6" s="229">
        <v>414</v>
      </c>
      <c r="D6" s="229">
        <v>512</v>
      </c>
      <c r="E6" s="789">
        <v>117762</v>
      </c>
      <c r="F6" s="789">
        <v>141848</v>
      </c>
      <c r="G6" s="796">
        <v>204790.34</v>
      </c>
    </row>
    <row r="7" spans="1:7" ht="14.4" customHeight="1" x14ac:dyDescent="0.3">
      <c r="A7" s="687" t="s">
        <v>4489</v>
      </c>
      <c r="B7" s="664">
        <v>1</v>
      </c>
      <c r="C7" s="664"/>
      <c r="D7" s="664"/>
      <c r="E7" s="797">
        <v>163</v>
      </c>
      <c r="F7" s="797"/>
      <c r="G7" s="798"/>
    </row>
    <row r="8" spans="1:7" ht="14.4" customHeight="1" x14ac:dyDescent="0.3">
      <c r="A8" s="687" t="s">
        <v>4490</v>
      </c>
      <c r="B8" s="664"/>
      <c r="C8" s="664">
        <v>1</v>
      </c>
      <c r="D8" s="664"/>
      <c r="E8" s="797"/>
      <c r="F8" s="797">
        <v>34</v>
      </c>
      <c r="G8" s="798"/>
    </row>
    <row r="9" spans="1:7" ht="14.4" customHeight="1" x14ac:dyDescent="0.3">
      <c r="A9" s="687" t="s">
        <v>2384</v>
      </c>
      <c r="B9" s="664">
        <v>135</v>
      </c>
      <c r="C9" s="664">
        <v>156</v>
      </c>
      <c r="D9" s="664">
        <v>124</v>
      </c>
      <c r="E9" s="797">
        <v>79706</v>
      </c>
      <c r="F9" s="797">
        <v>82594</v>
      </c>
      <c r="G9" s="798">
        <v>84782</v>
      </c>
    </row>
    <row r="10" spans="1:7" ht="14.4" customHeight="1" x14ac:dyDescent="0.3">
      <c r="A10" s="687" t="s">
        <v>2385</v>
      </c>
      <c r="B10" s="664">
        <v>20</v>
      </c>
      <c r="C10" s="664">
        <v>15</v>
      </c>
      <c r="D10" s="664">
        <v>9</v>
      </c>
      <c r="E10" s="797">
        <v>1743</v>
      </c>
      <c r="F10" s="797">
        <v>1031</v>
      </c>
      <c r="G10" s="798">
        <v>831</v>
      </c>
    </row>
    <row r="11" spans="1:7" ht="14.4" customHeight="1" x14ac:dyDescent="0.3">
      <c r="A11" s="687" t="s">
        <v>2386</v>
      </c>
      <c r="B11" s="664">
        <v>16</v>
      </c>
      <c r="C11" s="664">
        <v>9</v>
      </c>
      <c r="D11" s="664">
        <v>21</v>
      </c>
      <c r="E11" s="797">
        <v>1576</v>
      </c>
      <c r="F11" s="797">
        <v>623</v>
      </c>
      <c r="G11" s="798">
        <v>2209</v>
      </c>
    </row>
    <row r="12" spans="1:7" ht="14.4" customHeight="1" x14ac:dyDescent="0.3">
      <c r="A12" s="687" t="s">
        <v>2389</v>
      </c>
      <c r="B12" s="664">
        <v>205</v>
      </c>
      <c r="C12" s="664">
        <v>218</v>
      </c>
      <c r="D12" s="664">
        <v>243</v>
      </c>
      <c r="E12" s="797">
        <v>48610</v>
      </c>
      <c r="F12" s="797">
        <v>31021</v>
      </c>
      <c r="G12" s="798">
        <v>41188</v>
      </c>
    </row>
    <row r="13" spans="1:7" ht="14.4" customHeight="1" x14ac:dyDescent="0.3">
      <c r="A13" s="687" t="s">
        <v>2390</v>
      </c>
      <c r="B13" s="664">
        <v>142</v>
      </c>
      <c r="C13" s="664">
        <v>178</v>
      </c>
      <c r="D13" s="664">
        <v>167</v>
      </c>
      <c r="E13" s="797">
        <v>99015</v>
      </c>
      <c r="F13" s="797">
        <v>104431</v>
      </c>
      <c r="G13" s="798">
        <v>93272.33</v>
      </c>
    </row>
    <row r="14" spans="1:7" ht="14.4" customHeight="1" x14ac:dyDescent="0.3">
      <c r="A14" s="687" t="s">
        <v>2391</v>
      </c>
      <c r="B14" s="664">
        <v>1</v>
      </c>
      <c r="C14" s="664">
        <v>4</v>
      </c>
      <c r="D14" s="664">
        <v>2</v>
      </c>
      <c r="E14" s="797">
        <v>116</v>
      </c>
      <c r="F14" s="797">
        <v>317</v>
      </c>
      <c r="G14" s="798">
        <v>199</v>
      </c>
    </row>
    <row r="15" spans="1:7" ht="14.4" customHeight="1" x14ac:dyDescent="0.3">
      <c r="A15" s="687" t="s">
        <v>2392</v>
      </c>
      <c r="B15" s="664">
        <v>5</v>
      </c>
      <c r="C15" s="664">
        <v>1</v>
      </c>
      <c r="D15" s="664">
        <v>1</v>
      </c>
      <c r="E15" s="797">
        <v>335</v>
      </c>
      <c r="F15" s="797">
        <v>118</v>
      </c>
      <c r="G15" s="798">
        <v>210</v>
      </c>
    </row>
    <row r="16" spans="1:7" ht="14.4" customHeight="1" x14ac:dyDescent="0.3">
      <c r="A16" s="687" t="s">
        <v>2393</v>
      </c>
      <c r="B16" s="664">
        <v>7</v>
      </c>
      <c r="C16" s="664">
        <v>5</v>
      </c>
      <c r="D16" s="664">
        <v>11</v>
      </c>
      <c r="E16" s="797">
        <v>334</v>
      </c>
      <c r="F16" s="797">
        <v>347</v>
      </c>
      <c r="G16" s="798">
        <v>1067</v>
      </c>
    </row>
    <row r="17" spans="1:7" ht="14.4" customHeight="1" x14ac:dyDescent="0.3">
      <c r="A17" s="687" t="s">
        <v>2394</v>
      </c>
      <c r="B17" s="664">
        <v>134</v>
      </c>
      <c r="C17" s="664">
        <v>112</v>
      </c>
      <c r="D17" s="664">
        <v>126</v>
      </c>
      <c r="E17" s="797">
        <v>51636</v>
      </c>
      <c r="F17" s="797">
        <v>63887</v>
      </c>
      <c r="G17" s="798">
        <v>50512</v>
      </c>
    </row>
    <row r="18" spans="1:7" ht="14.4" customHeight="1" thickBot="1" x14ac:dyDescent="0.35">
      <c r="A18" s="791" t="s">
        <v>2387</v>
      </c>
      <c r="B18" s="670"/>
      <c r="C18" s="670"/>
      <c r="D18" s="670">
        <v>12</v>
      </c>
      <c r="E18" s="790"/>
      <c r="F18" s="790"/>
      <c r="G18" s="799">
        <v>1173</v>
      </c>
    </row>
    <row r="19" spans="1:7" ht="14.4" customHeight="1" x14ac:dyDescent="0.3">
      <c r="A19" s="715" t="s">
        <v>2380</v>
      </c>
    </row>
    <row r="20" spans="1:7" ht="14.4" customHeight="1" x14ac:dyDescent="0.3">
      <c r="A20" s="716" t="s">
        <v>2381</v>
      </c>
    </row>
    <row r="21" spans="1:7" ht="14.4" customHeight="1" x14ac:dyDescent="0.3">
      <c r="A21" s="715" t="s">
        <v>4487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4555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335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159</v>
      </c>
      <c r="E3" s="211">
        <f t="shared" ref="E3:N3" si="0">SUBTOTAL(9,E6:E1048576)</f>
        <v>1040</v>
      </c>
      <c r="F3" s="212">
        <f t="shared" si="0"/>
        <v>400996</v>
      </c>
      <c r="G3" s="78"/>
      <c r="H3" s="78"/>
      <c r="I3" s="212">
        <f t="shared" si="0"/>
        <v>1113</v>
      </c>
      <c r="J3" s="212">
        <f t="shared" si="0"/>
        <v>426251</v>
      </c>
      <c r="K3" s="78"/>
      <c r="L3" s="78"/>
      <c r="M3" s="212">
        <f t="shared" si="0"/>
        <v>1228</v>
      </c>
      <c r="N3" s="212">
        <f t="shared" si="0"/>
        <v>480233.67</v>
      </c>
      <c r="O3" s="79">
        <f>IF(F3=0,0,N3/F3)</f>
        <v>1.1976021456573132</v>
      </c>
      <c r="P3" s="213">
        <f>IF(M3=0,0,N3/M3)</f>
        <v>391.06976384364822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00"/>
      <c r="B5" s="801"/>
      <c r="C5" s="802"/>
      <c r="D5" s="803"/>
      <c r="E5" s="804" t="s">
        <v>91</v>
      </c>
      <c r="F5" s="805" t="s">
        <v>14</v>
      </c>
      <c r="G5" s="806"/>
      <c r="H5" s="806"/>
      <c r="I5" s="804" t="s">
        <v>91</v>
      </c>
      <c r="J5" s="805" t="s">
        <v>14</v>
      </c>
      <c r="K5" s="806"/>
      <c r="L5" s="806"/>
      <c r="M5" s="804" t="s">
        <v>91</v>
      </c>
      <c r="N5" s="805" t="s">
        <v>14</v>
      </c>
      <c r="O5" s="807"/>
      <c r="P5" s="808"/>
    </row>
    <row r="6" spans="1:16" ht="14.4" customHeight="1" x14ac:dyDescent="0.3">
      <c r="A6" s="735" t="s">
        <v>4492</v>
      </c>
      <c r="B6" s="736" t="s">
        <v>4493</v>
      </c>
      <c r="C6" s="736" t="s">
        <v>4494</v>
      </c>
      <c r="D6" s="736" t="s">
        <v>4495</v>
      </c>
      <c r="E6" s="229">
        <v>8</v>
      </c>
      <c r="F6" s="229">
        <v>272</v>
      </c>
      <c r="G6" s="736">
        <v>1</v>
      </c>
      <c r="H6" s="736">
        <v>34</v>
      </c>
      <c r="I6" s="229">
        <v>90</v>
      </c>
      <c r="J6" s="229">
        <v>3077</v>
      </c>
      <c r="K6" s="736">
        <v>11.3125</v>
      </c>
      <c r="L6" s="736">
        <v>34.18888888888889</v>
      </c>
      <c r="M6" s="229">
        <v>160</v>
      </c>
      <c r="N6" s="229">
        <v>5600</v>
      </c>
      <c r="O6" s="741">
        <v>20.588235294117649</v>
      </c>
      <c r="P6" s="749">
        <v>35</v>
      </c>
    </row>
    <row r="7" spans="1:16" ht="14.4" customHeight="1" x14ac:dyDescent="0.3">
      <c r="A7" s="660" t="s">
        <v>4492</v>
      </c>
      <c r="B7" s="661" t="s">
        <v>4493</v>
      </c>
      <c r="C7" s="661" t="s">
        <v>4496</v>
      </c>
      <c r="D7" s="661" t="s">
        <v>4497</v>
      </c>
      <c r="E7" s="664">
        <v>3</v>
      </c>
      <c r="F7" s="664">
        <v>1935</v>
      </c>
      <c r="G7" s="661">
        <v>1</v>
      </c>
      <c r="H7" s="661">
        <v>645</v>
      </c>
      <c r="I7" s="664">
        <v>2</v>
      </c>
      <c r="J7" s="664">
        <v>1290</v>
      </c>
      <c r="K7" s="661">
        <v>0.66666666666666663</v>
      </c>
      <c r="L7" s="661">
        <v>645</v>
      </c>
      <c r="M7" s="664"/>
      <c r="N7" s="664"/>
      <c r="O7" s="677"/>
      <c r="P7" s="665"/>
    </row>
    <row r="8" spans="1:16" ht="14.4" customHeight="1" x14ac:dyDescent="0.3">
      <c r="A8" s="660" t="s">
        <v>4492</v>
      </c>
      <c r="B8" s="661" t="s">
        <v>4493</v>
      </c>
      <c r="C8" s="661" t="s">
        <v>4498</v>
      </c>
      <c r="D8" s="661" t="s">
        <v>4499</v>
      </c>
      <c r="E8" s="664">
        <v>1</v>
      </c>
      <c r="F8" s="664">
        <v>99</v>
      </c>
      <c r="G8" s="661">
        <v>1</v>
      </c>
      <c r="H8" s="661">
        <v>99</v>
      </c>
      <c r="I8" s="664">
        <v>42</v>
      </c>
      <c r="J8" s="664">
        <v>4166</v>
      </c>
      <c r="K8" s="661">
        <v>42.080808080808083</v>
      </c>
      <c r="L8" s="661">
        <v>99.19047619047619</v>
      </c>
      <c r="M8" s="664">
        <v>66</v>
      </c>
      <c r="N8" s="664">
        <v>6600</v>
      </c>
      <c r="O8" s="677">
        <v>66.666666666666671</v>
      </c>
      <c r="P8" s="665">
        <v>100</v>
      </c>
    </row>
    <row r="9" spans="1:16" ht="14.4" customHeight="1" x14ac:dyDescent="0.3">
      <c r="A9" s="660" t="s">
        <v>4492</v>
      </c>
      <c r="B9" s="661" t="s">
        <v>4493</v>
      </c>
      <c r="C9" s="661" t="s">
        <v>4500</v>
      </c>
      <c r="D9" s="661" t="s">
        <v>4501</v>
      </c>
      <c r="E9" s="664">
        <v>10</v>
      </c>
      <c r="F9" s="664">
        <v>9400</v>
      </c>
      <c r="G9" s="661">
        <v>1</v>
      </c>
      <c r="H9" s="661">
        <v>940</v>
      </c>
      <c r="I9" s="664">
        <v>14</v>
      </c>
      <c r="J9" s="664">
        <v>13166</v>
      </c>
      <c r="K9" s="661">
        <v>1.4006382978723404</v>
      </c>
      <c r="L9" s="661">
        <v>940.42857142857144</v>
      </c>
      <c r="M9" s="664">
        <v>13</v>
      </c>
      <c r="N9" s="664">
        <v>12324</v>
      </c>
      <c r="O9" s="677">
        <v>1.3110638297872341</v>
      </c>
      <c r="P9" s="665">
        <v>948</v>
      </c>
    </row>
    <row r="10" spans="1:16" ht="14.4" customHeight="1" x14ac:dyDescent="0.3">
      <c r="A10" s="660" t="s">
        <v>4492</v>
      </c>
      <c r="B10" s="661" t="s">
        <v>4493</v>
      </c>
      <c r="C10" s="661" t="s">
        <v>4502</v>
      </c>
      <c r="D10" s="661" t="s">
        <v>4503</v>
      </c>
      <c r="E10" s="664">
        <v>5</v>
      </c>
      <c r="F10" s="664">
        <v>2055</v>
      </c>
      <c r="G10" s="661">
        <v>1</v>
      </c>
      <c r="H10" s="661">
        <v>411</v>
      </c>
      <c r="I10" s="664">
        <v>8</v>
      </c>
      <c r="J10" s="664">
        <v>3294</v>
      </c>
      <c r="K10" s="661">
        <v>1.602919708029197</v>
      </c>
      <c r="L10" s="661">
        <v>411.75</v>
      </c>
      <c r="M10" s="664">
        <v>5</v>
      </c>
      <c r="N10" s="664">
        <v>2075</v>
      </c>
      <c r="O10" s="677">
        <v>1.0097323600973236</v>
      </c>
      <c r="P10" s="665">
        <v>415</v>
      </c>
    </row>
    <row r="11" spans="1:16" ht="14.4" customHeight="1" x14ac:dyDescent="0.3">
      <c r="A11" s="660" t="s">
        <v>4492</v>
      </c>
      <c r="B11" s="661" t="s">
        <v>4493</v>
      </c>
      <c r="C11" s="661" t="s">
        <v>4504</v>
      </c>
      <c r="D11" s="661" t="s">
        <v>4505</v>
      </c>
      <c r="E11" s="664">
        <v>138</v>
      </c>
      <c r="F11" s="664">
        <v>135240</v>
      </c>
      <c r="G11" s="661">
        <v>1</v>
      </c>
      <c r="H11" s="661">
        <v>980</v>
      </c>
      <c r="I11" s="664">
        <v>235</v>
      </c>
      <c r="J11" s="664">
        <v>230498</v>
      </c>
      <c r="K11" s="661">
        <v>1.7043626146110618</v>
      </c>
      <c r="L11" s="661">
        <v>980.8425531914894</v>
      </c>
      <c r="M11" s="664">
        <v>289</v>
      </c>
      <c r="N11" s="664">
        <v>284665</v>
      </c>
      <c r="O11" s="677">
        <v>2.1048876072167997</v>
      </c>
      <c r="P11" s="665">
        <v>985</v>
      </c>
    </row>
    <row r="12" spans="1:16" ht="14.4" customHeight="1" x14ac:dyDescent="0.3">
      <c r="A12" s="660" t="s">
        <v>4492</v>
      </c>
      <c r="B12" s="661" t="s">
        <v>4493</v>
      </c>
      <c r="C12" s="661" t="s">
        <v>4506</v>
      </c>
      <c r="D12" s="661" t="s">
        <v>4507</v>
      </c>
      <c r="E12" s="664">
        <v>5</v>
      </c>
      <c r="F12" s="664">
        <v>10385</v>
      </c>
      <c r="G12" s="661">
        <v>1</v>
      </c>
      <c r="H12" s="661">
        <v>2077</v>
      </c>
      <c r="I12" s="664">
        <v>19</v>
      </c>
      <c r="J12" s="664">
        <v>39499</v>
      </c>
      <c r="K12" s="661">
        <v>3.8034665382763602</v>
      </c>
      <c r="L12" s="661">
        <v>2078.8947368421054</v>
      </c>
      <c r="M12" s="664">
        <v>13</v>
      </c>
      <c r="N12" s="664">
        <v>27118</v>
      </c>
      <c r="O12" s="677">
        <v>2.6112662493981706</v>
      </c>
      <c r="P12" s="665">
        <v>2086</v>
      </c>
    </row>
    <row r="13" spans="1:16" ht="14.4" customHeight="1" x14ac:dyDescent="0.3">
      <c r="A13" s="660" t="s">
        <v>4492</v>
      </c>
      <c r="B13" s="661" t="s">
        <v>4493</v>
      </c>
      <c r="C13" s="661" t="s">
        <v>4508</v>
      </c>
      <c r="D13" s="661" t="s">
        <v>4509</v>
      </c>
      <c r="E13" s="664">
        <v>3</v>
      </c>
      <c r="F13" s="664">
        <v>2493</v>
      </c>
      <c r="G13" s="661">
        <v>1</v>
      </c>
      <c r="H13" s="661">
        <v>831</v>
      </c>
      <c r="I13" s="664">
        <v>2</v>
      </c>
      <c r="J13" s="664">
        <v>1662</v>
      </c>
      <c r="K13" s="661">
        <v>0.66666666666666663</v>
      </c>
      <c r="L13" s="661">
        <v>831</v>
      </c>
      <c r="M13" s="664">
        <v>4</v>
      </c>
      <c r="N13" s="664">
        <v>3348</v>
      </c>
      <c r="O13" s="677">
        <v>1.3429602888086642</v>
      </c>
      <c r="P13" s="665">
        <v>837</v>
      </c>
    </row>
    <row r="14" spans="1:16" ht="14.4" customHeight="1" x14ac:dyDescent="0.3">
      <c r="A14" s="660" t="s">
        <v>4492</v>
      </c>
      <c r="B14" s="661" t="s">
        <v>4493</v>
      </c>
      <c r="C14" s="661" t="s">
        <v>4510</v>
      </c>
      <c r="D14" s="661" t="s">
        <v>4511</v>
      </c>
      <c r="E14" s="664"/>
      <c r="F14" s="664"/>
      <c r="G14" s="661"/>
      <c r="H14" s="661"/>
      <c r="I14" s="664">
        <v>1</v>
      </c>
      <c r="J14" s="664">
        <v>0</v>
      </c>
      <c r="K14" s="661"/>
      <c r="L14" s="661">
        <v>0</v>
      </c>
      <c r="M14" s="664"/>
      <c r="N14" s="664"/>
      <c r="O14" s="677"/>
      <c r="P14" s="665"/>
    </row>
    <row r="15" spans="1:16" ht="14.4" customHeight="1" x14ac:dyDescent="0.3">
      <c r="A15" s="660" t="s">
        <v>4492</v>
      </c>
      <c r="B15" s="661" t="s">
        <v>4493</v>
      </c>
      <c r="C15" s="661" t="s">
        <v>4512</v>
      </c>
      <c r="D15" s="661" t="s">
        <v>4513</v>
      </c>
      <c r="E15" s="664">
        <v>33</v>
      </c>
      <c r="F15" s="664">
        <v>0</v>
      </c>
      <c r="G15" s="661"/>
      <c r="H15" s="661">
        <v>0</v>
      </c>
      <c r="I15" s="664">
        <v>214</v>
      </c>
      <c r="J15" s="664">
        <v>0</v>
      </c>
      <c r="K15" s="661"/>
      <c r="L15" s="661">
        <v>0</v>
      </c>
      <c r="M15" s="664">
        <v>235</v>
      </c>
      <c r="N15" s="664">
        <v>1966.67</v>
      </c>
      <c r="O15" s="677"/>
      <c r="P15" s="665">
        <v>8.3688085106382974</v>
      </c>
    </row>
    <row r="16" spans="1:16" ht="14.4" customHeight="1" x14ac:dyDescent="0.3">
      <c r="A16" s="660" t="s">
        <v>4492</v>
      </c>
      <c r="B16" s="661" t="s">
        <v>4493</v>
      </c>
      <c r="C16" s="661" t="s">
        <v>4514</v>
      </c>
      <c r="D16" s="661" t="s">
        <v>4515</v>
      </c>
      <c r="E16" s="664"/>
      <c r="F16" s="664"/>
      <c r="G16" s="661"/>
      <c r="H16" s="661"/>
      <c r="I16" s="664">
        <v>72</v>
      </c>
      <c r="J16" s="664">
        <v>2536</v>
      </c>
      <c r="K16" s="661"/>
      <c r="L16" s="661">
        <v>35.222222222222221</v>
      </c>
      <c r="M16" s="664">
        <v>40</v>
      </c>
      <c r="N16" s="664">
        <v>1440</v>
      </c>
      <c r="O16" s="677"/>
      <c r="P16" s="665">
        <v>36</v>
      </c>
    </row>
    <row r="17" spans="1:16" ht="14.4" customHeight="1" x14ac:dyDescent="0.3">
      <c r="A17" s="660" t="s">
        <v>4492</v>
      </c>
      <c r="B17" s="661" t="s">
        <v>4493</v>
      </c>
      <c r="C17" s="661" t="s">
        <v>4516</v>
      </c>
      <c r="D17" s="661" t="s">
        <v>4517</v>
      </c>
      <c r="E17" s="664"/>
      <c r="F17" s="664"/>
      <c r="G17" s="661"/>
      <c r="H17" s="661"/>
      <c r="I17" s="664">
        <v>1</v>
      </c>
      <c r="J17" s="664">
        <v>81</v>
      </c>
      <c r="K17" s="661"/>
      <c r="L17" s="661">
        <v>81</v>
      </c>
      <c r="M17" s="664">
        <v>1</v>
      </c>
      <c r="N17" s="664">
        <v>82</v>
      </c>
      <c r="O17" s="677"/>
      <c r="P17" s="665">
        <v>82</v>
      </c>
    </row>
    <row r="18" spans="1:16" ht="14.4" customHeight="1" x14ac:dyDescent="0.3">
      <c r="A18" s="660" t="s">
        <v>4492</v>
      </c>
      <c r="B18" s="661" t="s">
        <v>4493</v>
      </c>
      <c r="C18" s="661" t="s">
        <v>4518</v>
      </c>
      <c r="D18" s="661" t="s">
        <v>4519</v>
      </c>
      <c r="E18" s="664">
        <v>7</v>
      </c>
      <c r="F18" s="664">
        <v>13342</v>
      </c>
      <c r="G18" s="661">
        <v>1</v>
      </c>
      <c r="H18" s="661">
        <v>1906</v>
      </c>
      <c r="I18" s="664">
        <v>17</v>
      </c>
      <c r="J18" s="664">
        <v>32422</v>
      </c>
      <c r="K18" s="661">
        <v>2.4300704542047669</v>
      </c>
      <c r="L18" s="661">
        <v>1907.1764705882354</v>
      </c>
      <c r="M18" s="664">
        <v>24</v>
      </c>
      <c r="N18" s="664">
        <v>45888</v>
      </c>
      <c r="O18" s="677">
        <v>3.4393644131314645</v>
      </c>
      <c r="P18" s="665">
        <v>1912</v>
      </c>
    </row>
    <row r="19" spans="1:16" ht="14.4" customHeight="1" x14ac:dyDescent="0.3">
      <c r="A19" s="660" t="s">
        <v>4492</v>
      </c>
      <c r="B19" s="661" t="s">
        <v>4493</v>
      </c>
      <c r="C19" s="661" t="s">
        <v>4520</v>
      </c>
      <c r="D19" s="661" t="s">
        <v>4521</v>
      </c>
      <c r="E19" s="664">
        <v>99</v>
      </c>
      <c r="F19" s="664">
        <v>32373</v>
      </c>
      <c r="G19" s="661">
        <v>1</v>
      </c>
      <c r="H19" s="661">
        <v>327</v>
      </c>
      <c r="I19" s="664">
        <v>175</v>
      </c>
      <c r="J19" s="664">
        <v>57363</v>
      </c>
      <c r="K19" s="661">
        <v>1.7719395792790289</v>
      </c>
      <c r="L19" s="661">
        <v>327.7885714285714</v>
      </c>
      <c r="M19" s="664">
        <v>207</v>
      </c>
      <c r="N19" s="664">
        <v>68517</v>
      </c>
      <c r="O19" s="677">
        <v>2.1164859605226578</v>
      </c>
      <c r="P19" s="665">
        <v>331</v>
      </c>
    </row>
    <row r="20" spans="1:16" ht="14.4" customHeight="1" x14ac:dyDescent="0.3">
      <c r="A20" s="660" t="s">
        <v>4492</v>
      </c>
      <c r="B20" s="661" t="s">
        <v>4493</v>
      </c>
      <c r="C20" s="661" t="s">
        <v>4522</v>
      </c>
      <c r="D20" s="661" t="s">
        <v>4523</v>
      </c>
      <c r="E20" s="664"/>
      <c r="F20" s="664"/>
      <c r="G20" s="661"/>
      <c r="H20" s="661"/>
      <c r="I20" s="664">
        <v>2</v>
      </c>
      <c r="J20" s="664">
        <v>412</v>
      </c>
      <c r="K20" s="661"/>
      <c r="L20" s="661">
        <v>206</v>
      </c>
      <c r="M20" s="664"/>
      <c r="N20" s="664"/>
      <c r="O20" s="677"/>
      <c r="P20" s="665"/>
    </row>
    <row r="21" spans="1:16" ht="14.4" customHeight="1" x14ac:dyDescent="0.3">
      <c r="A21" s="660" t="s">
        <v>4492</v>
      </c>
      <c r="B21" s="661" t="s">
        <v>4493</v>
      </c>
      <c r="C21" s="661" t="s">
        <v>4524</v>
      </c>
      <c r="D21" s="661" t="s">
        <v>4525</v>
      </c>
      <c r="E21" s="664">
        <v>33</v>
      </c>
      <c r="F21" s="664">
        <v>5379</v>
      </c>
      <c r="G21" s="661">
        <v>1</v>
      </c>
      <c r="H21" s="661">
        <v>163</v>
      </c>
      <c r="I21" s="664">
        <v>41</v>
      </c>
      <c r="J21" s="664">
        <v>6696</v>
      </c>
      <c r="K21" s="661">
        <v>1.24484104852203</v>
      </c>
      <c r="L21" s="661">
        <v>163.3170731707317</v>
      </c>
      <c r="M21" s="664">
        <v>35</v>
      </c>
      <c r="N21" s="664">
        <v>5775</v>
      </c>
      <c r="O21" s="677">
        <v>1.0736196319018405</v>
      </c>
      <c r="P21" s="665">
        <v>165</v>
      </c>
    </row>
    <row r="22" spans="1:16" ht="14.4" customHeight="1" x14ac:dyDescent="0.3">
      <c r="A22" s="660" t="s">
        <v>4492</v>
      </c>
      <c r="B22" s="661" t="s">
        <v>4493</v>
      </c>
      <c r="C22" s="661" t="s">
        <v>4526</v>
      </c>
      <c r="D22" s="661" t="s">
        <v>4527</v>
      </c>
      <c r="E22" s="664"/>
      <c r="F22" s="664"/>
      <c r="G22" s="661"/>
      <c r="H22" s="661"/>
      <c r="I22" s="664">
        <v>4</v>
      </c>
      <c r="J22" s="664">
        <v>226</v>
      </c>
      <c r="K22" s="661"/>
      <c r="L22" s="661">
        <v>56.5</v>
      </c>
      <c r="M22" s="664">
        <v>5</v>
      </c>
      <c r="N22" s="664">
        <v>285</v>
      </c>
      <c r="O22" s="677"/>
      <c r="P22" s="665">
        <v>57</v>
      </c>
    </row>
    <row r="23" spans="1:16" ht="14.4" customHeight="1" x14ac:dyDescent="0.3">
      <c r="A23" s="660" t="s">
        <v>4492</v>
      </c>
      <c r="B23" s="661" t="s">
        <v>4493</v>
      </c>
      <c r="C23" s="661" t="s">
        <v>4528</v>
      </c>
      <c r="D23" s="661" t="s">
        <v>4529</v>
      </c>
      <c r="E23" s="664"/>
      <c r="F23" s="664"/>
      <c r="G23" s="661"/>
      <c r="H23" s="661"/>
      <c r="I23" s="664">
        <v>2</v>
      </c>
      <c r="J23" s="664">
        <v>974</v>
      </c>
      <c r="K23" s="661"/>
      <c r="L23" s="661">
        <v>487</v>
      </c>
      <c r="M23" s="664">
        <v>1</v>
      </c>
      <c r="N23" s="664">
        <v>490</v>
      </c>
      <c r="O23" s="677"/>
      <c r="P23" s="665">
        <v>490</v>
      </c>
    </row>
    <row r="24" spans="1:16" ht="14.4" customHeight="1" x14ac:dyDescent="0.3">
      <c r="A24" s="660" t="s">
        <v>4492</v>
      </c>
      <c r="B24" s="661" t="s">
        <v>4493</v>
      </c>
      <c r="C24" s="661" t="s">
        <v>4530</v>
      </c>
      <c r="D24" s="661" t="s">
        <v>4531</v>
      </c>
      <c r="E24" s="664">
        <v>4</v>
      </c>
      <c r="F24" s="664">
        <v>2116</v>
      </c>
      <c r="G24" s="661">
        <v>1</v>
      </c>
      <c r="H24" s="661">
        <v>529</v>
      </c>
      <c r="I24" s="664">
        <v>11</v>
      </c>
      <c r="J24" s="664">
        <v>5825</v>
      </c>
      <c r="K24" s="661">
        <v>2.7528355387523629</v>
      </c>
      <c r="L24" s="661">
        <v>529.5454545454545</v>
      </c>
      <c r="M24" s="664">
        <v>7</v>
      </c>
      <c r="N24" s="664">
        <v>3724</v>
      </c>
      <c r="O24" s="677">
        <v>1.7599243856332702</v>
      </c>
      <c r="P24" s="665">
        <v>532</v>
      </c>
    </row>
    <row r="25" spans="1:16" ht="14.4" customHeight="1" x14ac:dyDescent="0.3">
      <c r="A25" s="660" t="s">
        <v>4532</v>
      </c>
      <c r="B25" s="661" t="s">
        <v>4493</v>
      </c>
      <c r="C25" s="661" t="s">
        <v>4533</v>
      </c>
      <c r="D25" s="661" t="s">
        <v>4534</v>
      </c>
      <c r="E25" s="664"/>
      <c r="F25" s="664"/>
      <c r="G25" s="661"/>
      <c r="H25" s="661"/>
      <c r="I25" s="664">
        <v>6</v>
      </c>
      <c r="J25" s="664">
        <v>480</v>
      </c>
      <c r="K25" s="661"/>
      <c r="L25" s="661">
        <v>80</v>
      </c>
      <c r="M25" s="664">
        <v>9</v>
      </c>
      <c r="N25" s="664">
        <v>729</v>
      </c>
      <c r="O25" s="677"/>
      <c r="P25" s="665">
        <v>81</v>
      </c>
    </row>
    <row r="26" spans="1:16" ht="14.4" customHeight="1" x14ac:dyDescent="0.3">
      <c r="A26" s="660" t="s">
        <v>4532</v>
      </c>
      <c r="B26" s="661" t="s">
        <v>4493</v>
      </c>
      <c r="C26" s="661" t="s">
        <v>4535</v>
      </c>
      <c r="D26" s="661" t="s">
        <v>4536</v>
      </c>
      <c r="E26" s="664">
        <v>3</v>
      </c>
      <c r="F26" s="664">
        <v>309</v>
      </c>
      <c r="G26" s="661">
        <v>1</v>
      </c>
      <c r="H26" s="661">
        <v>103</v>
      </c>
      <c r="I26" s="664">
        <v>1</v>
      </c>
      <c r="J26" s="664">
        <v>103</v>
      </c>
      <c r="K26" s="661">
        <v>0.33333333333333331</v>
      </c>
      <c r="L26" s="661">
        <v>103</v>
      </c>
      <c r="M26" s="664">
        <v>13</v>
      </c>
      <c r="N26" s="664">
        <v>1352</v>
      </c>
      <c r="O26" s="677">
        <v>4.375404530744337</v>
      </c>
      <c r="P26" s="665">
        <v>104</v>
      </c>
    </row>
    <row r="27" spans="1:16" ht="14.4" customHeight="1" x14ac:dyDescent="0.3">
      <c r="A27" s="660" t="s">
        <v>4532</v>
      </c>
      <c r="B27" s="661" t="s">
        <v>4493</v>
      </c>
      <c r="C27" s="661" t="s">
        <v>4494</v>
      </c>
      <c r="D27" s="661" t="s">
        <v>4495</v>
      </c>
      <c r="E27" s="664">
        <v>112</v>
      </c>
      <c r="F27" s="664">
        <v>3808</v>
      </c>
      <c r="G27" s="661">
        <v>1</v>
      </c>
      <c r="H27" s="661">
        <v>34</v>
      </c>
      <c r="I27" s="664">
        <v>72</v>
      </c>
      <c r="J27" s="664">
        <v>2484</v>
      </c>
      <c r="K27" s="661">
        <v>0.65231092436974791</v>
      </c>
      <c r="L27" s="661">
        <v>34.5</v>
      </c>
      <c r="M27" s="664">
        <v>14</v>
      </c>
      <c r="N27" s="664">
        <v>490</v>
      </c>
      <c r="O27" s="677">
        <v>0.12867647058823528</v>
      </c>
      <c r="P27" s="665">
        <v>35</v>
      </c>
    </row>
    <row r="28" spans="1:16" ht="14.4" customHeight="1" x14ac:dyDescent="0.3">
      <c r="A28" s="660" t="s">
        <v>4532</v>
      </c>
      <c r="B28" s="661" t="s">
        <v>4493</v>
      </c>
      <c r="C28" s="661" t="s">
        <v>4496</v>
      </c>
      <c r="D28" s="661" t="s">
        <v>4497</v>
      </c>
      <c r="E28" s="664">
        <v>1</v>
      </c>
      <c r="F28" s="664">
        <v>645</v>
      </c>
      <c r="G28" s="661">
        <v>1</v>
      </c>
      <c r="H28" s="661">
        <v>645</v>
      </c>
      <c r="I28" s="664"/>
      <c r="J28" s="664"/>
      <c r="K28" s="661"/>
      <c r="L28" s="661"/>
      <c r="M28" s="664"/>
      <c r="N28" s="664"/>
      <c r="O28" s="677"/>
      <c r="P28" s="665"/>
    </row>
    <row r="29" spans="1:16" ht="14.4" customHeight="1" x14ac:dyDescent="0.3">
      <c r="A29" s="660" t="s">
        <v>4532</v>
      </c>
      <c r="B29" s="661" t="s">
        <v>4493</v>
      </c>
      <c r="C29" s="661" t="s">
        <v>4498</v>
      </c>
      <c r="D29" s="661" t="s">
        <v>4499</v>
      </c>
      <c r="E29" s="664"/>
      <c r="F29" s="664"/>
      <c r="G29" s="661"/>
      <c r="H29" s="661"/>
      <c r="I29" s="664"/>
      <c r="J29" s="664"/>
      <c r="K29" s="661"/>
      <c r="L29" s="661"/>
      <c r="M29" s="664">
        <v>2</v>
      </c>
      <c r="N29" s="664">
        <v>200</v>
      </c>
      <c r="O29" s="677"/>
      <c r="P29" s="665">
        <v>100</v>
      </c>
    </row>
    <row r="30" spans="1:16" ht="14.4" customHeight="1" x14ac:dyDescent="0.3">
      <c r="A30" s="660" t="s">
        <v>4532</v>
      </c>
      <c r="B30" s="661" t="s">
        <v>4493</v>
      </c>
      <c r="C30" s="661" t="s">
        <v>4500</v>
      </c>
      <c r="D30" s="661" t="s">
        <v>4501</v>
      </c>
      <c r="E30" s="664">
        <v>11</v>
      </c>
      <c r="F30" s="664">
        <v>10340</v>
      </c>
      <c r="G30" s="661">
        <v>1</v>
      </c>
      <c r="H30" s="661">
        <v>940</v>
      </c>
      <c r="I30" s="664"/>
      <c r="J30" s="664"/>
      <c r="K30" s="661"/>
      <c r="L30" s="661"/>
      <c r="M30" s="664"/>
      <c r="N30" s="664"/>
      <c r="O30" s="677"/>
      <c r="P30" s="665"/>
    </row>
    <row r="31" spans="1:16" ht="14.4" customHeight="1" x14ac:dyDescent="0.3">
      <c r="A31" s="660" t="s">
        <v>4532</v>
      </c>
      <c r="B31" s="661" t="s">
        <v>4493</v>
      </c>
      <c r="C31" s="661" t="s">
        <v>4502</v>
      </c>
      <c r="D31" s="661" t="s">
        <v>4503</v>
      </c>
      <c r="E31" s="664">
        <v>4</v>
      </c>
      <c r="F31" s="664">
        <v>1644</v>
      </c>
      <c r="G31" s="661">
        <v>1</v>
      </c>
      <c r="H31" s="661">
        <v>411</v>
      </c>
      <c r="I31" s="664"/>
      <c r="J31" s="664"/>
      <c r="K31" s="661"/>
      <c r="L31" s="661"/>
      <c r="M31" s="664"/>
      <c r="N31" s="664"/>
      <c r="O31" s="677"/>
      <c r="P31" s="665"/>
    </row>
    <row r="32" spans="1:16" ht="14.4" customHeight="1" x14ac:dyDescent="0.3">
      <c r="A32" s="660" t="s">
        <v>4532</v>
      </c>
      <c r="B32" s="661" t="s">
        <v>4493</v>
      </c>
      <c r="C32" s="661" t="s">
        <v>4504</v>
      </c>
      <c r="D32" s="661" t="s">
        <v>4505</v>
      </c>
      <c r="E32" s="664">
        <v>99</v>
      </c>
      <c r="F32" s="664">
        <v>97020</v>
      </c>
      <c r="G32" s="661">
        <v>1</v>
      </c>
      <c r="H32" s="661">
        <v>980</v>
      </c>
      <c r="I32" s="664">
        <v>6</v>
      </c>
      <c r="J32" s="664">
        <v>5880</v>
      </c>
      <c r="K32" s="661">
        <v>6.0606060606060608E-2</v>
      </c>
      <c r="L32" s="661">
        <v>980</v>
      </c>
      <c r="M32" s="664"/>
      <c r="N32" s="664"/>
      <c r="O32" s="677"/>
      <c r="P32" s="665"/>
    </row>
    <row r="33" spans="1:16" ht="14.4" customHeight="1" x14ac:dyDescent="0.3">
      <c r="A33" s="660" t="s">
        <v>4532</v>
      </c>
      <c r="B33" s="661" t="s">
        <v>4493</v>
      </c>
      <c r="C33" s="661" t="s">
        <v>4506</v>
      </c>
      <c r="D33" s="661" t="s">
        <v>4507</v>
      </c>
      <c r="E33" s="664">
        <v>10</v>
      </c>
      <c r="F33" s="664">
        <v>20770</v>
      </c>
      <c r="G33" s="661">
        <v>1</v>
      </c>
      <c r="H33" s="661">
        <v>2077</v>
      </c>
      <c r="I33" s="664">
        <v>3</v>
      </c>
      <c r="J33" s="664">
        <v>6231</v>
      </c>
      <c r="K33" s="661">
        <v>0.3</v>
      </c>
      <c r="L33" s="661">
        <v>2077</v>
      </c>
      <c r="M33" s="664"/>
      <c r="N33" s="664"/>
      <c r="O33" s="677"/>
      <c r="P33" s="665"/>
    </row>
    <row r="34" spans="1:16" ht="14.4" customHeight="1" x14ac:dyDescent="0.3">
      <c r="A34" s="660" t="s">
        <v>4532</v>
      </c>
      <c r="B34" s="661" t="s">
        <v>4493</v>
      </c>
      <c r="C34" s="661" t="s">
        <v>4537</v>
      </c>
      <c r="D34" s="661" t="s">
        <v>4538</v>
      </c>
      <c r="E34" s="664">
        <v>12</v>
      </c>
      <c r="F34" s="664">
        <v>1392</v>
      </c>
      <c r="G34" s="661">
        <v>1</v>
      </c>
      <c r="H34" s="661">
        <v>116</v>
      </c>
      <c r="I34" s="664"/>
      <c r="J34" s="664"/>
      <c r="K34" s="661"/>
      <c r="L34" s="661"/>
      <c r="M34" s="664"/>
      <c r="N34" s="664"/>
      <c r="O34" s="677"/>
      <c r="P34" s="665"/>
    </row>
    <row r="35" spans="1:16" ht="14.4" customHeight="1" x14ac:dyDescent="0.3">
      <c r="A35" s="660" t="s">
        <v>4532</v>
      </c>
      <c r="B35" s="661" t="s">
        <v>4493</v>
      </c>
      <c r="C35" s="661" t="s">
        <v>4539</v>
      </c>
      <c r="D35" s="661" t="s">
        <v>4540</v>
      </c>
      <c r="E35" s="664">
        <v>5</v>
      </c>
      <c r="F35" s="664">
        <v>580</v>
      </c>
      <c r="G35" s="661">
        <v>1</v>
      </c>
      <c r="H35" s="661">
        <v>116</v>
      </c>
      <c r="I35" s="664">
        <v>14</v>
      </c>
      <c r="J35" s="664">
        <v>1630</v>
      </c>
      <c r="K35" s="661">
        <v>2.8103448275862069</v>
      </c>
      <c r="L35" s="661">
        <v>116.42857142857143</v>
      </c>
      <c r="M35" s="664">
        <v>28</v>
      </c>
      <c r="N35" s="664">
        <v>3304</v>
      </c>
      <c r="O35" s="677">
        <v>5.6965517241379313</v>
      </c>
      <c r="P35" s="665">
        <v>118</v>
      </c>
    </row>
    <row r="36" spans="1:16" ht="14.4" customHeight="1" x14ac:dyDescent="0.3">
      <c r="A36" s="660" t="s">
        <v>4532</v>
      </c>
      <c r="B36" s="661" t="s">
        <v>4493</v>
      </c>
      <c r="C36" s="661" t="s">
        <v>4541</v>
      </c>
      <c r="D36" s="661" t="s">
        <v>4542</v>
      </c>
      <c r="E36" s="664">
        <v>1</v>
      </c>
      <c r="F36" s="664">
        <v>411</v>
      </c>
      <c r="G36" s="661">
        <v>1</v>
      </c>
      <c r="H36" s="661">
        <v>411</v>
      </c>
      <c r="I36" s="664">
        <v>3</v>
      </c>
      <c r="J36" s="664">
        <v>1236</v>
      </c>
      <c r="K36" s="661">
        <v>3.0072992700729926</v>
      </c>
      <c r="L36" s="661">
        <v>412</v>
      </c>
      <c r="M36" s="664">
        <v>1</v>
      </c>
      <c r="N36" s="664">
        <v>415</v>
      </c>
      <c r="O36" s="677">
        <v>1.0097323600973236</v>
      </c>
      <c r="P36" s="665">
        <v>415</v>
      </c>
    </row>
    <row r="37" spans="1:16" ht="14.4" customHeight="1" x14ac:dyDescent="0.3">
      <c r="A37" s="660" t="s">
        <v>4532</v>
      </c>
      <c r="B37" s="661" t="s">
        <v>4493</v>
      </c>
      <c r="C37" s="661" t="s">
        <v>4508</v>
      </c>
      <c r="D37" s="661" t="s">
        <v>4509</v>
      </c>
      <c r="E37" s="664">
        <v>2</v>
      </c>
      <c r="F37" s="664">
        <v>1662</v>
      </c>
      <c r="G37" s="661">
        <v>1</v>
      </c>
      <c r="H37" s="661">
        <v>831</v>
      </c>
      <c r="I37" s="664">
        <v>1</v>
      </c>
      <c r="J37" s="664">
        <v>831</v>
      </c>
      <c r="K37" s="661">
        <v>0.5</v>
      </c>
      <c r="L37" s="661">
        <v>831</v>
      </c>
      <c r="M37" s="664">
        <v>2</v>
      </c>
      <c r="N37" s="664">
        <v>1674</v>
      </c>
      <c r="O37" s="677">
        <v>1.0072202166064983</v>
      </c>
      <c r="P37" s="665">
        <v>837</v>
      </c>
    </row>
    <row r="38" spans="1:16" ht="14.4" customHeight="1" x14ac:dyDescent="0.3">
      <c r="A38" s="660" t="s">
        <v>4532</v>
      </c>
      <c r="B38" s="661" t="s">
        <v>4493</v>
      </c>
      <c r="C38" s="661" t="s">
        <v>4543</v>
      </c>
      <c r="D38" s="661" t="s">
        <v>4544</v>
      </c>
      <c r="E38" s="664">
        <v>6</v>
      </c>
      <c r="F38" s="664">
        <v>1962</v>
      </c>
      <c r="G38" s="661">
        <v>1</v>
      </c>
      <c r="H38" s="661">
        <v>327</v>
      </c>
      <c r="I38" s="664"/>
      <c r="J38" s="664"/>
      <c r="K38" s="661"/>
      <c r="L38" s="661"/>
      <c r="M38" s="664"/>
      <c r="N38" s="664"/>
      <c r="O38" s="677"/>
      <c r="P38" s="665"/>
    </row>
    <row r="39" spans="1:16" ht="14.4" customHeight="1" x14ac:dyDescent="0.3">
      <c r="A39" s="660" t="s">
        <v>4532</v>
      </c>
      <c r="B39" s="661" t="s">
        <v>4493</v>
      </c>
      <c r="C39" s="661" t="s">
        <v>4512</v>
      </c>
      <c r="D39" s="661" t="s">
        <v>4513</v>
      </c>
      <c r="E39" s="664">
        <v>225</v>
      </c>
      <c r="F39" s="664">
        <v>0</v>
      </c>
      <c r="G39" s="661"/>
      <c r="H39" s="661">
        <v>0</v>
      </c>
      <c r="I39" s="664">
        <v>19</v>
      </c>
      <c r="J39" s="664">
        <v>0</v>
      </c>
      <c r="K39" s="661"/>
      <c r="L39" s="661">
        <v>0</v>
      </c>
      <c r="M39" s="664">
        <v>2</v>
      </c>
      <c r="N39" s="664">
        <v>0</v>
      </c>
      <c r="O39" s="677"/>
      <c r="P39" s="665">
        <v>0</v>
      </c>
    </row>
    <row r="40" spans="1:16" ht="14.4" customHeight="1" x14ac:dyDescent="0.3">
      <c r="A40" s="660" t="s">
        <v>4532</v>
      </c>
      <c r="B40" s="661" t="s">
        <v>4493</v>
      </c>
      <c r="C40" s="661" t="s">
        <v>4514</v>
      </c>
      <c r="D40" s="661" t="s">
        <v>4515</v>
      </c>
      <c r="E40" s="664">
        <v>76</v>
      </c>
      <c r="F40" s="664">
        <v>2660</v>
      </c>
      <c r="G40" s="661">
        <v>1</v>
      </c>
      <c r="H40" s="661">
        <v>35</v>
      </c>
      <c r="I40" s="664">
        <v>19</v>
      </c>
      <c r="J40" s="664">
        <v>667</v>
      </c>
      <c r="K40" s="661">
        <v>0.25075187969924811</v>
      </c>
      <c r="L40" s="661">
        <v>35.10526315789474</v>
      </c>
      <c r="M40" s="664">
        <v>48</v>
      </c>
      <c r="N40" s="664">
        <v>1728</v>
      </c>
      <c r="O40" s="677">
        <v>0.64962406015037599</v>
      </c>
      <c r="P40" s="665">
        <v>36</v>
      </c>
    </row>
    <row r="41" spans="1:16" ht="14.4" customHeight="1" x14ac:dyDescent="0.3">
      <c r="A41" s="660" t="s">
        <v>4532</v>
      </c>
      <c r="B41" s="661" t="s">
        <v>4493</v>
      </c>
      <c r="C41" s="661" t="s">
        <v>4516</v>
      </c>
      <c r="D41" s="661" t="s">
        <v>4517</v>
      </c>
      <c r="E41" s="664">
        <v>3</v>
      </c>
      <c r="F41" s="664">
        <v>243</v>
      </c>
      <c r="G41" s="661">
        <v>1</v>
      </c>
      <c r="H41" s="661">
        <v>81</v>
      </c>
      <c r="I41" s="664">
        <v>3</v>
      </c>
      <c r="J41" s="664">
        <v>244</v>
      </c>
      <c r="K41" s="661">
        <v>1.0041152263374487</v>
      </c>
      <c r="L41" s="661">
        <v>81.333333333333329</v>
      </c>
      <c r="M41" s="664"/>
      <c r="N41" s="664"/>
      <c r="O41" s="677"/>
      <c r="P41" s="665"/>
    </row>
    <row r="42" spans="1:16" ht="14.4" customHeight="1" x14ac:dyDescent="0.3">
      <c r="A42" s="660" t="s">
        <v>4532</v>
      </c>
      <c r="B42" s="661" t="s">
        <v>4493</v>
      </c>
      <c r="C42" s="661" t="s">
        <v>4518</v>
      </c>
      <c r="D42" s="661" t="s">
        <v>4519</v>
      </c>
      <c r="E42" s="664">
        <v>4</v>
      </c>
      <c r="F42" s="664">
        <v>7624</v>
      </c>
      <c r="G42" s="661">
        <v>1</v>
      </c>
      <c r="H42" s="661">
        <v>1906</v>
      </c>
      <c r="I42" s="664"/>
      <c r="J42" s="664"/>
      <c r="K42" s="661"/>
      <c r="L42" s="661"/>
      <c r="M42" s="664"/>
      <c r="N42" s="664"/>
      <c r="O42" s="677"/>
      <c r="P42" s="665"/>
    </row>
    <row r="43" spans="1:16" ht="14.4" customHeight="1" x14ac:dyDescent="0.3">
      <c r="A43" s="660" t="s">
        <v>4532</v>
      </c>
      <c r="B43" s="661" t="s">
        <v>4493</v>
      </c>
      <c r="C43" s="661" t="s">
        <v>4545</v>
      </c>
      <c r="D43" s="661" t="s">
        <v>4546</v>
      </c>
      <c r="E43" s="664">
        <v>2</v>
      </c>
      <c r="F43" s="664">
        <v>0</v>
      </c>
      <c r="G43" s="661"/>
      <c r="H43" s="661">
        <v>0</v>
      </c>
      <c r="I43" s="664">
        <v>2</v>
      </c>
      <c r="J43" s="664">
        <v>0</v>
      </c>
      <c r="K43" s="661"/>
      <c r="L43" s="661">
        <v>0</v>
      </c>
      <c r="M43" s="664"/>
      <c r="N43" s="664"/>
      <c r="O43" s="677"/>
      <c r="P43" s="665"/>
    </row>
    <row r="44" spans="1:16" ht="14.4" customHeight="1" x14ac:dyDescent="0.3">
      <c r="A44" s="660" t="s">
        <v>4532</v>
      </c>
      <c r="B44" s="661" t="s">
        <v>4493</v>
      </c>
      <c r="C44" s="661" t="s">
        <v>4520</v>
      </c>
      <c r="D44" s="661" t="s">
        <v>4521</v>
      </c>
      <c r="E44" s="664">
        <v>79</v>
      </c>
      <c r="F44" s="664">
        <v>25833</v>
      </c>
      <c r="G44" s="661">
        <v>1</v>
      </c>
      <c r="H44" s="661">
        <v>327</v>
      </c>
      <c r="I44" s="664">
        <v>4</v>
      </c>
      <c r="J44" s="664">
        <v>1308</v>
      </c>
      <c r="K44" s="661">
        <v>5.0632911392405063E-2</v>
      </c>
      <c r="L44" s="661">
        <v>327</v>
      </c>
      <c r="M44" s="664"/>
      <c r="N44" s="664"/>
      <c r="O44" s="677"/>
      <c r="P44" s="665"/>
    </row>
    <row r="45" spans="1:16" ht="14.4" customHeight="1" x14ac:dyDescent="0.3">
      <c r="A45" s="660" t="s">
        <v>4532</v>
      </c>
      <c r="B45" s="661" t="s">
        <v>4493</v>
      </c>
      <c r="C45" s="661" t="s">
        <v>4522</v>
      </c>
      <c r="D45" s="661" t="s">
        <v>4523</v>
      </c>
      <c r="E45" s="664">
        <v>1</v>
      </c>
      <c r="F45" s="664">
        <v>206</v>
      </c>
      <c r="G45" s="661">
        <v>1</v>
      </c>
      <c r="H45" s="661">
        <v>206</v>
      </c>
      <c r="I45" s="664">
        <v>2</v>
      </c>
      <c r="J45" s="664">
        <v>412</v>
      </c>
      <c r="K45" s="661">
        <v>2</v>
      </c>
      <c r="L45" s="661">
        <v>206</v>
      </c>
      <c r="M45" s="664">
        <v>1</v>
      </c>
      <c r="N45" s="664">
        <v>210</v>
      </c>
      <c r="O45" s="677">
        <v>1.0194174757281553</v>
      </c>
      <c r="P45" s="665">
        <v>210</v>
      </c>
    </row>
    <row r="46" spans="1:16" ht="14.4" customHeight="1" x14ac:dyDescent="0.3">
      <c r="A46" s="660" t="s">
        <v>4532</v>
      </c>
      <c r="B46" s="661" t="s">
        <v>4493</v>
      </c>
      <c r="C46" s="661" t="s">
        <v>4524</v>
      </c>
      <c r="D46" s="661" t="s">
        <v>4525</v>
      </c>
      <c r="E46" s="664">
        <v>17</v>
      </c>
      <c r="F46" s="664">
        <v>2771</v>
      </c>
      <c r="G46" s="661">
        <v>1</v>
      </c>
      <c r="H46" s="661">
        <v>163</v>
      </c>
      <c r="I46" s="664">
        <v>2</v>
      </c>
      <c r="J46" s="664">
        <v>326</v>
      </c>
      <c r="K46" s="661">
        <v>0.11764705882352941</v>
      </c>
      <c r="L46" s="661">
        <v>163</v>
      </c>
      <c r="M46" s="664"/>
      <c r="N46" s="664"/>
      <c r="O46" s="677"/>
      <c r="P46" s="665"/>
    </row>
    <row r="47" spans="1:16" ht="14.4" customHeight="1" x14ac:dyDescent="0.3">
      <c r="A47" s="660" t="s">
        <v>4532</v>
      </c>
      <c r="B47" s="661" t="s">
        <v>4493</v>
      </c>
      <c r="C47" s="661" t="s">
        <v>4547</v>
      </c>
      <c r="D47" s="661" t="s">
        <v>4548</v>
      </c>
      <c r="E47" s="664">
        <v>1</v>
      </c>
      <c r="F47" s="664">
        <v>431</v>
      </c>
      <c r="G47" s="661">
        <v>1</v>
      </c>
      <c r="H47" s="661">
        <v>431</v>
      </c>
      <c r="I47" s="664"/>
      <c r="J47" s="664"/>
      <c r="K47" s="661"/>
      <c r="L47" s="661"/>
      <c r="M47" s="664"/>
      <c r="N47" s="664"/>
      <c r="O47" s="677"/>
      <c r="P47" s="665"/>
    </row>
    <row r="48" spans="1:16" ht="14.4" customHeight="1" x14ac:dyDescent="0.3">
      <c r="A48" s="660" t="s">
        <v>4532</v>
      </c>
      <c r="B48" s="661" t="s">
        <v>4493</v>
      </c>
      <c r="C48" s="661" t="s">
        <v>4549</v>
      </c>
      <c r="D48" s="661" t="s">
        <v>4550</v>
      </c>
      <c r="E48" s="664"/>
      <c r="F48" s="664"/>
      <c r="G48" s="661"/>
      <c r="H48" s="661"/>
      <c r="I48" s="664">
        <v>1</v>
      </c>
      <c r="J48" s="664">
        <v>118</v>
      </c>
      <c r="K48" s="661"/>
      <c r="L48" s="661">
        <v>118</v>
      </c>
      <c r="M48" s="664">
        <v>1</v>
      </c>
      <c r="N48" s="664">
        <v>120</v>
      </c>
      <c r="O48" s="677"/>
      <c r="P48" s="665">
        <v>120</v>
      </c>
    </row>
    <row r="49" spans="1:16" ht="14.4" customHeight="1" x14ac:dyDescent="0.3">
      <c r="A49" s="660" t="s">
        <v>4532</v>
      </c>
      <c r="B49" s="661" t="s">
        <v>4493</v>
      </c>
      <c r="C49" s="661" t="s">
        <v>4551</v>
      </c>
      <c r="D49" s="661" t="s">
        <v>4552</v>
      </c>
      <c r="E49" s="664">
        <v>1</v>
      </c>
      <c r="F49" s="664">
        <v>344</v>
      </c>
      <c r="G49" s="661">
        <v>1</v>
      </c>
      <c r="H49" s="661">
        <v>344</v>
      </c>
      <c r="I49" s="664"/>
      <c r="J49" s="664"/>
      <c r="K49" s="661"/>
      <c r="L49" s="661"/>
      <c r="M49" s="664"/>
      <c r="N49" s="664"/>
      <c r="O49" s="677"/>
      <c r="P49" s="665"/>
    </row>
    <row r="50" spans="1:16" ht="14.4" customHeight="1" x14ac:dyDescent="0.3">
      <c r="A50" s="660" t="s">
        <v>4532</v>
      </c>
      <c r="B50" s="661" t="s">
        <v>4493</v>
      </c>
      <c r="C50" s="661" t="s">
        <v>4526</v>
      </c>
      <c r="D50" s="661" t="s">
        <v>4527</v>
      </c>
      <c r="E50" s="664">
        <v>7</v>
      </c>
      <c r="F50" s="664">
        <v>392</v>
      </c>
      <c r="G50" s="661">
        <v>1</v>
      </c>
      <c r="H50" s="661">
        <v>56</v>
      </c>
      <c r="I50" s="664">
        <v>1</v>
      </c>
      <c r="J50" s="664">
        <v>56</v>
      </c>
      <c r="K50" s="661">
        <v>0.14285714285714285</v>
      </c>
      <c r="L50" s="661">
        <v>56</v>
      </c>
      <c r="M50" s="664">
        <v>2</v>
      </c>
      <c r="N50" s="664">
        <v>114</v>
      </c>
      <c r="O50" s="677">
        <v>0.29081632653061223</v>
      </c>
      <c r="P50" s="665">
        <v>57</v>
      </c>
    </row>
    <row r="51" spans="1:16" ht="14.4" customHeight="1" x14ac:dyDescent="0.3">
      <c r="A51" s="660" t="s">
        <v>4532</v>
      </c>
      <c r="B51" s="661" t="s">
        <v>4493</v>
      </c>
      <c r="C51" s="661" t="s">
        <v>4553</v>
      </c>
      <c r="D51" s="661" t="s">
        <v>4554</v>
      </c>
      <c r="E51" s="664">
        <v>1</v>
      </c>
      <c r="F51" s="664">
        <v>628</v>
      </c>
      <c r="G51" s="661">
        <v>1</v>
      </c>
      <c r="H51" s="661">
        <v>628</v>
      </c>
      <c r="I51" s="664"/>
      <c r="J51" s="664"/>
      <c r="K51" s="661"/>
      <c r="L51" s="661"/>
      <c r="M51" s="664"/>
      <c r="N51" s="664"/>
      <c r="O51" s="677"/>
      <c r="P51" s="665"/>
    </row>
    <row r="52" spans="1:16" ht="14.4" customHeight="1" thickBot="1" x14ac:dyDescent="0.35">
      <c r="A52" s="666" t="s">
        <v>4532</v>
      </c>
      <c r="B52" s="667" t="s">
        <v>4493</v>
      </c>
      <c r="C52" s="667" t="s">
        <v>4530</v>
      </c>
      <c r="D52" s="667" t="s">
        <v>4531</v>
      </c>
      <c r="E52" s="670">
        <v>8</v>
      </c>
      <c r="F52" s="670">
        <v>4232</v>
      </c>
      <c r="G52" s="667">
        <v>1</v>
      </c>
      <c r="H52" s="667">
        <v>529</v>
      </c>
      <c r="I52" s="670">
        <v>2</v>
      </c>
      <c r="J52" s="670">
        <v>1058</v>
      </c>
      <c r="K52" s="667">
        <v>0.25</v>
      </c>
      <c r="L52" s="667">
        <v>529</v>
      </c>
      <c r="M52" s="670"/>
      <c r="N52" s="670"/>
      <c r="O52" s="678"/>
      <c r="P52" s="671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159</v>
      </c>
      <c r="B3" s="351">
        <f>SUBTOTAL(9,B6:B1048576)</f>
        <v>31847816</v>
      </c>
      <c r="C3" s="352">
        <f t="shared" ref="C3:R3" si="0">SUBTOTAL(9,C6:C1048576)</f>
        <v>11</v>
      </c>
      <c r="D3" s="352">
        <f t="shared" si="0"/>
        <v>35011745</v>
      </c>
      <c r="E3" s="352">
        <f t="shared" si="0"/>
        <v>5.2546970445252033</v>
      </c>
      <c r="F3" s="352">
        <f t="shared" si="0"/>
        <v>29570504</v>
      </c>
      <c r="G3" s="355">
        <f>IF(B3&lt;&gt;0,F3/B3,"")</f>
        <v>0.92849393503152622</v>
      </c>
      <c r="H3" s="351">
        <f t="shared" si="0"/>
        <v>12143441.769999994</v>
      </c>
      <c r="I3" s="352">
        <f t="shared" si="0"/>
        <v>1</v>
      </c>
      <c r="J3" s="352">
        <f t="shared" si="0"/>
        <v>14669352.920000006</v>
      </c>
      <c r="K3" s="352">
        <f t="shared" si="0"/>
        <v>1.2080061977354888</v>
      </c>
      <c r="L3" s="352">
        <f t="shared" si="0"/>
        <v>12122954.569999993</v>
      </c>
      <c r="M3" s="353">
        <f>IF(H3&lt;&gt;0,L3/H3,"")</f>
        <v>0.99831290005024653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x14ac:dyDescent="0.3">
      <c r="A6" s="750" t="s">
        <v>4556</v>
      </c>
      <c r="B6" s="789">
        <v>21422</v>
      </c>
      <c r="C6" s="736">
        <v>1</v>
      </c>
      <c r="D6" s="789">
        <v>5086</v>
      </c>
      <c r="E6" s="736">
        <v>0.23741947530576044</v>
      </c>
      <c r="F6" s="789">
        <v>11916</v>
      </c>
      <c r="G6" s="741">
        <v>0.55625058351227707</v>
      </c>
      <c r="H6" s="789"/>
      <c r="I6" s="736"/>
      <c r="J6" s="789"/>
      <c r="K6" s="736"/>
      <c r="L6" s="789"/>
      <c r="M6" s="741"/>
      <c r="N6" s="789"/>
      <c r="O6" s="736"/>
      <c r="P6" s="789"/>
      <c r="Q6" s="736"/>
      <c r="R6" s="789"/>
      <c r="S6" s="235"/>
    </row>
    <row r="7" spans="1:19" ht="14.4" customHeight="1" x14ac:dyDescent="0.3">
      <c r="A7" s="687" t="s">
        <v>4557</v>
      </c>
      <c r="B7" s="797">
        <v>4846</v>
      </c>
      <c r="C7" s="661">
        <v>1</v>
      </c>
      <c r="D7" s="797">
        <v>69</v>
      </c>
      <c r="E7" s="661">
        <v>1.4238547255468428E-2</v>
      </c>
      <c r="F7" s="797">
        <v>2955</v>
      </c>
      <c r="G7" s="677">
        <v>0.60978126289723489</v>
      </c>
      <c r="H7" s="797"/>
      <c r="I7" s="661"/>
      <c r="J7" s="797"/>
      <c r="K7" s="661"/>
      <c r="L7" s="797"/>
      <c r="M7" s="677"/>
      <c r="N7" s="797"/>
      <c r="O7" s="661"/>
      <c r="P7" s="797"/>
      <c r="Q7" s="661"/>
      <c r="R7" s="797"/>
      <c r="S7" s="700"/>
    </row>
    <row r="8" spans="1:19" ht="14.4" customHeight="1" x14ac:dyDescent="0.3">
      <c r="A8" s="687" t="s">
        <v>4558</v>
      </c>
      <c r="B8" s="797"/>
      <c r="C8" s="661"/>
      <c r="D8" s="797">
        <v>980</v>
      </c>
      <c r="E8" s="661"/>
      <c r="F8" s="797"/>
      <c r="G8" s="677"/>
      <c r="H8" s="797"/>
      <c r="I8" s="661"/>
      <c r="J8" s="797"/>
      <c r="K8" s="661"/>
      <c r="L8" s="797"/>
      <c r="M8" s="677"/>
      <c r="N8" s="797"/>
      <c r="O8" s="661"/>
      <c r="P8" s="797"/>
      <c r="Q8" s="661"/>
      <c r="R8" s="797"/>
      <c r="S8" s="700"/>
    </row>
    <row r="9" spans="1:19" ht="14.4" customHeight="1" x14ac:dyDescent="0.3">
      <c r="A9" s="687" t="s">
        <v>4559</v>
      </c>
      <c r="B9" s="797">
        <v>980</v>
      </c>
      <c r="C9" s="661">
        <v>1</v>
      </c>
      <c r="D9" s="797"/>
      <c r="E9" s="661"/>
      <c r="F9" s="797"/>
      <c r="G9" s="677"/>
      <c r="H9" s="797"/>
      <c r="I9" s="661"/>
      <c r="J9" s="797"/>
      <c r="K9" s="661"/>
      <c r="L9" s="797"/>
      <c r="M9" s="677"/>
      <c r="N9" s="797"/>
      <c r="O9" s="661"/>
      <c r="P9" s="797"/>
      <c r="Q9" s="661"/>
      <c r="R9" s="797"/>
      <c r="S9" s="700"/>
    </row>
    <row r="10" spans="1:19" ht="14.4" customHeight="1" x14ac:dyDescent="0.3">
      <c r="A10" s="687" t="s">
        <v>4560</v>
      </c>
      <c r="B10" s="797">
        <v>1960</v>
      </c>
      <c r="C10" s="661">
        <v>1</v>
      </c>
      <c r="D10" s="797"/>
      <c r="E10" s="661"/>
      <c r="F10" s="797">
        <v>985</v>
      </c>
      <c r="G10" s="677">
        <v>0.50255102040816324</v>
      </c>
      <c r="H10" s="797"/>
      <c r="I10" s="661"/>
      <c r="J10" s="797"/>
      <c r="K10" s="661"/>
      <c r="L10" s="797"/>
      <c r="M10" s="677"/>
      <c r="N10" s="797"/>
      <c r="O10" s="661"/>
      <c r="P10" s="797"/>
      <c r="Q10" s="661"/>
      <c r="R10" s="797"/>
      <c r="S10" s="700"/>
    </row>
    <row r="11" spans="1:19" ht="14.4" customHeight="1" x14ac:dyDescent="0.3">
      <c r="A11" s="687" t="s">
        <v>4561</v>
      </c>
      <c r="B11" s="797">
        <v>10389</v>
      </c>
      <c r="C11" s="661">
        <v>1</v>
      </c>
      <c r="D11" s="797">
        <v>9160</v>
      </c>
      <c r="E11" s="661">
        <v>0.88170179998074882</v>
      </c>
      <c r="F11" s="797">
        <v>16119</v>
      </c>
      <c r="G11" s="677">
        <v>1.5515449032630666</v>
      </c>
      <c r="H11" s="797"/>
      <c r="I11" s="661"/>
      <c r="J11" s="797"/>
      <c r="K11" s="661"/>
      <c r="L11" s="797"/>
      <c r="M11" s="677"/>
      <c r="N11" s="797"/>
      <c r="O11" s="661"/>
      <c r="P11" s="797"/>
      <c r="Q11" s="661"/>
      <c r="R11" s="797"/>
      <c r="S11" s="700"/>
    </row>
    <row r="12" spans="1:19" ht="14.4" customHeight="1" x14ac:dyDescent="0.3">
      <c r="A12" s="687" t="s">
        <v>4562</v>
      </c>
      <c r="B12" s="797"/>
      <c r="C12" s="661"/>
      <c r="D12" s="797"/>
      <c r="E12" s="661"/>
      <c r="F12" s="797">
        <v>985</v>
      </c>
      <c r="G12" s="677"/>
      <c r="H12" s="797"/>
      <c r="I12" s="661"/>
      <c r="J12" s="797"/>
      <c r="K12" s="661"/>
      <c r="L12" s="797"/>
      <c r="M12" s="677"/>
      <c r="N12" s="797"/>
      <c r="O12" s="661"/>
      <c r="P12" s="797"/>
      <c r="Q12" s="661"/>
      <c r="R12" s="797"/>
      <c r="S12" s="700"/>
    </row>
    <row r="13" spans="1:19" ht="14.4" customHeight="1" x14ac:dyDescent="0.3">
      <c r="A13" s="687" t="s">
        <v>4563</v>
      </c>
      <c r="B13" s="797">
        <v>1960</v>
      </c>
      <c r="C13" s="661">
        <v>1</v>
      </c>
      <c r="D13" s="797">
        <v>1342</v>
      </c>
      <c r="E13" s="661">
        <v>0.6846938775510204</v>
      </c>
      <c r="F13" s="797"/>
      <c r="G13" s="677"/>
      <c r="H13" s="797"/>
      <c r="I13" s="661"/>
      <c r="J13" s="797"/>
      <c r="K13" s="661"/>
      <c r="L13" s="797"/>
      <c r="M13" s="677"/>
      <c r="N13" s="797"/>
      <c r="O13" s="661"/>
      <c r="P13" s="797"/>
      <c r="Q13" s="661"/>
      <c r="R13" s="797"/>
      <c r="S13" s="700"/>
    </row>
    <row r="14" spans="1:19" ht="14.4" customHeight="1" x14ac:dyDescent="0.3">
      <c r="A14" s="687" t="s">
        <v>4564</v>
      </c>
      <c r="B14" s="797">
        <v>1014</v>
      </c>
      <c r="C14" s="661">
        <v>1</v>
      </c>
      <c r="D14" s="797"/>
      <c r="E14" s="661"/>
      <c r="F14" s="797">
        <v>5067</v>
      </c>
      <c r="G14" s="677">
        <v>4.9970414201183431</v>
      </c>
      <c r="H14" s="797"/>
      <c r="I14" s="661"/>
      <c r="J14" s="797"/>
      <c r="K14" s="661"/>
      <c r="L14" s="797"/>
      <c r="M14" s="677"/>
      <c r="N14" s="797"/>
      <c r="O14" s="661"/>
      <c r="P14" s="797"/>
      <c r="Q14" s="661"/>
      <c r="R14" s="797"/>
      <c r="S14" s="700"/>
    </row>
    <row r="15" spans="1:19" ht="14.4" customHeight="1" x14ac:dyDescent="0.3">
      <c r="A15" s="687" t="s">
        <v>4565</v>
      </c>
      <c r="B15" s="797">
        <v>980</v>
      </c>
      <c r="C15" s="661">
        <v>1</v>
      </c>
      <c r="D15" s="797"/>
      <c r="E15" s="661"/>
      <c r="F15" s="797"/>
      <c r="G15" s="677"/>
      <c r="H15" s="797"/>
      <c r="I15" s="661"/>
      <c r="J15" s="797"/>
      <c r="K15" s="661"/>
      <c r="L15" s="797"/>
      <c r="M15" s="677"/>
      <c r="N15" s="797"/>
      <c r="O15" s="661"/>
      <c r="P15" s="797"/>
      <c r="Q15" s="661"/>
      <c r="R15" s="797"/>
      <c r="S15" s="700"/>
    </row>
    <row r="16" spans="1:19" ht="14.4" customHeight="1" x14ac:dyDescent="0.3">
      <c r="A16" s="687" t="s">
        <v>4566</v>
      </c>
      <c r="B16" s="797"/>
      <c r="C16" s="661"/>
      <c r="D16" s="797"/>
      <c r="E16" s="661"/>
      <c r="F16" s="797">
        <v>985</v>
      </c>
      <c r="G16" s="677"/>
      <c r="H16" s="797"/>
      <c r="I16" s="661"/>
      <c r="J16" s="797"/>
      <c r="K16" s="661"/>
      <c r="L16" s="797"/>
      <c r="M16" s="677"/>
      <c r="N16" s="797"/>
      <c r="O16" s="661"/>
      <c r="P16" s="797"/>
      <c r="Q16" s="661"/>
      <c r="R16" s="797"/>
      <c r="S16" s="700"/>
    </row>
    <row r="17" spans="1:19" ht="14.4" customHeight="1" x14ac:dyDescent="0.3">
      <c r="A17" s="687" t="s">
        <v>4567</v>
      </c>
      <c r="B17" s="797"/>
      <c r="C17" s="661"/>
      <c r="D17" s="797">
        <v>2894</v>
      </c>
      <c r="E17" s="661"/>
      <c r="F17" s="797">
        <v>985</v>
      </c>
      <c r="G17" s="677"/>
      <c r="H17" s="797"/>
      <c r="I17" s="661"/>
      <c r="J17" s="797"/>
      <c r="K17" s="661"/>
      <c r="L17" s="797"/>
      <c r="M17" s="677"/>
      <c r="N17" s="797"/>
      <c r="O17" s="661"/>
      <c r="P17" s="797"/>
      <c r="Q17" s="661"/>
      <c r="R17" s="797"/>
      <c r="S17" s="700"/>
    </row>
    <row r="18" spans="1:19" ht="14.4" customHeight="1" x14ac:dyDescent="0.3">
      <c r="A18" s="687" t="s">
        <v>4568</v>
      </c>
      <c r="B18" s="797"/>
      <c r="C18" s="661"/>
      <c r="D18" s="797">
        <v>980</v>
      </c>
      <c r="E18" s="661"/>
      <c r="F18" s="797"/>
      <c r="G18" s="677"/>
      <c r="H18" s="797"/>
      <c r="I18" s="661"/>
      <c r="J18" s="797"/>
      <c r="K18" s="661"/>
      <c r="L18" s="797"/>
      <c r="M18" s="677"/>
      <c r="N18" s="797"/>
      <c r="O18" s="661"/>
      <c r="P18" s="797"/>
      <c r="Q18" s="661"/>
      <c r="R18" s="797"/>
      <c r="S18" s="700"/>
    </row>
    <row r="19" spans="1:19" ht="14.4" customHeight="1" x14ac:dyDescent="0.3">
      <c r="A19" s="687" t="s">
        <v>4569</v>
      </c>
      <c r="B19" s="797">
        <v>2940</v>
      </c>
      <c r="C19" s="661">
        <v>1</v>
      </c>
      <c r="D19" s="797">
        <v>980</v>
      </c>
      <c r="E19" s="661">
        <v>0.33333333333333331</v>
      </c>
      <c r="F19" s="797">
        <v>985</v>
      </c>
      <c r="G19" s="677">
        <v>0.33503401360544216</v>
      </c>
      <c r="H19" s="797"/>
      <c r="I19" s="661"/>
      <c r="J19" s="797"/>
      <c r="K19" s="661"/>
      <c r="L19" s="797"/>
      <c r="M19" s="677"/>
      <c r="N19" s="797"/>
      <c r="O19" s="661"/>
      <c r="P19" s="797"/>
      <c r="Q19" s="661"/>
      <c r="R19" s="797"/>
      <c r="S19" s="700"/>
    </row>
    <row r="20" spans="1:19" ht="14.4" customHeight="1" x14ac:dyDescent="0.3">
      <c r="A20" s="687" t="s">
        <v>2368</v>
      </c>
      <c r="B20" s="797">
        <v>31800345</v>
      </c>
      <c r="C20" s="661">
        <v>1</v>
      </c>
      <c r="D20" s="797">
        <v>34988291</v>
      </c>
      <c r="E20" s="661">
        <v>1.100248786609076</v>
      </c>
      <c r="F20" s="797">
        <v>29525291</v>
      </c>
      <c r="G20" s="677">
        <v>0.92845819754471215</v>
      </c>
      <c r="H20" s="797">
        <v>12143441.769999994</v>
      </c>
      <c r="I20" s="661">
        <v>1</v>
      </c>
      <c r="J20" s="797">
        <v>14669352.920000006</v>
      </c>
      <c r="K20" s="661">
        <v>1.2080061977354888</v>
      </c>
      <c r="L20" s="797">
        <v>12122954.569999993</v>
      </c>
      <c r="M20" s="677">
        <v>0.99831290005024653</v>
      </c>
      <c r="N20" s="797"/>
      <c r="O20" s="661"/>
      <c r="P20" s="797"/>
      <c r="Q20" s="661"/>
      <c r="R20" s="797"/>
      <c r="S20" s="700"/>
    </row>
    <row r="21" spans="1:19" ht="14.4" customHeight="1" thickBot="1" x14ac:dyDescent="0.35">
      <c r="A21" s="791" t="s">
        <v>4570</v>
      </c>
      <c r="B21" s="790">
        <v>980</v>
      </c>
      <c r="C21" s="667">
        <v>1</v>
      </c>
      <c r="D21" s="790">
        <v>1963</v>
      </c>
      <c r="E21" s="667">
        <v>2.0030612244897958</v>
      </c>
      <c r="F21" s="790">
        <v>4231</v>
      </c>
      <c r="G21" s="678">
        <v>4.3173469387755103</v>
      </c>
      <c r="H21" s="790"/>
      <c r="I21" s="667"/>
      <c r="J21" s="790"/>
      <c r="K21" s="667"/>
      <c r="L21" s="790"/>
      <c r="M21" s="678"/>
      <c r="N21" s="790"/>
      <c r="O21" s="667"/>
      <c r="P21" s="790"/>
      <c r="Q21" s="667"/>
      <c r="R21" s="790"/>
      <c r="S21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2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5211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159</v>
      </c>
      <c r="F3" s="211">
        <f t="shared" ref="F3:O3" si="0">SUBTOTAL(9,F6:F1048576)</f>
        <v>19813.120000000003</v>
      </c>
      <c r="G3" s="212">
        <f t="shared" si="0"/>
        <v>43991257.769999996</v>
      </c>
      <c r="H3" s="212"/>
      <c r="I3" s="212"/>
      <c r="J3" s="212">
        <f t="shared" si="0"/>
        <v>20616.199999999997</v>
      </c>
      <c r="K3" s="212">
        <f t="shared" si="0"/>
        <v>49681097.919999994</v>
      </c>
      <c r="L3" s="212"/>
      <c r="M3" s="212"/>
      <c r="N3" s="212">
        <f t="shared" si="0"/>
        <v>16763.32</v>
      </c>
      <c r="O3" s="212">
        <f t="shared" si="0"/>
        <v>41693458.569999993</v>
      </c>
      <c r="P3" s="79">
        <f>IF(G3=0,0,O3/G3)</f>
        <v>0.9477669128713343</v>
      </c>
      <c r="Q3" s="213">
        <f>IF(N3=0,0,O3/N3)</f>
        <v>2487.1838376884766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5" t="s">
        <v>4571</v>
      </c>
      <c r="B6" s="736" t="s">
        <v>4492</v>
      </c>
      <c r="C6" s="736" t="s">
        <v>4493</v>
      </c>
      <c r="D6" s="736" t="s">
        <v>4494</v>
      </c>
      <c r="E6" s="736" t="s">
        <v>4495</v>
      </c>
      <c r="F6" s="229">
        <v>1</v>
      </c>
      <c r="G6" s="229">
        <v>34</v>
      </c>
      <c r="H6" s="229">
        <v>1</v>
      </c>
      <c r="I6" s="229">
        <v>34</v>
      </c>
      <c r="J6" s="229"/>
      <c r="K6" s="229"/>
      <c r="L6" s="229"/>
      <c r="M6" s="229"/>
      <c r="N6" s="229">
        <v>2</v>
      </c>
      <c r="O6" s="229">
        <v>70</v>
      </c>
      <c r="P6" s="741">
        <v>2.0588235294117645</v>
      </c>
      <c r="Q6" s="749">
        <v>35</v>
      </c>
    </row>
    <row r="7" spans="1:17" ht="14.4" customHeight="1" x14ac:dyDescent="0.3">
      <c r="A7" s="660" t="s">
        <v>4571</v>
      </c>
      <c r="B7" s="661" t="s">
        <v>4492</v>
      </c>
      <c r="C7" s="661" t="s">
        <v>4493</v>
      </c>
      <c r="D7" s="661" t="s">
        <v>4504</v>
      </c>
      <c r="E7" s="661" t="s">
        <v>4505</v>
      </c>
      <c r="F7" s="664">
        <v>5</v>
      </c>
      <c r="G7" s="664">
        <v>4900</v>
      </c>
      <c r="H7" s="664">
        <v>1</v>
      </c>
      <c r="I7" s="664">
        <v>980</v>
      </c>
      <c r="J7" s="664">
        <v>3</v>
      </c>
      <c r="K7" s="664">
        <v>2943</v>
      </c>
      <c r="L7" s="664">
        <v>0.60061224489795917</v>
      </c>
      <c r="M7" s="664">
        <v>981</v>
      </c>
      <c r="N7" s="664">
        <v>11</v>
      </c>
      <c r="O7" s="664">
        <v>10835</v>
      </c>
      <c r="P7" s="677">
        <v>2.2112244897959186</v>
      </c>
      <c r="Q7" s="665">
        <v>985</v>
      </c>
    </row>
    <row r="8" spans="1:17" ht="14.4" customHeight="1" x14ac:dyDescent="0.3">
      <c r="A8" s="660" t="s">
        <v>4571</v>
      </c>
      <c r="B8" s="661" t="s">
        <v>4492</v>
      </c>
      <c r="C8" s="661" t="s">
        <v>4493</v>
      </c>
      <c r="D8" s="661" t="s">
        <v>4512</v>
      </c>
      <c r="E8" s="661" t="s">
        <v>4513</v>
      </c>
      <c r="F8" s="664"/>
      <c r="G8" s="664"/>
      <c r="H8" s="664"/>
      <c r="I8" s="664"/>
      <c r="J8" s="664"/>
      <c r="K8" s="664"/>
      <c r="L8" s="664"/>
      <c r="M8" s="664"/>
      <c r="N8" s="664">
        <v>1</v>
      </c>
      <c r="O8" s="664">
        <v>0</v>
      </c>
      <c r="P8" s="677"/>
      <c r="Q8" s="665">
        <v>0</v>
      </c>
    </row>
    <row r="9" spans="1:17" ht="14.4" customHeight="1" x14ac:dyDescent="0.3">
      <c r="A9" s="660" t="s">
        <v>4571</v>
      </c>
      <c r="B9" s="661" t="s">
        <v>4492</v>
      </c>
      <c r="C9" s="661" t="s">
        <v>4493</v>
      </c>
      <c r="D9" s="661" t="s">
        <v>4518</v>
      </c>
      <c r="E9" s="661" t="s">
        <v>4519</v>
      </c>
      <c r="F9" s="664">
        <v>3</v>
      </c>
      <c r="G9" s="664">
        <v>5718</v>
      </c>
      <c r="H9" s="664">
        <v>1</v>
      </c>
      <c r="I9" s="664">
        <v>1906</v>
      </c>
      <c r="J9" s="664">
        <v>1</v>
      </c>
      <c r="K9" s="664">
        <v>1911</v>
      </c>
      <c r="L9" s="664">
        <v>0.33420776495278071</v>
      </c>
      <c r="M9" s="664">
        <v>1911</v>
      </c>
      <c r="N9" s="664"/>
      <c r="O9" s="664"/>
      <c r="P9" s="677"/>
      <c r="Q9" s="665"/>
    </row>
    <row r="10" spans="1:17" ht="14.4" customHeight="1" x14ac:dyDescent="0.3">
      <c r="A10" s="660" t="s">
        <v>4571</v>
      </c>
      <c r="B10" s="661" t="s">
        <v>4492</v>
      </c>
      <c r="C10" s="661" t="s">
        <v>4493</v>
      </c>
      <c r="D10" s="661" t="s">
        <v>4520</v>
      </c>
      <c r="E10" s="661" t="s">
        <v>4521</v>
      </c>
      <c r="F10" s="664"/>
      <c r="G10" s="664"/>
      <c r="H10" s="664"/>
      <c r="I10" s="664"/>
      <c r="J10" s="664"/>
      <c r="K10" s="664"/>
      <c r="L10" s="664"/>
      <c r="M10" s="664"/>
      <c r="N10" s="664">
        <v>2</v>
      </c>
      <c r="O10" s="664">
        <v>662</v>
      </c>
      <c r="P10" s="677"/>
      <c r="Q10" s="665">
        <v>331</v>
      </c>
    </row>
    <row r="11" spans="1:17" ht="14.4" customHeight="1" x14ac:dyDescent="0.3">
      <c r="A11" s="660" t="s">
        <v>4571</v>
      </c>
      <c r="B11" s="661" t="s">
        <v>4532</v>
      </c>
      <c r="C11" s="661" t="s">
        <v>4493</v>
      </c>
      <c r="D11" s="661" t="s">
        <v>4494</v>
      </c>
      <c r="E11" s="661" t="s">
        <v>4495</v>
      </c>
      <c r="F11" s="664">
        <v>1</v>
      </c>
      <c r="G11" s="664">
        <v>34</v>
      </c>
      <c r="H11" s="664">
        <v>1</v>
      </c>
      <c r="I11" s="664">
        <v>34</v>
      </c>
      <c r="J11" s="664"/>
      <c r="K11" s="664"/>
      <c r="L11" s="664"/>
      <c r="M11" s="664"/>
      <c r="N11" s="664"/>
      <c r="O11" s="664"/>
      <c r="P11" s="677"/>
      <c r="Q11" s="665"/>
    </row>
    <row r="12" spans="1:17" ht="14.4" customHeight="1" x14ac:dyDescent="0.3">
      <c r="A12" s="660" t="s">
        <v>4571</v>
      </c>
      <c r="B12" s="661" t="s">
        <v>4532</v>
      </c>
      <c r="C12" s="661" t="s">
        <v>4493</v>
      </c>
      <c r="D12" s="661" t="s">
        <v>4504</v>
      </c>
      <c r="E12" s="661" t="s">
        <v>4505</v>
      </c>
      <c r="F12" s="664">
        <v>6</v>
      </c>
      <c r="G12" s="664">
        <v>5880</v>
      </c>
      <c r="H12" s="664">
        <v>1</v>
      </c>
      <c r="I12" s="664">
        <v>980</v>
      </c>
      <c r="J12" s="664"/>
      <c r="K12" s="664"/>
      <c r="L12" s="664"/>
      <c r="M12" s="664"/>
      <c r="N12" s="664"/>
      <c r="O12" s="664"/>
      <c r="P12" s="677"/>
      <c r="Q12" s="665"/>
    </row>
    <row r="13" spans="1:17" ht="14.4" customHeight="1" x14ac:dyDescent="0.3">
      <c r="A13" s="660" t="s">
        <v>4571</v>
      </c>
      <c r="B13" s="661" t="s">
        <v>4532</v>
      </c>
      <c r="C13" s="661" t="s">
        <v>4493</v>
      </c>
      <c r="D13" s="661" t="s">
        <v>4572</v>
      </c>
      <c r="E13" s="661" t="s">
        <v>4573</v>
      </c>
      <c r="F13" s="664">
        <v>2</v>
      </c>
      <c r="G13" s="664">
        <v>464</v>
      </c>
      <c r="H13" s="664">
        <v>1</v>
      </c>
      <c r="I13" s="664">
        <v>232</v>
      </c>
      <c r="J13" s="664"/>
      <c r="K13" s="664"/>
      <c r="L13" s="664"/>
      <c r="M13" s="664"/>
      <c r="N13" s="664"/>
      <c r="O13" s="664"/>
      <c r="P13" s="677"/>
      <c r="Q13" s="665"/>
    </row>
    <row r="14" spans="1:17" ht="14.4" customHeight="1" x14ac:dyDescent="0.3">
      <c r="A14" s="660" t="s">
        <v>4571</v>
      </c>
      <c r="B14" s="661" t="s">
        <v>4532</v>
      </c>
      <c r="C14" s="661" t="s">
        <v>4493</v>
      </c>
      <c r="D14" s="661" t="s">
        <v>4539</v>
      </c>
      <c r="E14" s="661" t="s">
        <v>4540</v>
      </c>
      <c r="F14" s="664">
        <v>1</v>
      </c>
      <c r="G14" s="664">
        <v>116</v>
      </c>
      <c r="H14" s="664">
        <v>1</v>
      </c>
      <c r="I14" s="664">
        <v>116</v>
      </c>
      <c r="J14" s="664"/>
      <c r="K14" s="664"/>
      <c r="L14" s="664"/>
      <c r="M14" s="664"/>
      <c r="N14" s="664"/>
      <c r="O14" s="664"/>
      <c r="P14" s="677"/>
      <c r="Q14" s="665"/>
    </row>
    <row r="15" spans="1:17" ht="14.4" customHeight="1" x14ac:dyDescent="0.3">
      <c r="A15" s="660" t="s">
        <v>4571</v>
      </c>
      <c r="B15" s="661" t="s">
        <v>4532</v>
      </c>
      <c r="C15" s="661" t="s">
        <v>4493</v>
      </c>
      <c r="D15" s="661" t="s">
        <v>4518</v>
      </c>
      <c r="E15" s="661" t="s">
        <v>4519</v>
      </c>
      <c r="F15" s="664">
        <v>2</v>
      </c>
      <c r="G15" s="664">
        <v>3812</v>
      </c>
      <c r="H15" s="664">
        <v>1</v>
      </c>
      <c r="I15" s="664">
        <v>1906</v>
      </c>
      <c r="J15" s="664"/>
      <c r="K15" s="664"/>
      <c r="L15" s="664"/>
      <c r="M15" s="664"/>
      <c r="N15" s="664"/>
      <c r="O15" s="664"/>
      <c r="P15" s="677"/>
      <c r="Q15" s="665"/>
    </row>
    <row r="16" spans="1:17" ht="14.4" customHeight="1" x14ac:dyDescent="0.3">
      <c r="A16" s="660" t="s">
        <v>4571</v>
      </c>
      <c r="B16" s="661" t="s">
        <v>4532</v>
      </c>
      <c r="C16" s="661" t="s">
        <v>4493</v>
      </c>
      <c r="D16" s="661" t="s">
        <v>4574</v>
      </c>
      <c r="E16" s="661" t="s">
        <v>4575</v>
      </c>
      <c r="F16" s="664"/>
      <c r="G16" s="664"/>
      <c r="H16" s="664"/>
      <c r="I16" s="664"/>
      <c r="J16" s="664"/>
      <c r="K16" s="664"/>
      <c r="L16" s="664"/>
      <c r="M16" s="664"/>
      <c r="N16" s="664">
        <v>1</v>
      </c>
      <c r="O16" s="664">
        <v>349</v>
      </c>
      <c r="P16" s="677"/>
      <c r="Q16" s="665">
        <v>349</v>
      </c>
    </row>
    <row r="17" spans="1:17" ht="14.4" customHeight="1" x14ac:dyDescent="0.3">
      <c r="A17" s="660" t="s">
        <v>4571</v>
      </c>
      <c r="B17" s="661" t="s">
        <v>4532</v>
      </c>
      <c r="C17" s="661" t="s">
        <v>4493</v>
      </c>
      <c r="D17" s="661" t="s">
        <v>4576</v>
      </c>
      <c r="E17" s="661" t="s">
        <v>4577</v>
      </c>
      <c r="F17" s="664">
        <v>2</v>
      </c>
      <c r="G17" s="664">
        <v>464</v>
      </c>
      <c r="H17" s="664">
        <v>1</v>
      </c>
      <c r="I17" s="664">
        <v>232</v>
      </c>
      <c r="J17" s="664">
        <v>1</v>
      </c>
      <c r="K17" s="664">
        <v>232</v>
      </c>
      <c r="L17" s="664">
        <v>0.5</v>
      </c>
      <c r="M17" s="664">
        <v>232</v>
      </c>
      <c r="N17" s="664"/>
      <c r="O17" s="664"/>
      <c r="P17" s="677"/>
      <c r="Q17" s="665"/>
    </row>
    <row r="18" spans="1:17" ht="14.4" customHeight="1" x14ac:dyDescent="0.3">
      <c r="A18" s="660" t="s">
        <v>4578</v>
      </c>
      <c r="B18" s="661" t="s">
        <v>4492</v>
      </c>
      <c r="C18" s="661" t="s">
        <v>4493</v>
      </c>
      <c r="D18" s="661" t="s">
        <v>4494</v>
      </c>
      <c r="E18" s="661" t="s">
        <v>4495</v>
      </c>
      <c r="F18" s="664"/>
      <c r="G18" s="664"/>
      <c r="H18" s="664"/>
      <c r="I18" s="664"/>
      <c r="J18" s="664">
        <v>1</v>
      </c>
      <c r="K18" s="664">
        <v>35</v>
      </c>
      <c r="L18" s="664"/>
      <c r="M18" s="664">
        <v>35</v>
      </c>
      <c r="N18" s="664"/>
      <c r="O18" s="664"/>
      <c r="P18" s="677"/>
      <c r="Q18" s="665"/>
    </row>
    <row r="19" spans="1:17" ht="14.4" customHeight="1" x14ac:dyDescent="0.3">
      <c r="A19" s="660" t="s">
        <v>4578</v>
      </c>
      <c r="B19" s="661" t="s">
        <v>4492</v>
      </c>
      <c r="C19" s="661" t="s">
        <v>4493</v>
      </c>
      <c r="D19" s="661" t="s">
        <v>4504</v>
      </c>
      <c r="E19" s="661" t="s">
        <v>4505</v>
      </c>
      <c r="F19" s="664"/>
      <c r="G19" s="664"/>
      <c r="H19" s="664"/>
      <c r="I19" s="664"/>
      <c r="J19" s="664"/>
      <c r="K19" s="664"/>
      <c r="L19" s="664"/>
      <c r="M19" s="664"/>
      <c r="N19" s="664">
        <v>3</v>
      </c>
      <c r="O19" s="664">
        <v>2955</v>
      </c>
      <c r="P19" s="677"/>
      <c r="Q19" s="665">
        <v>985</v>
      </c>
    </row>
    <row r="20" spans="1:17" ht="14.4" customHeight="1" x14ac:dyDescent="0.3">
      <c r="A20" s="660" t="s">
        <v>4578</v>
      </c>
      <c r="B20" s="661" t="s">
        <v>4532</v>
      </c>
      <c r="C20" s="661" t="s">
        <v>4493</v>
      </c>
      <c r="D20" s="661" t="s">
        <v>4494</v>
      </c>
      <c r="E20" s="661" t="s">
        <v>4495</v>
      </c>
      <c r="F20" s="664"/>
      <c r="G20" s="664"/>
      <c r="H20" s="664"/>
      <c r="I20" s="664"/>
      <c r="J20" s="664">
        <v>1</v>
      </c>
      <c r="K20" s="664">
        <v>34</v>
      </c>
      <c r="L20" s="664"/>
      <c r="M20" s="664">
        <v>34</v>
      </c>
      <c r="N20" s="664"/>
      <c r="O20" s="664"/>
      <c r="P20" s="677"/>
      <c r="Q20" s="665"/>
    </row>
    <row r="21" spans="1:17" ht="14.4" customHeight="1" x14ac:dyDescent="0.3">
      <c r="A21" s="660" t="s">
        <v>4578</v>
      </c>
      <c r="B21" s="661" t="s">
        <v>4532</v>
      </c>
      <c r="C21" s="661" t="s">
        <v>4493</v>
      </c>
      <c r="D21" s="661" t="s">
        <v>4504</v>
      </c>
      <c r="E21" s="661" t="s">
        <v>4505</v>
      </c>
      <c r="F21" s="664">
        <v>3</v>
      </c>
      <c r="G21" s="664">
        <v>2940</v>
      </c>
      <c r="H21" s="664">
        <v>1</v>
      </c>
      <c r="I21" s="664">
        <v>980</v>
      </c>
      <c r="J21" s="664"/>
      <c r="K21" s="664"/>
      <c r="L21" s="664"/>
      <c r="M21" s="664"/>
      <c r="N21" s="664"/>
      <c r="O21" s="664"/>
      <c r="P21" s="677"/>
      <c r="Q21" s="665"/>
    </row>
    <row r="22" spans="1:17" ht="14.4" customHeight="1" x14ac:dyDescent="0.3">
      <c r="A22" s="660" t="s">
        <v>4578</v>
      </c>
      <c r="B22" s="661" t="s">
        <v>4532</v>
      </c>
      <c r="C22" s="661" t="s">
        <v>4493</v>
      </c>
      <c r="D22" s="661" t="s">
        <v>4518</v>
      </c>
      <c r="E22" s="661" t="s">
        <v>4519</v>
      </c>
      <c r="F22" s="664">
        <v>1</v>
      </c>
      <c r="G22" s="664">
        <v>1906</v>
      </c>
      <c r="H22" s="664">
        <v>1</v>
      </c>
      <c r="I22" s="664">
        <v>1906</v>
      </c>
      <c r="J22" s="664"/>
      <c r="K22" s="664"/>
      <c r="L22" s="664"/>
      <c r="M22" s="664"/>
      <c r="N22" s="664"/>
      <c r="O22" s="664"/>
      <c r="P22" s="677"/>
      <c r="Q22" s="665"/>
    </row>
    <row r="23" spans="1:17" ht="14.4" customHeight="1" x14ac:dyDescent="0.3">
      <c r="A23" s="660" t="s">
        <v>4579</v>
      </c>
      <c r="B23" s="661" t="s">
        <v>4492</v>
      </c>
      <c r="C23" s="661" t="s">
        <v>4493</v>
      </c>
      <c r="D23" s="661" t="s">
        <v>4504</v>
      </c>
      <c r="E23" s="661" t="s">
        <v>4505</v>
      </c>
      <c r="F23" s="664"/>
      <c r="G23" s="664"/>
      <c r="H23" s="664"/>
      <c r="I23" s="664"/>
      <c r="J23" s="664">
        <v>1</v>
      </c>
      <c r="K23" s="664">
        <v>980</v>
      </c>
      <c r="L23" s="664"/>
      <c r="M23" s="664">
        <v>980</v>
      </c>
      <c r="N23" s="664"/>
      <c r="O23" s="664"/>
      <c r="P23" s="677"/>
      <c r="Q23" s="665"/>
    </row>
    <row r="24" spans="1:17" ht="14.4" customHeight="1" x14ac:dyDescent="0.3">
      <c r="A24" s="660" t="s">
        <v>4580</v>
      </c>
      <c r="B24" s="661" t="s">
        <v>4532</v>
      </c>
      <c r="C24" s="661" t="s">
        <v>4493</v>
      </c>
      <c r="D24" s="661" t="s">
        <v>4504</v>
      </c>
      <c r="E24" s="661" t="s">
        <v>4505</v>
      </c>
      <c r="F24" s="664">
        <v>1</v>
      </c>
      <c r="G24" s="664">
        <v>980</v>
      </c>
      <c r="H24" s="664">
        <v>1</v>
      </c>
      <c r="I24" s="664">
        <v>980</v>
      </c>
      <c r="J24" s="664"/>
      <c r="K24" s="664"/>
      <c r="L24" s="664"/>
      <c r="M24" s="664"/>
      <c r="N24" s="664"/>
      <c r="O24" s="664"/>
      <c r="P24" s="677"/>
      <c r="Q24" s="665"/>
    </row>
    <row r="25" spans="1:17" ht="14.4" customHeight="1" x14ac:dyDescent="0.3">
      <c r="A25" s="660" t="s">
        <v>4581</v>
      </c>
      <c r="B25" s="661" t="s">
        <v>4492</v>
      </c>
      <c r="C25" s="661" t="s">
        <v>4493</v>
      </c>
      <c r="D25" s="661" t="s">
        <v>4504</v>
      </c>
      <c r="E25" s="661" t="s">
        <v>4505</v>
      </c>
      <c r="F25" s="664">
        <v>2</v>
      </c>
      <c r="G25" s="664">
        <v>1960</v>
      </c>
      <c r="H25" s="664">
        <v>1</v>
      </c>
      <c r="I25" s="664">
        <v>980</v>
      </c>
      <c r="J25" s="664"/>
      <c r="K25" s="664"/>
      <c r="L25" s="664"/>
      <c r="M25" s="664"/>
      <c r="N25" s="664">
        <v>1</v>
      </c>
      <c r="O25" s="664">
        <v>985</v>
      </c>
      <c r="P25" s="677">
        <v>0.50255102040816324</v>
      </c>
      <c r="Q25" s="665">
        <v>985</v>
      </c>
    </row>
    <row r="26" spans="1:17" ht="14.4" customHeight="1" x14ac:dyDescent="0.3">
      <c r="A26" s="660" t="s">
        <v>4582</v>
      </c>
      <c r="B26" s="661" t="s">
        <v>4492</v>
      </c>
      <c r="C26" s="661" t="s">
        <v>4493</v>
      </c>
      <c r="D26" s="661" t="s">
        <v>4494</v>
      </c>
      <c r="E26" s="661" t="s">
        <v>4495</v>
      </c>
      <c r="F26" s="664"/>
      <c r="G26" s="664"/>
      <c r="H26" s="664"/>
      <c r="I26" s="664"/>
      <c r="J26" s="664">
        <v>1</v>
      </c>
      <c r="K26" s="664">
        <v>35</v>
      </c>
      <c r="L26" s="664"/>
      <c r="M26" s="664">
        <v>35</v>
      </c>
      <c r="N26" s="664"/>
      <c r="O26" s="664"/>
      <c r="P26" s="677"/>
      <c r="Q26" s="665"/>
    </row>
    <row r="27" spans="1:17" ht="14.4" customHeight="1" x14ac:dyDescent="0.3">
      <c r="A27" s="660" t="s">
        <v>4582</v>
      </c>
      <c r="B27" s="661" t="s">
        <v>4492</v>
      </c>
      <c r="C27" s="661" t="s">
        <v>4493</v>
      </c>
      <c r="D27" s="661" t="s">
        <v>4502</v>
      </c>
      <c r="E27" s="661" t="s">
        <v>4503</v>
      </c>
      <c r="F27" s="664">
        <v>1</v>
      </c>
      <c r="G27" s="664">
        <v>411</v>
      </c>
      <c r="H27" s="664">
        <v>1</v>
      </c>
      <c r="I27" s="664">
        <v>411</v>
      </c>
      <c r="J27" s="664"/>
      <c r="K27" s="664"/>
      <c r="L27" s="664"/>
      <c r="M27" s="664"/>
      <c r="N27" s="664">
        <v>1</v>
      </c>
      <c r="O27" s="664">
        <v>415</v>
      </c>
      <c r="P27" s="677">
        <v>1.0097323600973236</v>
      </c>
      <c r="Q27" s="665">
        <v>415</v>
      </c>
    </row>
    <row r="28" spans="1:17" ht="14.4" customHeight="1" x14ac:dyDescent="0.3">
      <c r="A28" s="660" t="s">
        <v>4582</v>
      </c>
      <c r="B28" s="661" t="s">
        <v>4492</v>
      </c>
      <c r="C28" s="661" t="s">
        <v>4493</v>
      </c>
      <c r="D28" s="661" t="s">
        <v>4504</v>
      </c>
      <c r="E28" s="661" t="s">
        <v>4505</v>
      </c>
      <c r="F28" s="664">
        <v>6</v>
      </c>
      <c r="G28" s="664">
        <v>5880</v>
      </c>
      <c r="H28" s="664">
        <v>1</v>
      </c>
      <c r="I28" s="664">
        <v>980</v>
      </c>
      <c r="J28" s="664">
        <v>6</v>
      </c>
      <c r="K28" s="664">
        <v>5889</v>
      </c>
      <c r="L28" s="664">
        <v>1.0015306122448979</v>
      </c>
      <c r="M28" s="664">
        <v>981.5</v>
      </c>
      <c r="N28" s="664">
        <v>10</v>
      </c>
      <c r="O28" s="664">
        <v>9850</v>
      </c>
      <c r="P28" s="677">
        <v>1.6751700680272108</v>
      </c>
      <c r="Q28" s="665">
        <v>985</v>
      </c>
    </row>
    <row r="29" spans="1:17" ht="14.4" customHeight="1" x14ac:dyDescent="0.3">
      <c r="A29" s="660" t="s">
        <v>4582</v>
      </c>
      <c r="B29" s="661" t="s">
        <v>4492</v>
      </c>
      <c r="C29" s="661" t="s">
        <v>4493</v>
      </c>
      <c r="D29" s="661" t="s">
        <v>4518</v>
      </c>
      <c r="E29" s="661" t="s">
        <v>4519</v>
      </c>
      <c r="F29" s="664">
        <v>1</v>
      </c>
      <c r="G29" s="664">
        <v>1906</v>
      </c>
      <c r="H29" s="664">
        <v>1</v>
      </c>
      <c r="I29" s="664">
        <v>1906</v>
      </c>
      <c r="J29" s="664">
        <v>1</v>
      </c>
      <c r="K29" s="664">
        <v>1906</v>
      </c>
      <c r="L29" s="664">
        <v>1</v>
      </c>
      <c r="M29" s="664">
        <v>1906</v>
      </c>
      <c r="N29" s="664">
        <v>3</v>
      </c>
      <c r="O29" s="664">
        <v>5736</v>
      </c>
      <c r="P29" s="677">
        <v>3.0094438614900314</v>
      </c>
      <c r="Q29" s="665">
        <v>1912</v>
      </c>
    </row>
    <row r="30" spans="1:17" ht="14.4" customHeight="1" x14ac:dyDescent="0.3">
      <c r="A30" s="660" t="s">
        <v>4582</v>
      </c>
      <c r="B30" s="661" t="s">
        <v>4532</v>
      </c>
      <c r="C30" s="661" t="s">
        <v>4493</v>
      </c>
      <c r="D30" s="661" t="s">
        <v>4504</v>
      </c>
      <c r="E30" s="661" t="s">
        <v>4505</v>
      </c>
      <c r="F30" s="664">
        <v>2</v>
      </c>
      <c r="G30" s="664">
        <v>1960</v>
      </c>
      <c r="H30" s="664">
        <v>1</v>
      </c>
      <c r="I30" s="664">
        <v>980</v>
      </c>
      <c r="J30" s="664">
        <v>1</v>
      </c>
      <c r="K30" s="664">
        <v>980</v>
      </c>
      <c r="L30" s="664">
        <v>0.5</v>
      </c>
      <c r="M30" s="664">
        <v>980</v>
      </c>
      <c r="N30" s="664"/>
      <c r="O30" s="664"/>
      <c r="P30" s="677"/>
      <c r="Q30" s="665"/>
    </row>
    <row r="31" spans="1:17" ht="14.4" customHeight="1" x14ac:dyDescent="0.3">
      <c r="A31" s="660" t="s">
        <v>4582</v>
      </c>
      <c r="B31" s="661" t="s">
        <v>4532</v>
      </c>
      <c r="C31" s="661" t="s">
        <v>4493</v>
      </c>
      <c r="D31" s="661" t="s">
        <v>4572</v>
      </c>
      <c r="E31" s="661" t="s">
        <v>4573</v>
      </c>
      <c r="F31" s="664">
        <v>1</v>
      </c>
      <c r="G31" s="664">
        <v>232</v>
      </c>
      <c r="H31" s="664">
        <v>1</v>
      </c>
      <c r="I31" s="664">
        <v>232</v>
      </c>
      <c r="J31" s="664"/>
      <c r="K31" s="664"/>
      <c r="L31" s="664"/>
      <c r="M31" s="664"/>
      <c r="N31" s="664"/>
      <c r="O31" s="664"/>
      <c r="P31" s="677"/>
      <c r="Q31" s="665"/>
    </row>
    <row r="32" spans="1:17" ht="14.4" customHeight="1" x14ac:dyDescent="0.3">
      <c r="A32" s="660" t="s">
        <v>4582</v>
      </c>
      <c r="B32" s="661" t="s">
        <v>4532</v>
      </c>
      <c r="C32" s="661" t="s">
        <v>4493</v>
      </c>
      <c r="D32" s="661" t="s">
        <v>4539</v>
      </c>
      <c r="E32" s="661" t="s">
        <v>4540</v>
      </c>
      <c r="F32" s="664"/>
      <c r="G32" s="664"/>
      <c r="H32" s="664"/>
      <c r="I32" s="664"/>
      <c r="J32" s="664">
        <v>1</v>
      </c>
      <c r="K32" s="664">
        <v>118</v>
      </c>
      <c r="L32" s="664"/>
      <c r="M32" s="664">
        <v>118</v>
      </c>
      <c r="N32" s="664">
        <v>1</v>
      </c>
      <c r="O32" s="664">
        <v>118</v>
      </c>
      <c r="P32" s="677"/>
      <c r="Q32" s="665">
        <v>118</v>
      </c>
    </row>
    <row r="33" spans="1:17" ht="14.4" customHeight="1" x14ac:dyDescent="0.3">
      <c r="A33" s="660" t="s">
        <v>4582</v>
      </c>
      <c r="B33" s="661" t="s">
        <v>4532</v>
      </c>
      <c r="C33" s="661" t="s">
        <v>4493</v>
      </c>
      <c r="D33" s="661" t="s">
        <v>4576</v>
      </c>
      <c r="E33" s="661" t="s">
        <v>4577</v>
      </c>
      <c r="F33" s="664"/>
      <c r="G33" s="664"/>
      <c r="H33" s="664"/>
      <c r="I33" s="664"/>
      <c r="J33" s="664">
        <v>1</v>
      </c>
      <c r="K33" s="664">
        <v>232</v>
      </c>
      <c r="L33" s="664"/>
      <c r="M33" s="664">
        <v>232</v>
      </c>
      <c r="N33" s="664"/>
      <c r="O33" s="664"/>
      <c r="P33" s="677"/>
      <c r="Q33" s="665"/>
    </row>
    <row r="34" spans="1:17" ht="14.4" customHeight="1" x14ac:dyDescent="0.3">
      <c r="A34" s="660" t="s">
        <v>4583</v>
      </c>
      <c r="B34" s="661" t="s">
        <v>4492</v>
      </c>
      <c r="C34" s="661" t="s">
        <v>4493</v>
      </c>
      <c r="D34" s="661" t="s">
        <v>4504</v>
      </c>
      <c r="E34" s="661" t="s">
        <v>4505</v>
      </c>
      <c r="F34" s="664"/>
      <c r="G34" s="664"/>
      <c r="H34" s="664"/>
      <c r="I34" s="664"/>
      <c r="J34" s="664"/>
      <c r="K34" s="664"/>
      <c r="L34" s="664"/>
      <c r="M34" s="664"/>
      <c r="N34" s="664">
        <v>1</v>
      </c>
      <c r="O34" s="664">
        <v>985</v>
      </c>
      <c r="P34" s="677"/>
      <c r="Q34" s="665">
        <v>985</v>
      </c>
    </row>
    <row r="35" spans="1:17" ht="14.4" customHeight="1" x14ac:dyDescent="0.3">
      <c r="A35" s="660" t="s">
        <v>4584</v>
      </c>
      <c r="B35" s="661" t="s">
        <v>4492</v>
      </c>
      <c r="C35" s="661" t="s">
        <v>4493</v>
      </c>
      <c r="D35" s="661" t="s">
        <v>4504</v>
      </c>
      <c r="E35" s="661" t="s">
        <v>4505</v>
      </c>
      <c r="F35" s="664"/>
      <c r="G35" s="664"/>
      <c r="H35" s="664"/>
      <c r="I35" s="664"/>
      <c r="J35" s="664">
        <v>1</v>
      </c>
      <c r="K35" s="664">
        <v>980</v>
      </c>
      <c r="L35" s="664"/>
      <c r="M35" s="664">
        <v>980</v>
      </c>
      <c r="N35" s="664"/>
      <c r="O35" s="664"/>
      <c r="P35" s="677"/>
      <c r="Q35" s="665"/>
    </row>
    <row r="36" spans="1:17" ht="14.4" customHeight="1" x14ac:dyDescent="0.3">
      <c r="A36" s="660" t="s">
        <v>4584</v>
      </c>
      <c r="B36" s="661" t="s">
        <v>4492</v>
      </c>
      <c r="C36" s="661" t="s">
        <v>4493</v>
      </c>
      <c r="D36" s="661" t="s">
        <v>4512</v>
      </c>
      <c r="E36" s="661" t="s">
        <v>4513</v>
      </c>
      <c r="F36" s="664"/>
      <c r="G36" s="664"/>
      <c r="H36" s="664"/>
      <c r="I36" s="664"/>
      <c r="J36" s="664">
        <v>1</v>
      </c>
      <c r="K36" s="664">
        <v>0</v>
      </c>
      <c r="L36" s="664"/>
      <c r="M36" s="664">
        <v>0</v>
      </c>
      <c r="N36" s="664"/>
      <c r="O36" s="664"/>
      <c r="P36" s="677"/>
      <c r="Q36" s="665"/>
    </row>
    <row r="37" spans="1:17" ht="14.4" customHeight="1" x14ac:dyDescent="0.3">
      <c r="A37" s="660" t="s">
        <v>4584</v>
      </c>
      <c r="B37" s="661" t="s">
        <v>4492</v>
      </c>
      <c r="C37" s="661" t="s">
        <v>4493</v>
      </c>
      <c r="D37" s="661" t="s">
        <v>4520</v>
      </c>
      <c r="E37" s="661" t="s">
        <v>4521</v>
      </c>
      <c r="F37" s="664"/>
      <c r="G37" s="664"/>
      <c r="H37" s="664"/>
      <c r="I37" s="664"/>
      <c r="J37" s="664">
        <v>1</v>
      </c>
      <c r="K37" s="664">
        <v>327</v>
      </c>
      <c r="L37" s="664"/>
      <c r="M37" s="664">
        <v>327</v>
      </c>
      <c r="N37" s="664"/>
      <c r="O37" s="664"/>
      <c r="P37" s="677"/>
      <c r="Q37" s="665"/>
    </row>
    <row r="38" spans="1:17" ht="14.4" customHeight="1" x14ac:dyDescent="0.3">
      <c r="A38" s="660" t="s">
        <v>4584</v>
      </c>
      <c r="B38" s="661" t="s">
        <v>4532</v>
      </c>
      <c r="C38" s="661" t="s">
        <v>4493</v>
      </c>
      <c r="D38" s="661" t="s">
        <v>4494</v>
      </c>
      <c r="E38" s="661" t="s">
        <v>4495</v>
      </c>
      <c r="F38" s="664"/>
      <c r="G38" s="664"/>
      <c r="H38" s="664"/>
      <c r="I38" s="664"/>
      <c r="J38" s="664">
        <v>1</v>
      </c>
      <c r="K38" s="664">
        <v>35</v>
      </c>
      <c r="L38" s="664"/>
      <c r="M38" s="664">
        <v>35</v>
      </c>
      <c r="N38" s="664"/>
      <c r="O38" s="664"/>
      <c r="P38" s="677"/>
      <c r="Q38" s="665"/>
    </row>
    <row r="39" spans="1:17" ht="14.4" customHeight="1" x14ac:dyDescent="0.3">
      <c r="A39" s="660" t="s">
        <v>4584</v>
      </c>
      <c r="B39" s="661" t="s">
        <v>4532</v>
      </c>
      <c r="C39" s="661" t="s">
        <v>4493</v>
      </c>
      <c r="D39" s="661" t="s">
        <v>4504</v>
      </c>
      <c r="E39" s="661" t="s">
        <v>4505</v>
      </c>
      <c r="F39" s="664">
        <v>2</v>
      </c>
      <c r="G39" s="664">
        <v>1960</v>
      </c>
      <c r="H39" s="664">
        <v>1</v>
      </c>
      <c r="I39" s="664">
        <v>980</v>
      </c>
      <c r="J39" s="664"/>
      <c r="K39" s="664"/>
      <c r="L39" s="664"/>
      <c r="M39" s="664"/>
      <c r="N39" s="664"/>
      <c r="O39" s="664"/>
      <c r="P39" s="677"/>
      <c r="Q39" s="665"/>
    </row>
    <row r="40" spans="1:17" ht="14.4" customHeight="1" x14ac:dyDescent="0.3">
      <c r="A40" s="660" t="s">
        <v>4585</v>
      </c>
      <c r="B40" s="661" t="s">
        <v>4492</v>
      </c>
      <c r="C40" s="661" t="s">
        <v>4493</v>
      </c>
      <c r="D40" s="661" t="s">
        <v>4504</v>
      </c>
      <c r="E40" s="661" t="s">
        <v>4505</v>
      </c>
      <c r="F40" s="664"/>
      <c r="G40" s="664"/>
      <c r="H40" s="664"/>
      <c r="I40" s="664"/>
      <c r="J40" s="664"/>
      <c r="K40" s="664"/>
      <c r="L40" s="664"/>
      <c r="M40" s="664"/>
      <c r="N40" s="664">
        <v>3</v>
      </c>
      <c r="O40" s="664">
        <v>2955</v>
      </c>
      <c r="P40" s="677"/>
      <c r="Q40" s="665">
        <v>985</v>
      </c>
    </row>
    <row r="41" spans="1:17" ht="14.4" customHeight="1" x14ac:dyDescent="0.3">
      <c r="A41" s="660" t="s">
        <v>4585</v>
      </c>
      <c r="B41" s="661" t="s">
        <v>4492</v>
      </c>
      <c r="C41" s="661" t="s">
        <v>4493</v>
      </c>
      <c r="D41" s="661" t="s">
        <v>4518</v>
      </c>
      <c r="E41" s="661" t="s">
        <v>4519</v>
      </c>
      <c r="F41" s="664"/>
      <c r="G41" s="664"/>
      <c r="H41" s="664"/>
      <c r="I41" s="664"/>
      <c r="J41" s="664"/>
      <c r="K41" s="664"/>
      <c r="L41" s="664"/>
      <c r="M41" s="664"/>
      <c r="N41" s="664">
        <v>1</v>
      </c>
      <c r="O41" s="664">
        <v>1912</v>
      </c>
      <c r="P41" s="677"/>
      <c r="Q41" s="665">
        <v>1912</v>
      </c>
    </row>
    <row r="42" spans="1:17" ht="14.4" customHeight="1" x14ac:dyDescent="0.3">
      <c r="A42" s="660" t="s">
        <v>4585</v>
      </c>
      <c r="B42" s="661" t="s">
        <v>4492</v>
      </c>
      <c r="C42" s="661" t="s">
        <v>4493</v>
      </c>
      <c r="D42" s="661" t="s">
        <v>4524</v>
      </c>
      <c r="E42" s="661" t="s">
        <v>4525</v>
      </c>
      <c r="F42" s="664"/>
      <c r="G42" s="664"/>
      <c r="H42" s="664"/>
      <c r="I42" s="664"/>
      <c r="J42" s="664"/>
      <c r="K42" s="664"/>
      <c r="L42" s="664"/>
      <c r="M42" s="664"/>
      <c r="N42" s="664">
        <v>1</v>
      </c>
      <c r="O42" s="664">
        <v>165</v>
      </c>
      <c r="P42" s="677"/>
      <c r="Q42" s="665">
        <v>165</v>
      </c>
    </row>
    <row r="43" spans="1:17" ht="14.4" customHeight="1" x14ac:dyDescent="0.3">
      <c r="A43" s="660" t="s">
        <v>4585</v>
      </c>
      <c r="B43" s="661" t="s">
        <v>4532</v>
      </c>
      <c r="C43" s="661" t="s">
        <v>4493</v>
      </c>
      <c r="D43" s="661" t="s">
        <v>4494</v>
      </c>
      <c r="E43" s="661" t="s">
        <v>4495</v>
      </c>
      <c r="F43" s="664">
        <v>1</v>
      </c>
      <c r="G43" s="664">
        <v>34</v>
      </c>
      <c r="H43" s="664">
        <v>1</v>
      </c>
      <c r="I43" s="664">
        <v>34</v>
      </c>
      <c r="J43" s="664"/>
      <c r="K43" s="664"/>
      <c r="L43" s="664"/>
      <c r="M43" s="664"/>
      <c r="N43" s="664">
        <v>1</v>
      </c>
      <c r="O43" s="664">
        <v>35</v>
      </c>
      <c r="P43" s="677">
        <v>1.0294117647058822</v>
      </c>
      <c r="Q43" s="665">
        <v>35</v>
      </c>
    </row>
    <row r="44" spans="1:17" ht="14.4" customHeight="1" x14ac:dyDescent="0.3">
      <c r="A44" s="660" t="s">
        <v>4585</v>
      </c>
      <c r="B44" s="661" t="s">
        <v>4532</v>
      </c>
      <c r="C44" s="661" t="s">
        <v>4493</v>
      </c>
      <c r="D44" s="661" t="s">
        <v>4504</v>
      </c>
      <c r="E44" s="661" t="s">
        <v>4505</v>
      </c>
      <c r="F44" s="664">
        <v>1</v>
      </c>
      <c r="G44" s="664">
        <v>980</v>
      </c>
      <c r="H44" s="664">
        <v>1</v>
      </c>
      <c r="I44" s="664">
        <v>980</v>
      </c>
      <c r="J44" s="664"/>
      <c r="K44" s="664"/>
      <c r="L44" s="664"/>
      <c r="M44" s="664"/>
      <c r="N44" s="664"/>
      <c r="O44" s="664"/>
      <c r="P44" s="677"/>
      <c r="Q44" s="665"/>
    </row>
    <row r="45" spans="1:17" ht="14.4" customHeight="1" x14ac:dyDescent="0.3">
      <c r="A45" s="660" t="s">
        <v>4586</v>
      </c>
      <c r="B45" s="661" t="s">
        <v>4532</v>
      </c>
      <c r="C45" s="661" t="s">
        <v>4493</v>
      </c>
      <c r="D45" s="661" t="s">
        <v>4504</v>
      </c>
      <c r="E45" s="661" t="s">
        <v>4505</v>
      </c>
      <c r="F45" s="664">
        <v>1</v>
      </c>
      <c r="G45" s="664">
        <v>980</v>
      </c>
      <c r="H45" s="664">
        <v>1</v>
      </c>
      <c r="I45" s="664">
        <v>980</v>
      </c>
      <c r="J45" s="664"/>
      <c r="K45" s="664"/>
      <c r="L45" s="664"/>
      <c r="M45" s="664"/>
      <c r="N45" s="664"/>
      <c r="O45" s="664"/>
      <c r="P45" s="677"/>
      <c r="Q45" s="665"/>
    </row>
    <row r="46" spans="1:17" ht="14.4" customHeight="1" x14ac:dyDescent="0.3">
      <c r="A46" s="660" t="s">
        <v>4587</v>
      </c>
      <c r="B46" s="661" t="s">
        <v>4492</v>
      </c>
      <c r="C46" s="661" t="s">
        <v>4493</v>
      </c>
      <c r="D46" s="661" t="s">
        <v>4504</v>
      </c>
      <c r="E46" s="661" t="s">
        <v>4505</v>
      </c>
      <c r="F46" s="664"/>
      <c r="G46" s="664"/>
      <c r="H46" s="664"/>
      <c r="I46" s="664"/>
      <c r="J46" s="664"/>
      <c r="K46" s="664"/>
      <c r="L46" s="664"/>
      <c r="M46" s="664"/>
      <c r="N46" s="664">
        <v>1</v>
      </c>
      <c r="O46" s="664">
        <v>985</v>
      </c>
      <c r="P46" s="677"/>
      <c r="Q46" s="665">
        <v>985</v>
      </c>
    </row>
    <row r="47" spans="1:17" ht="14.4" customHeight="1" x14ac:dyDescent="0.3">
      <c r="A47" s="660" t="s">
        <v>4588</v>
      </c>
      <c r="B47" s="661" t="s">
        <v>4492</v>
      </c>
      <c r="C47" s="661" t="s">
        <v>4493</v>
      </c>
      <c r="D47" s="661" t="s">
        <v>4504</v>
      </c>
      <c r="E47" s="661" t="s">
        <v>4505</v>
      </c>
      <c r="F47" s="664"/>
      <c r="G47" s="664"/>
      <c r="H47" s="664"/>
      <c r="I47" s="664"/>
      <c r="J47" s="664">
        <v>1</v>
      </c>
      <c r="K47" s="664">
        <v>983</v>
      </c>
      <c r="L47" s="664"/>
      <c r="M47" s="664">
        <v>983</v>
      </c>
      <c r="N47" s="664">
        <v>1</v>
      </c>
      <c r="O47" s="664">
        <v>985</v>
      </c>
      <c r="P47" s="677"/>
      <c r="Q47" s="665">
        <v>985</v>
      </c>
    </row>
    <row r="48" spans="1:17" ht="14.4" customHeight="1" x14ac:dyDescent="0.3">
      <c r="A48" s="660" t="s">
        <v>4588</v>
      </c>
      <c r="B48" s="661" t="s">
        <v>4492</v>
      </c>
      <c r="C48" s="661" t="s">
        <v>4493</v>
      </c>
      <c r="D48" s="661" t="s">
        <v>4518</v>
      </c>
      <c r="E48" s="661" t="s">
        <v>4519</v>
      </c>
      <c r="F48" s="664"/>
      <c r="G48" s="664"/>
      <c r="H48" s="664"/>
      <c r="I48" s="664"/>
      <c r="J48" s="664">
        <v>1</v>
      </c>
      <c r="K48" s="664">
        <v>1911</v>
      </c>
      <c r="L48" s="664"/>
      <c r="M48" s="664">
        <v>1911</v>
      </c>
      <c r="N48" s="664"/>
      <c r="O48" s="664"/>
      <c r="P48" s="677"/>
      <c r="Q48" s="665"/>
    </row>
    <row r="49" spans="1:17" ht="14.4" customHeight="1" x14ac:dyDescent="0.3">
      <c r="A49" s="660" t="s">
        <v>4589</v>
      </c>
      <c r="B49" s="661" t="s">
        <v>4492</v>
      </c>
      <c r="C49" s="661" t="s">
        <v>4493</v>
      </c>
      <c r="D49" s="661" t="s">
        <v>4504</v>
      </c>
      <c r="E49" s="661" t="s">
        <v>4505</v>
      </c>
      <c r="F49" s="664"/>
      <c r="G49" s="664"/>
      <c r="H49" s="664"/>
      <c r="I49" s="664"/>
      <c r="J49" s="664">
        <v>1</v>
      </c>
      <c r="K49" s="664">
        <v>980</v>
      </c>
      <c r="L49" s="664"/>
      <c r="M49" s="664">
        <v>980</v>
      </c>
      <c r="N49" s="664"/>
      <c r="O49" s="664"/>
      <c r="P49" s="677"/>
      <c r="Q49" s="665"/>
    </row>
    <row r="50" spans="1:17" ht="14.4" customHeight="1" x14ac:dyDescent="0.3">
      <c r="A50" s="660" t="s">
        <v>4590</v>
      </c>
      <c r="B50" s="661" t="s">
        <v>4492</v>
      </c>
      <c r="C50" s="661" t="s">
        <v>4493</v>
      </c>
      <c r="D50" s="661" t="s">
        <v>4504</v>
      </c>
      <c r="E50" s="661" t="s">
        <v>4505</v>
      </c>
      <c r="F50" s="664">
        <v>1</v>
      </c>
      <c r="G50" s="664">
        <v>980</v>
      </c>
      <c r="H50" s="664">
        <v>1</v>
      </c>
      <c r="I50" s="664">
        <v>980</v>
      </c>
      <c r="J50" s="664">
        <v>1</v>
      </c>
      <c r="K50" s="664">
        <v>980</v>
      </c>
      <c r="L50" s="664">
        <v>1</v>
      </c>
      <c r="M50" s="664">
        <v>980</v>
      </c>
      <c r="N50" s="664">
        <v>1</v>
      </c>
      <c r="O50" s="664">
        <v>985</v>
      </c>
      <c r="P50" s="677">
        <v>1.0051020408163265</v>
      </c>
      <c r="Q50" s="665">
        <v>985</v>
      </c>
    </row>
    <row r="51" spans="1:17" ht="14.4" customHeight="1" x14ac:dyDescent="0.3">
      <c r="A51" s="660" t="s">
        <v>4590</v>
      </c>
      <c r="B51" s="661" t="s">
        <v>4532</v>
      </c>
      <c r="C51" s="661" t="s">
        <v>4493</v>
      </c>
      <c r="D51" s="661" t="s">
        <v>4504</v>
      </c>
      <c r="E51" s="661" t="s">
        <v>4505</v>
      </c>
      <c r="F51" s="664">
        <v>2</v>
      </c>
      <c r="G51" s="664">
        <v>1960</v>
      </c>
      <c r="H51" s="664">
        <v>1</v>
      </c>
      <c r="I51" s="664">
        <v>980</v>
      </c>
      <c r="J51" s="664"/>
      <c r="K51" s="664"/>
      <c r="L51" s="664"/>
      <c r="M51" s="664"/>
      <c r="N51" s="664"/>
      <c r="O51" s="664"/>
      <c r="P51" s="677"/>
      <c r="Q51" s="665"/>
    </row>
    <row r="52" spans="1:17" ht="14.4" customHeight="1" x14ac:dyDescent="0.3">
      <c r="A52" s="660" t="s">
        <v>560</v>
      </c>
      <c r="B52" s="661" t="s">
        <v>4492</v>
      </c>
      <c r="C52" s="661" t="s">
        <v>4493</v>
      </c>
      <c r="D52" s="661" t="s">
        <v>4496</v>
      </c>
      <c r="E52" s="661" t="s">
        <v>4497</v>
      </c>
      <c r="F52" s="664">
        <v>2</v>
      </c>
      <c r="G52" s="664">
        <v>1290</v>
      </c>
      <c r="H52" s="664">
        <v>1</v>
      </c>
      <c r="I52" s="664">
        <v>645</v>
      </c>
      <c r="J52" s="664"/>
      <c r="K52" s="664"/>
      <c r="L52" s="664"/>
      <c r="M52" s="664"/>
      <c r="N52" s="664"/>
      <c r="O52" s="664"/>
      <c r="P52" s="677"/>
      <c r="Q52" s="665"/>
    </row>
    <row r="53" spans="1:17" ht="14.4" customHeight="1" x14ac:dyDescent="0.3">
      <c r="A53" s="660" t="s">
        <v>560</v>
      </c>
      <c r="B53" s="661" t="s">
        <v>4492</v>
      </c>
      <c r="C53" s="661" t="s">
        <v>4493</v>
      </c>
      <c r="D53" s="661" t="s">
        <v>4502</v>
      </c>
      <c r="E53" s="661" t="s">
        <v>4503</v>
      </c>
      <c r="F53" s="664">
        <v>17</v>
      </c>
      <c r="G53" s="664">
        <v>6987</v>
      </c>
      <c r="H53" s="664">
        <v>1</v>
      </c>
      <c r="I53" s="664">
        <v>411</v>
      </c>
      <c r="J53" s="664">
        <v>22</v>
      </c>
      <c r="K53" s="664">
        <v>9057</v>
      </c>
      <c r="L53" s="664">
        <v>1.2962644911979391</v>
      </c>
      <c r="M53" s="664">
        <v>411.68181818181819</v>
      </c>
      <c r="N53" s="664">
        <v>15</v>
      </c>
      <c r="O53" s="664">
        <v>6225</v>
      </c>
      <c r="P53" s="677">
        <v>0.89094031773293259</v>
      </c>
      <c r="Q53" s="665">
        <v>415</v>
      </c>
    </row>
    <row r="54" spans="1:17" ht="14.4" customHeight="1" x14ac:dyDescent="0.3">
      <c r="A54" s="660" t="s">
        <v>560</v>
      </c>
      <c r="B54" s="661" t="s">
        <v>4492</v>
      </c>
      <c r="C54" s="661" t="s">
        <v>4493</v>
      </c>
      <c r="D54" s="661" t="s">
        <v>4504</v>
      </c>
      <c r="E54" s="661" t="s">
        <v>4505</v>
      </c>
      <c r="F54" s="664">
        <v>179</v>
      </c>
      <c r="G54" s="664">
        <v>175420</v>
      </c>
      <c r="H54" s="664">
        <v>1</v>
      </c>
      <c r="I54" s="664">
        <v>980</v>
      </c>
      <c r="J54" s="664">
        <v>328</v>
      </c>
      <c r="K54" s="664">
        <v>321725</v>
      </c>
      <c r="L54" s="664">
        <v>1.8340269068521262</v>
      </c>
      <c r="M54" s="664">
        <v>980.8689024390244</v>
      </c>
      <c r="N54" s="664">
        <v>339</v>
      </c>
      <c r="O54" s="664">
        <v>333915</v>
      </c>
      <c r="P54" s="677">
        <v>1.90351727283092</v>
      </c>
      <c r="Q54" s="665">
        <v>985</v>
      </c>
    </row>
    <row r="55" spans="1:17" ht="14.4" customHeight="1" x14ac:dyDescent="0.3">
      <c r="A55" s="660" t="s">
        <v>560</v>
      </c>
      <c r="B55" s="661" t="s">
        <v>4492</v>
      </c>
      <c r="C55" s="661" t="s">
        <v>4493</v>
      </c>
      <c r="D55" s="661" t="s">
        <v>4506</v>
      </c>
      <c r="E55" s="661" t="s">
        <v>4507</v>
      </c>
      <c r="F55" s="664"/>
      <c r="G55" s="664"/>
      <c r="H55" s="664"/>
      <c r="I55" s="664"/>
      <c r="J55" s="664">
        <v>3</v>
      </c>
      <c r="K55" s="664">
        <v>6231</v>
      </c>
      <c r="L55" s="664"/>
      <c r="M55" s="664">
        <v>2077</v>
      </c>
      <c r="N55" s="664"/>
      <c r="O55" s="664"/>
      <c r="P55" s="677"/>
      <c r="Q55" s="665"/>
    </row>
    <row r="56" spans="1:17" ht="14.4" customHeight="1" x14ac:dyDescent="0.3">
      <c r="A56" s="660" t="s">
        <v>560</v>
      </c>
      <c r="B56" s="661" t="s">
        <v>4492</v>
      </c>
      <c r="C56" s="661" t="s">
        <v>4493</v>
      </c>
      <c r="D56" s="661" t="s">
        <v>4591</v>
      </c>
      <c r="E56" s="661" t="s">
        <v>4592</v>
      </c>
      <c r="F56" s="664">
        <v>6</v>
      </c>
      <c r="G56" s="664">
        <v>1812</v>
      </c>
      <c r="H56" s="664">
        <v>1</v>
      </c>
      <c r="I56" s="664">
        <v>302</v>
      </c>
      <c r="J56" s="664">
        <v>9</v>
      </c>
      <c r="K56" s="664">
        <v>2730</v>
      </c>
      <c r="L56" s="664">
        <v>1.5066225165562914</v>
      </c>
      <c r="M56" s="664">
        <v>303.33333333333331</v>
      </c>
      <c r="N56" s="664">
        <v>9</v>
      </c>
      <c r="O56" s="664">
        <v>2754</v>
      </c>
      <c r="P56" s="677">
        <v>1.5198675496688743</v>
      </c>
      <c r="Q56" s="665">
        <v>306</v>
      </c>
    </row>
    <row r="57" spans="1:17" ht="14.4" customHeight="1" x14ac:dyDescent="0.3">
      <c r="A57" s="660" t="s">
        <v>560</v>
      </c>
      <c r="B57" s="661" t="s">
        <v>4492</v>
      </c>
      <c r="C57" s="661" t="s">
        <v>4493</v>
      </c>
      <c r="D57" s="661" t="s">
        <v>4516</v>
      </c>
      <c r="E57" s="661" t="s">
        <v>4517</v>
      </c>
      <c r="F57" s="664"/>
      <c r="G57" s="664"/>
      <c r="H57" s="664"/>
      <c r="I57" s="664"/>
      <c r="J57" s="664">
        <v>1</v>
      </c>
      <c r="K57" s="664">
        <v>81</v>
      </c>
      <c r="L57" s="664"/>
      <c r="M57" s="664">
        <v>81</v>
      </c>
      <c r="N57" s="664"/>
      <c r="O57" s="664"/>
      <c r="P57" s="677"/>
      <c r="Q57" s="665"/>
    </row>
    <row r="58" spans="1:17" ht="14.4" customHeight="1" x14ac:dyDescent="0.3">
      <c r="A58" s="660" t="s">
        <v>560</v>
      </c>
      <c r="B58" s="661" t="s">
        <v>4492</v>
      </c>
      <c r="C58" s="661" t="s">
        <v>4493</v>
      </c>
      <c r="D58" s="661" t="s">
        <v>4518</v>
      </c>
      <c r="E58" s="661" t="s">
        <v>4519</v>
      </c>
      <c r="F58" s="664">
        <v>16</v>
      </c>
      <c r="G58" s="664">
        <v>30496</v>
      </c>
      <c r="H58" s="664">
        <v>1</v>
      </c>
      <c r="I58" s="664">
        <v>1906</v>
      </c>
      <c r="J58" s="664">
        <v>34</v>
      </c>
      <c r="K58" s="664">
        <v>64854</v>
      </c>
      <c r="L58" s="664">
        <v>2.1266395592864638</v>
      </c>
      <c r="M58" s="664">
        <v>1907.4705882352941</v>
      </c>
      <c r="N58" s="664">
        <v>27</v>
      </c>
      <c r="O58" s="664">
        <v>51624</v>
      </c>
      <c r="P58" s="677">
        <v>1.6928121720881426</v>
      </c>
      <c r="Q58" s="665">
        <v>1912</v>
      </c>
    </row>
    <row r="59" spans="1:17" ht="14.4" customHeight="1" x14ac:dyDescent="0.3">
      <c r="A59" s="660" t="s">
        <v>560</v>
      </c>
      <c r="B59" s="661" t="s">
        <v>4492</v>
      </c>
      <c r="C59" s="661" t="s">
        <v>4493</v>
      </c>
      <c r="D59" s="661" t="s">
        <v>4593</v>
      </c>
      <c r="E59" s="661" t="s">
        <v>4594</v>
      </c>
      <c r="F59" s="664">
        <v>15</v>
      </c>
      <c r="G59" s="664">
        <v>133110</v>
      </c>
      <c r="H59" s="664">
        <v>1</v>
      </c>
      <c r="I59" s="664">
        <v>8874</v>
      </c>
      <c r="J59" s="664">
        <v>28</v>
      </c>
      <c r="K59" s="664">
        <v>248576</v>
      </c>
      <c r="L59" s="664">
        <v>1.8674479753587259</v>
      </c>
      <c r="M59" s="664">
        <v>8877.7142857142862</v>
      </c>
      <c r="N59" s="664">
        <v>18</v>
      </c>
      <c r="O59" s="664">
        <v>159948</v>
      </c>
      <c r="P59" s="677">
        <v>1.2016227180527383</v>
      </c>
      <c r="Q59" s="665">
        <v>8886</v>
      </c>
    </row>
    <row r="60" spans="1:17" ht="14.4" customHeight="1" x14ac:dyDescent="0.3">
      <c r="A60" s="660" t="s">
        <v>560</v>
      </c>
      <c r="B60" s="661" t="s">
        <v>4492</v>
      </c>
      <c r="C60" s="661" t="s">
        <v>4493</v>
      </c>
      <c r="D60" s="661" t="s">
        <v>4520</v>
      </c>
      <c r="E60" s="661" t="s">
        <v>4521</v>
      </c>
      <c r="F60" s="664">
        <v>1</v>
      </c>
      <c r="G60" s="664">
        <v>327</v>
      </c>
      <c r="H60" s="664">
        <v>1</v>
      </c>
      <c r="I60" s="664">
        <v>327</v>
      </c>
      <c r="J60" s="664"/>
      <c r="K60" s="664"/>
      <c r="L60" s="664"/>
      <c r="M60" s="664"/>
      <c r="N60" s="664">
        <v>1</v>
      </c>
      <c r="O60" s="664">
        <v>331</v>
      </c>
      <c r="P60" s="677">
        <v>1.0122324159021407</v>
      </c>
      <c r="Q60" s="665">
        <v>331</v>
      </c>
    </row>
    <row r="61" spans="1:17" ht="14.4" customHeight="1" x14ac:dyDescent="0.3">
      <c r="A61" s="660" t="s">
        <v>560</v>
      </c>
      <c r="B61" s="661" t="s">
        <v>4492</v>
      </c>
      <c r="C61" s="661" t="s">
        <v>4493</v>
      </c>
      <c r="D61" s="661" t="s">
        <v>4595</v>
      </c>
      <c r="E61" s="661" t="s">
        <v>4596</v>
      </c>
      <c r="F61" s="664">
        <v>470</v>
      </c>
      <c r="G61" s="664">
        <v>340750</v>
      </c>
      <c r="H61" s="664">
        <v>1</v>
      </c>
      <c r="I61" s="664">
        <v>725</v>
      </c>
      <c r="J61" s="664">
        <v>726</v>
      </c>
      <c r="K61" s="664">
        <v>527730</v>
      </c>
      <c r="L61" s="664">
        <v>1.5487307410124724</v>
      </c>
      <c r="M61" s="664">
        <v>726.90082644628103</v>
      </c>
      <c r="N61" s="664">
        <v>569</v>
      </c>
      <c r="O61" s="664">
        <v>417073</v>
      </c>
      <c r="P61" s="677">
        <v>1.2239853264856932</v>
      </c>
      <c r="Q61" s="665">
        <v>732.99297012302281</v>
      </c>
    </row>
    <row r="62" spans="1:17" ht="14.4" customHeight="1" x14ac:dyDescent="0.3">
      <c r="A62" s="660" t="s">
        <v>560</v>
      </c>
      <c r="B62" s="661" t="s">
        <v>4492</v>
      </c>
      <c r="C62" s="661" t="s">
        <v>4493</v>
      </c>
      <c r="D62" s="661" t="s">
        <v>4597</v>
      </c>
      <c r="E62" s="661" t="s">
        <v>4598</v>
      </c>
      <c r="F62" s="664"/>
      <c r="G62" s="664"/>
      <c r="H62" s="664"/>
      <c r="I62" s="664"/>
      <c r="J62" s="664">
        <v>2</v>
      </c>
      <c r="K62" s="664">
        <v>7258</v>
      </c>
      <c r="L62" s="664"/>
      <c r="M62" s="664">
        <v>3629</v>
      </c>
      <c r="N62" s="664"/>
      <c r="O62" s="664"/>
      <c r="P62" s="677"/>
      <c r="Q62" s="665"/>
    </row>
    <row r="63" spans="1:17" ht="14.4" customHeight="1" x14ac:dyDescent="0.3">
      <c r="A63" s="660" t="s">
        <v>560</v>
      </c>
      <c r="B63" s="661" t="s">
        <v>4492</v>
      </c>
      <c r="C63" s="661" t="s">
        <v>4493</v>
      </c>
      <c r="D63" s="661" t="s">
        <v>4599</v>
      </c>
      <c r="E63" s="661" t="s">
        <v>4600</v>
      </c>
      <c r="F63" s="664"/>
      <c r="G63" s="664"/>
      <c r="H63" s="664"/>
      <c r="I63" s="664"/>
      <c r="J63" s="664">
        <v>4</v>
      </c>
      <c r="K63" s="664">
        <v>4844</v>
      </c>
      <c r="L63" s="664"/>
      <c r="M63" s="664">
        <v>1211</v>
      </c>
      <c r="N63" s="664">
        <v>2</v>
      </c>
      <c r="O63" s="664">
        <v>2434</v>
      </c>
      <c r="P63" s="677"/>
      <c r="Q63" s="665">
        <v>1217</v>
      </c>
    </row>
    <row r="64" spans="1:17" ht="14.4" customHeight="1" x14ac:dyDescent="0.3">
      <c r="A64" s="660" t="s">
        <v>560</v>
      </c>
      <c r="B64" s="661" t="s">
        <v>4532</v>
      </c>
      <c r="C64" s="661" t="s">
        <v>4493</v>
      </c>
      <c r="D64" s="661" t="s">
        <v>4494</v>
      </c>
      <c r="E64" s="661" t="s">
        <v>4495</v>
      </c>
      <c r="F64" s="664"/>
      <c r="G64" s="664"/>
      <c r="H64" s="664"/>
      <c r="I64" s="664"/>
      <c r="J64" s="664"/>
      <c r="K64" s="664"/>
      <c r="L64" s="664"/>
      <c r="M64" s="664"/>
      <c r="N64" s="664">
        <v>1</v>
      </c>
      <c r="O64" s="664">
        <v>35</v>
      </c>
      <c r="P64" s="677"/>
      <c r="Q64" s="665">
        <v>35</v>
      </c>
    </row>
    <row r="65" spans="1:17" ht="14.4" customHeight="1" x14ac:dyDescent="0.3">
      <c r="A65" s="660" t="s">
        <v>560</v>
      </c>
      <c r="B65" s="661" t="s">
        <v>4532</v>
      </c>
      <c r="C65" s="661" t="s">
        <v>4493</v>
      </c>
      <c r="D65" s="661" t="s">
        <v>4502</v>
      </c>
      <c r="E65" s="661" t="s">
        <v>4503</v>
      </c>
      <c r="F65" s="664">
        <v>9</v>
      </c>
      <c r="G65" s="664">
        <v>3699</v>
      </c>
      <c r="H65" s="664">
        <v>1</v>
      </c>
      <c r="I65" s="664">
        <v>411</v>
      </c>
      <c r="J65" s="664">
        <v>1</v>
      </c>
      <c r="K65" s="664">
        <v>411</v>
      </c>
      <c r="L65" s="664">
        <v>0.1111111111111111</v>
      </c>
      <c r="M65" s="664">
        <v>411</v>
      </c>
      <c r="N65" s="664"/>
      <c r="O65" s="664"/>
      <c r="P65" s="677"/>
      <c r="Q65" s="665"/>
    </row>
    <row r="66" spans="1:17" ht="14.4" customHeight="1" x14ac:dyDescent="0.3">
      <c r="A66" s="660" t="s">
        <v>560</v>
      </c>
      <c r="B66" s="661" t="s">
        <v>4532</v>
      </c>
      <c r="C66" s="661" t="s">
        <v>4493</v>
      </c>
      <c r="D66" s="661" t="s">
        <v>4504</v>
      </c>
      <c r="E66" s="661" t="s">
        <v>4505</v>
      </c>
      <c r="F66" s="664">
        <v>99</v>
      </c>
      <c r="G66" s="664">
        <v>97020</v>
      </c>
      <c r="H66" s="664">
        <v>1</v>
      </c>
      <c r="I66" s="664">
        <v>980</v>
      </c>
      <c r="J66" s="664">
        <v>14</v>
      </c>
      <c r="K66" s="664">
        <v>13720</v>
      </c>
      <c r="L66" s="664">
        <v>0.14141414141414141</v>
      </c>
      <c r="M66" s="664">
        <v>980</v>
      </c>
      <c r="N66" s="664"/>
      <c r="O66" s="664"/>
      <c r="P66" s="677"/>
      <c r="Q66" s="665"/>
    </row>
    <row r="67" spans="1:17" ht="14.4" customHeight="1" x14ac:dyDescent="0.3">
      <c r="A67" s="660" t="s">
        <v>560</v>
      </c>
      <c r="B67" s="661" t="s">
        <v>4532</v>
      </c>
      <c r="C67" s="661" t="s">
        <v>4493</v>
      </c>
      <c r="D67" s="661" t="s">
        <v>4506</v>
      </c>
      <c r="E67" s="661" t="s">
        <v>4507</v>
      </c>
      <c r="F67" s="664"/>
      <c r="G67" s="664"/>
      <c r="H67" s="664"/>
      <c r="I67" s="664"/>
      <c r="J67" s="664">
        <v>1</v>
      </c>
      <c r="K67" s="664">
        <v>2077</v>
      </c>
      <c r="L67" s="664"/>
      <c r="M67" s="664">
        <v>2077</v>
      </c>
      <c r="N67" s="664"/>
      <c r="O67" s="664"/>
      <c r="P67" s="677"/>
      <c r="Q67" s="665"/>
    </row>
    <row r="68" spans="1:17" ht="14.4" customHeight="1" x14ac:dyDescent="0.3">
      <c r="A68" s="660" t="s">
        <v>560</v>
      </c>
      <c r="B68" s="661" t="s">
        <v>4532</v>
      </c>
      <c r="C68" s="661" t="s">
        <v>4493</v>
      </c>
      <c r="D68" s="661" t="s">
        <v>4518</v>
      </c>
      <c r="E68" s="661" t="s">
        <v>4519</v>
      </c>
      <c r="F68" s="664">
        <v>7</v>
      </c>
      <c r="G68" s="664">
        <v>13342</v>
      </c>
      <c r="H68" s="664">
        <v>1</v>
      </c>
      <c r="I68" s="664">
        <v>1906</v>
      </c>
      <c r="J68" s="664">
        <v>1</v>
      </c>
      <c r="K68" s="664">
        <v>1906</v>
      </c>
      <c r="L68" s="664">
        <v>0.14285714285714285</v>
      </c>
      <c r="M68" s="664">
        <v>1906</v>
      </c>
      <c r="N68" s="664"/>
      <c r="O68" s="664"/>
      <c r="P68" s="677"/>
      <c r="Q68" s="665"/>
    </row>
    <row r="69" spans="1:17" ht="14.4" customHeight="1" x14ac:dyDescent="0.3">
      <c r="A69" s="660" t="s">
        <v>560</v>
      </c>
      <c r="B69" s="661" t="s">
        <v>4532</v>
      </c>
      <c r="C69" s="661" t="s">
        <v>4493</v>
      </c>
      <c r="D69" s="661" t="s">
        <v>4601</v>
      </c>
      <c r="E69" s="661" t="s">
        <v>4602</v>
      </c>
      <c r="F69" s="664"/>
      <c r="G69" s="664"/>
      <c r="H69" s="664"/>
      <c r="I69" s="664"/>
      <c r="J69" s="664"/>
      <c r="K69" s="664"/>
      <c r="L69" s="664"/>
      <c r="M69" s="664"/>
      <c r="N69" s="664">
        <v>1</v>
      </c>
      <c r="O69" s="664">
        <v>179</v>
      </c>
      <c r="P69" s="677"/>
      <c r="Q69" s="665">
        <v>179</v>
      </c>
    </row>
    <row r="70" spans="1:17" ht="14.4" customHeight="1" x14ac:dyDescent="0.3">
      <c r="A70" s="660" t="s">
        <v>560</v>
      </c>
      <c r="B70" s="661" t="s">
        <v>4603</v>
      </c>
      <c r="C70" s="661" t="s">
        <v>4493</v>
      </c>
      <c r="D70" s="661" t="s">
        <v>4604</v>
      </c>
      <c r="E70" s="661" t="s">
        <v>4605</v>
      </c>
      <c r="F70" s="664">
        <v>1</v>
      </c>
      <c r="G70" s="664">
        <v>2961</v>
      </c>
      <c r="H70" s="664">
        <v>1</v>
      </c>
      <c r="I70" s="664">
        <v>2961</v>
      </c>
      <c r="J70" s="664"/>
      <c r="K70" s="664"/>
      <c r="L70" s="664"/>
      <c r="M70" s="664"/>
      <c r="N70" s="664"/>
      <c r="O70" s="664"/>
      <c r="P70" s="677"/>
      <c r="Q70" s="665"/>
    </row>
    <row r="71" spans="1:17" ht="14.4" customHeight="1" x14ac:dyDescent="0.3">
      <c r="A71" s="660" t="s">
        <v>560</v>
      </c>
      <c r="B71" s="661" t="s">
        <v>4603</v>
      </c>
      <c r="C71" s="661" t="s">
        <v>4493</v>
      </c>
      <c r="D71" s="661" t="s">
        <v>4606</v>
      </c>
      <c r="E71" s="661" t="s">
        <v>4607</v>
      </c>
      <c r="F71" s="664">
        <v>1</v>
      </c>
      <c r="G71" s="664">
        <v>2430</v>
      </c>
      <c r="H71" s="664">
        <v>1</v>
      </c>
      <c r="I71" s="664">
        <v>2430</v>
      </c>
      <c r="J71" s="664"/>
      <c r="K71" s="664"/>
      <c r="L71" s="664"/>
      <c r="M71" s="664"/>
      <c r="N71" s="664"/>
      <c r="O71" s="664"/>
      <c r="P71" s="677"/>
      <c r="Q71" s="665"/>
    </row>
    <row r="72" spans="1:17" ht="14.4" customHeight="1" x14ac:dyDescent="0.3">
      <c r="A72" s="660" t="s">
        <v>560</v>
      </c>
      <c r="B72" s="661" t="s">
        <v>4603</v>
      </c>
      <c r="C72" s="661" t="s">
        <v>4493</v>
      </c>
      <c r="D72" s="661" t="s">
        <v>4608</v>
      </c>
      <c r="E72" s="661" t="s">
        <v>4609</v>
      </c>
      <c r="F72" s="664">
        <v>1</v>
      </c>
      <c r="G72" s="664">
        <v>2678</v>
      </c>
      <c r="H72" s="664">
        <v>1</v>
      </c>
      <c r="I72" s="664">
        <v>2678</v>
      </c>
      <c r="J72" s="664"/>
      <c r="K72" s="664"/>
      <c r="L72" s="664"/>
      <c r="M72" s="664"/>
      <c r="N72" s="664"/>
      <c r="O72" s="664"/>
      <c r="P72" s="677"/>
      <c r="Q72" s="665"/>
    </row>
    <row r="73" spans="1:17" ht="14.4" customHeight="1" x14ac:dyDescent="0.3">
      <c r="A73" s="660" t="s">
        <v>560</v>
      </c>
      <c r="B73" s="661" t="s">
        <v>4603</v>
      </c>
      <c r="C73" s="661" t="s">
        <v>4493</v>
      </c>
      <c r="D73" s="661" t="s">
        <v>4610</v>
      </c>
      <c r="E73" s="661" t="s">
        <v>4611</v>
      </c>
      <c r="F73" s="664">
        <v>1</v>
      </c>
      <c r="G73" s="664">
        <v>0</v>
      </c>
      <c r="H73" s="664"/>
      <c r="I73" s="664">
        <v>0</v>
      </c>
      <c r="J73" s="664"/>
      <c r="K73" s="664"/>
      <c r="L73" s="664"/>
      <c r="M73" s="664"/>
      <c r="N73" s="664"/>
      <c r="O73" s="664"/>
      <c r="P73" s="677"/>
      <c r="Q73" s="665"/>
    </row>
    <row r="74" spans="1:17" ht="14.4" customHeight="1" x14ac:dyDescent="0.3">
      <c r="A74" s="660" t="s">
        <v>560</v>
      </c>
      <c r="B74" s="661" t="s">
        <v>4603</v>
      </c>
      <c r="C74" s="661" t="s">
        <v>4493</v>
      </c>
      <c r="D74" s="661" t="s">
        <v>4612</v>
      </c>
      <c r="E74" s="661" t="s">
        <v>4613</v>
      </c>
      <c r="F74" s="664"/>
      <c r="G74" s="664"/>
      <c r="H74" s="664"/>
      <c r="I74" s="664"/>
      <c r="J74" s="664">
        <v>1</v>
      </c>
      <c r="K74" s="664">
        <v>0</v>
      </c>
      <c r="L74" s="664"/>
      <c r="M74" s="664">
        <v>0</v>
      </c>
      <c r="N74" s="664">
        <v>1</v>
      </c>
      <c r="O74" s="664">
        <v>0</v>
      </c>
      <c r="P74" s="677"/>
      <c r="Q74" s="665">
        <v>0</v>
      </c>
    </row>
    <row r="75" spans="1:17" ht="14.4" customHeight="1" x14ac:dyDescent="0.3">
      <c r="A75" s="660" t="s">
        <v>560</v>
      </c>
      <c r="B75" s="661" t="s">
        <v>4603</v>
      </c>
      <c r="C75" s="661" t="s">
        <v>4493</v>
      </c>
      <c r="D75" s="661" t="s">
        <v>4614</v>
      </c>
      <c r="E75" s="661" t="s">
        <v>4615</v>
      </c>
      <c r="F75" s="664"/>
      <c r="G75" s="664"/>
      <c r="H75" s="664"/>
      <c r="I75" s="664"/>
      <c r="J75" s="664">
        <v>1</v>
      </c>
      <c r="K75" s="664">
        <v>0</v>
      </c>
      <c r="L75" s="664"/>
      <c r="M75" s="664">
        <v>0</v>
      </c>
      <c r="N75" s="664"/>
      <c r="O75" s="664"/>
      <c r="P75" s="677"/>
      <c r="Q75" s="665"/>
    </row>
    <row r="76" spans="1:17" ht="14.4" customHeight="1" x14ac:dyDescent="0.3">
      <c r="A76" s="660" t="s">
        <v>560</v>
      </c>
      <c r="B76" s="661" t="s">
        <v>4603</v>
      </c>
      <c r="C76" s="661" t="s">
        <v>4493</v>
      </c>
      <c r="D76" s="661" t="s">
        <v>4616</v>
      </c>
      <c r="E76" s="661" t="s">
        <v>4617</v>
      </c>
      <c r="F76" s="664">
        <v>1</v>
      </c>
      <c r="G76" s="664">
        <v>0</v>
      </c>
      <c r="H76" s="664"/>
      <c r="I76" s="664">
        <v>0</v>
      </c>
      <c r="J76" s="664">
        <v>1</v>
      </c>
      <c r="K76" s="664">
        <v>0</v>
      </c>
      <c r="L76" s="664"/>
      <c r="M76" s="664">
        <v>0</v>
      </c>
      <c r="N76" s="664">
        <v>1</v>
      </c>
      <c r="O76" s="664">
        <v>0</v>
      </c>
      <c r="P76" s="677"/>
      <c r="Q76" s="665">
        <v>0</v>
      </c>
    </row>
    <row r="77" spans="1:17" ht="14.4" customHeight="1" x14ac:dyDescent="0.3">
      <c r="A77" s="660" t="s">
        <v>560</v>
      </c>
      <c r="B77" s="661" t="s">
        <v>4603</v>
      </c>
      <c r="C77" s="661" t="s">
        <v>4493</v>
      </c>
      <c r="D77" s="661" t="s">
        <v>4618</v>
      </c>
      <c r="E77" s="661" t="s">
        <v>4619</v>
      </c>
      <c r="F77" s="664"/>
      <c r="G77" s="664"/>
      <c r="H77" s="664"/>
      <c r="I77" s="664"/>
      <c r="J77" s="664">
        <v>1</v>
      </c>
      <c r="K77" s="664">
        <v>6111</v>
      </c>
      <c r="L77" s="664"/>
      <c r="M77" s="664">
        <v>6111</v>
      </c>
      <c r="N77" s="664"/>
      <c r="O77" s="664"/>
      <c r="P77" s="677"/>
      <c r="Q77" s="665"/>
    </row>
    <row r="78" spans="1:17" ht="14.4" customHeight="1" x14ac:dyDescent="0.3">
      <c r="A78" s="660" t="s">
        <v>560</v>
      </c>
      <c r="B78" s="661" t="s">
        <v>4603</v>
      </c>
      <c r="C78" s="661" t="s">
        <v>4493</v>
      </c>
      <c r="D78" s="661" t="s">
        <v>4547</v>
      </c>
      <c r="E78" s="661" t="s">
        <v>4548</v>
      </c>
      <c r="F78" s="664"/>
      <c r="G78" s="664"/>
      <c r="H78" s="664"/>
      <c r="I78" s="664"/>
      <c r="J78" s="664"/>
      <c r="K78" s="664"/>
      <c r="L78" s="664"/>
      <c r="M78" s="664"/>
      <c r="N78" s="664">
        <v>1</v>
      </c>
      <c r="O78" s="664">
        <v>436</v>
      </c>
      <c r="P78" s="677"/>
      <c r="Q78" s="665">
        <v>436</v>
      </c>
    </row>
    <row r="79" spans="1:17" ht="14.4" customHeight="1" x14ac:dyDescent="0.3">
      <c r="A79" s="660" t="s">
        <v>560</v>
      </c>
      <c r="B79" s="661" t="s">
        <v>4603</v>
      </c>
      <c r="C79" s="661" t="s">
        <v>4493</v>
      </c>
      <c r="D79" s="661" t="s">
        <v>4620</v>
      </c>
      <c r="E79" s="661" t="s">
        <v>4621</v>
      </c>
      <c r="F79" s="664">
        <v>1</v>
      </c>
      <c r="G79" s="664">
        <v>15368</v>
      </c>
      <c r="H79" s="664">
        <v>1</v>
      </c>
      <c r="I79" s="664">
        <v>15368</v>
      </c>
      <c r="J79" s="664"/>
      <c r="K79" s="664"/>
      <c r="L79" s="664"/>
      <c r="M79" s="664"/>
      <c r="N79" s="664">
        <v>1</v>
      </c>
      <c r="O79" s="664">
        <v>15515</v>
      </c>
      <c r="P79" s="677">
        <v>1.0095653305570016</v>
      </c>
      <c r="Q79" s="665">
        <v>15515</v>
      </c>
    </row>
    <row r="80" spans="1:17" ht="14.4" customHeight="1" x14ac:dyDescent="0.3">
      <c r="A80" s="660" t="s">
        <v>560</v>
      </c>
      <c r="B80" s="661" t="s">
        <v>4603</v>
      </c>
      <c r="C80" s="661" t="s">
        <v>4493</v>
      </c>
      <c r="D80" s="661" t="s">
        <v>4622</v>
      </c>
      <c r="E80" s="661" t="s">
        <v>4623</v>
      </c>
      <c r="F80" s="664">
        <v>1</v>
      </c>
      <c r="G80" s="664">
        <v>0</v>
      </c>
      <c r="H80" s="664"/>
      <c r="I80" s="664">
        <v>0</v>
      </c>
      <c r="J80" s="664">
        <v>1</v>
      </c>
      <c r="K80" s="664">
        <v>0</v>
      </c>
      <c r="L80" s="664"/>
      <c r="M80" s="664">
        <v>0</v>
      </c>
      <c r="N80" s="664"/>
      <c r="O80" s="664"/>
      <c r="P80" s="677"/>
      <c r="Q80" s="665"/>
    </row>
    <row r="81" spans="1:17" ht="14.4" customHeight="1" x14ac:dyDescent="0.3">
      <c r="A81" s="660" t="s">
        <v>560</v>
      </c>
      <c r="B81" s="661" t="s">
        <v>4603</v>
      </c>
      <c r="C81" s="661" t="s">
        <v>4493</v>
      </c>
      <c r="D81" s="661" t="s">
        <v>4624</v>
      </c>
      <c r="E81" s="661" t="s">
        <v>4625</v>
      </c>
      <c r="F81" s="664"/>
      <c r="G81" s="664"/>
      <c r="H81" s="664"/>
      <c r="I81" s="664"/>
      <c r="J81" s="664"/>
      <c r="K81" s="664"/>
      <c r="L81" s="664"/>
      <c r="M81" s="664"/>
      <c r="N81" s="664">
        <v>1</v>
      </c>
      <c r="O81" s="664">
        <v>0</v>
      </c>
      <c r="P81" s="677"/>
      <c r="Q81" s="665">
        <v>0</v>
      </c>
    </row>
    <row r="82" spans="1:17" ht="14.4" customHeight="1" x14ac:dyDescent="0.3">
      <c r="A82" s="660" t="s">
        <v>560</v>
      </c>
      <c r="B82" s="661" t="s">
        <v>4603</v>
      </c>
      <c r="C82" s="661" t="s">
        <v>4493</v>
      </c>
      <c r="D82" s="661" t="s">
        <v>4626</v>
      </c>
      <c r="E82" s="661" t="s">
        <v>4627</v>
      </c>
      <c r="F82" s="664">
        <v>1</v>
      </c>
      <c r="G82" s="664">
        <v>0</v>
      </c>
      <c r="H82" s="664"/>
      <c r="I82" s="664">
        <v>0</v>
      </c>
      <c r="J82" s="664">
        <v>1</v>
      </c>
      <c r="K82" s="664">
        <v>0</v>
      </c>
      <c r="L82" s="664"/>
      <c r="M82" s="664">
        <v>0</v>
      </c>
      <c r="N82" s="664">
        <v>1</v>
      </c>
      <c r="O82" s="664">
        <v>0</v>
      </c>
      <c r="P82" s="677"/>
      <c r="Q82" s="665">
        <v>0</v>
      </c>
    </row>
    <row r="83" spans="1:17" ht="14.4" customHeight="1" x14ac:dyDescent="0.3">
      <c r="A83" s="660" t="s">
        <v>560</v>
      </c>
      <c r="B83" s="661" t="s">
        <v>4603</v>
      </c>
      <c r="C83" s="661" t="s">
        <v>4493</v>
      </c>
      <c r="D83" s="661" t="s">
        <v>4628</v>
      </c>
      <c r="E83" s="661" t="s">
        <v>4629</v>
      </c>
      <c r="F83" s="664"/>
      <c r="G83" s="664"/>
      <c r="H83" s="664"/>
      <c r="I83" s="664"/>
      <c r="J83" s="664"/>
      <c r="K83" s="664"/>
      <c r="L83" s="664"/>
      <c r="M83" s="664"/>
      <c r="N83" s="664">
        <v>1</v>
      </c>
      <c r="O83" s="664">
        <v>4389</v>
      </c>
      <c r="P83" s="677"/>
      <c r="Q83" s="665">
        <v>4389</v>
      </c>
    </row>
    <row r="84" spans="1:17" ht="14.4" customHeight="1" x14ac:dyDescent="0.3">
      <c r="A84" s="660" t="s">
        <v>560</v>
      </c>
      <c r="B84" s="661" t="s">
        <v>4603</v>
      </c>
      <c r="C84" s="661" t="s">
        <v>4493</v>
      </c>
      <c r="D84" s="661" t="s">
        <v>4630</v>
      </c>
      <c r="E84" s="661" t="s">
        <v>4631</v>
      </c>
      <c r="F84" s="664"/>
      <c r="G84" s="664"/>
      <c r="H84" s="664"/>
      <c r="I84" s="664"/>
      <c r="J84" s="664">
        <v>1</v>
      </c>
      <c r="K84" s="664">
        <v>13257</v>
      </c>
      <c r="L84" s="664"/>
      <c r="M84" s="664">
        <v>13257</v>
      </c>
      <c r="N84" s="664"/>
      <c r="O84" s="664"/>
      <c r="P84" s="677"/>
      <c r="Q84" s="665"/>
    </row>
    <row r="85" spans="1:17" ht="14.4" customHeight="1" x14ac:dyDescent="0.3">
      <c r="A85" s="660" t="s">
        <v>560</v>
      </c>
      <c r="B85" s="661" t="s">
        <v>4632</v>
      </c>
      <c r="C85" s="661" t="s">
        <v>4633</v>
      </c>
      <c r="D85" s="661" t="s">
        <v>4634</v>
      </c>
      <c r="E85" s="661" t="s">
        <v>4635</v>
      </c>
      <c r="F85" s="664">
        <v>0.3</v>
      </c>
      <c r="G85" s="664">
        <v>29.76</v>
      </c>
      <c r="H85" s="664">
        <v>1</v>
      </c>
      <c r="I85" s="664">
        <v>99.2</v>
      </c>
      <c r="J85" s="664"/>
      <c r="K85" s="664"/>
      <c r="L85" s="664"/>
      <c r="M85" s="664"/>
      <c r="N85" s="664"/>
      <c r="O85" s="664"/>
      <c r="P85" s="677"/>
      <c r="Q85" s="665"/>
    </row>
    <row r="86" spans="1:17" ht="14.4" customHeight="1" x14ac:dyDescent="0.3">
      <c r="A86" s="660" t="s">
        <v>560</v>
      </c>
      <c r="B86" s="661" t="s">
        <v>4632</v>
      </c>
      <c r="C86" s="661" t="s">
        <v>4633</v>
      </c>
      <c r="D86" s="661" t="s">
        <v>4636</v>
      </c>
      <c r="E86" s="661" t="s">
        <v>4637</v>
      </c>
      <c r="F86" s="664">
        <v>3.7</v>
      </c>
      <c r="G86" s="664">
        <v>44915.59</v>
      </c>
      <c r="H86" s="664">
        <v>1</v>
      </c>
      <c r="I86" s="664">
        <v>12139.348648648647</v>
      </c>
      <c r="J86" s="664"/>
      <c r="K86" s="664"/>
      <c r="L86" s="664"/>
      <c r="M86" s="664"/>
      <c r="N86" s="664">
        <v>0.6</v>
      </c>
      <c r="O86" s="664">
        <v>6878.98</v>
      </c>
      <c r="P86" s="677">
        <v>0.15315350416191795</v>
      </c>
      <c r="Q86" s="665">
        <v>11464.966666666667</v>
      </c>
    </row>
    <row r="87" spans="1:17" ht="14.4" customHeight="1" x14ac:dyDescent="0.3">
      <c r="A87" s="660" t="s">
        <v>560</v>
      </c>
      <c r="B87" s="661" t="s">
        <v>4632</v>
      </c>
      <c r="C87" s="661" t="s">
        <v>4633</v>
      </c>
      <c r="D87" s="661" t="s">
        <v>4638</v>
      </c>
      <c r="E87" s="661" t="s">
        <v>2344</v>
      </c>
      <c r="F87" s="664"/>
      <c r="G87" s="664"/>
      <c r="H87" s="664"/>
      <c r="I87" s="664"/>
      <c r="J87" s="664">
        <v>6</v>
      </c>
      <c r="K87" s="664">
        <v>662.22</v>
      </c>
      <c r="L87" s="664"/>
      <c r="M87" s="664">
        <v>110.37</v>
      </c>
      <c r="N87" s="664"/>
      <c r="O87" s="664"/>
      <c r="P87" s="677"/>
      <c r="Q87" s="665"/>
    </row>
    <row r="88" spans="1:17" ht="14.4" customHeight="1" x14ac:dyDescent="0.3">
      <c r="A88" s="660" t="s">
        <v>560</v>
      </c>
      <c r="B88" s="661" t="s">
        <v>4632</v>
      </c>
      <c r="C88" s="661" t="s">
        <v>4633</v>
      </c>
      <c r="D88" s="661" t="s">
        <v>4639</v>
      </c>
      <c r="E88" s="661" t="s">
        <v>4640</v>
      </c>
      <c r="F88" s="664">
        <v>14</v>
      </c>
      <c r="G88" s="664">
        <v>1934.79</v>
      </c>
      <c r="H88" s="664">
        <v>1</v>
      </c>
      <c r="I88" s="664">
        <v>138.19928571428571</v>
      </c>
      <c r="J88" s="664">
        <v>39</v>
      </c>
      <c r="K88" s="664">
        <v>4600.4399999999996</v>
      </c>
      <c r="L88" s="664">
        <v>2.3777464220923199</v>
      </c>
      <c r="M88" s="664">
        <v>117.96</v>
      </c>
      <c r="N88" s="664"/>
      <c r="O88" s="664"/>
      <c r="P88" s="677"/>
      <c r="Q88" s="665"/>
    </row>
    <row r="89" spans="1:17" ht="14.4" customHeight="1" x14ac:dyDescent="0.3">
      <c r="A89" s="660" t="s">
        <v>560</v>
      </c>
      <c r="B89" s="661" t="s">
        <v>4632</v>
      </c>
      <c r="C89" s="661" t="s">
        <v>4633</v>
      </c>
      <c r="D89" s="661" t="s">
        <v>4641</v>
      </c>
      <c r="E89" s="661" t="s">
        <v>4640</v>
      </c>
      <c r="F89" s="664">
        <v>33</v>
      </c>
      <c r="G89" s="664">
        <v>7487.37</v>
      </c>
      <c r="H89" s="664">
        <v>1</v>
      </c>
      <c r="I89" s="664">
        <v>226.89</v>
      </c>
      <c r="J89" s="664">
        <v>12</v>
      </c>
      <c r="K89" s="664">
        <v>955.08</v>
      </c>
      <c r="L89" s="664">
        <v>0.12755880903441397</v>
      </c>
      <c r="M89" s="664">
        <v>79.59</v>
      </c>
      <c r="N89" s="664"/>
      <c r="O89" s="664"/>
      <c r="P89" s="677"/>
      <c r="Q89" s="665"/>
    </row>
    <row r="90" spans="1:17" ht="14.4" customHeight="1" x14ac:dyDescent="0.3">
      <c r="A90" s="660" t="s">
        <v>560</v>
      </c>
      <c r="B90" s="661" t="s">
        <v>4632</v>
      </c>
      <c r="C90" s="661" t="s">
        <v>4633</v>
      </c>
      <c r="D90" s="661" t="s">
        <v>4642</v>
      </c>
      <c r="E90" s="661" t="s">
        <v>1544</v>
      </c>
      <c r="F90" s="664">
        <v>0.4</v>
      </c>
      <c r="G90" s="664">
        <v>110.28</v>
      </c>
      <c r="H90" s="664">
        <v>1</v>
      </c>
      <c r="I90" s="664">
        <v>275.7</v>
      </c>
      <c r="J90" s="664"/>
      <c r="K90" s="664"/>
      <c r="L90" s="664"/>
      <c r="M90" s="664"/>
      <c r="N90" s="664">
        <v>3.2</v>
      </c>
      <c r="O90" s="664">
        <v>996.23</v>
      </c>
      <c r="P90" s="677">
        <v>9.033641639463184</v>
      </c>
      <c r="Q90" s="665">
        <v>311.32187499999998</v>
      </c>
    </row>
    <row r="91" spans="1:17" ht="14.4" customHeight="1" x14ac:dyDescent="0.3">
      <c r="A91" s="660" t="s">
        <v>560</v>
      </c>
      <c r="B91" s="661" t="s">
        <v>4632</v>
      </c>
      <c r="C91" s="661" t="s">
        <v>4633</v>
      </c>
      <c r="D91" s="661" t="s">
        <v>4643</v>
      </c>
      <c r="E91" s="661"/>
      <c r="F91" s="664">
        <v>5</v>
      </c>
      <c r="G91" s="664">
        <v>5396.56</v>
      </c>
      <c r="H91" s="664">
        <v>1</v>
      </c>
      <c r="I91" s="664">
        <v>1079.3120000000001</v>
      </c>
      <c r="J91" s="664">
        <v>3.4</v>
      </c>
      <c r="K91" s="664">
        <v>3669.67</v>
      </c>
      <c r="L91" s="664">
        <v>0.68000170478971789</v>
      </c>
      <c r="M91" s="664">
        <v>1079.3147058823529</v>
      </c>
      <c r="N91" s="664"/>
      <c r="O91" s="664"/>
      <c r="P91" s="677"/>
      <c r="Q91" s="665"/>
    </row>
    <row r="92" spans="1:17" ht="14.4" customHeight="1" x14ac:dyDescent="0.3">
      <c r="A92" s="660" t="s">
        <v>560</v>
      </c>
      <c r="B92" s="661" t="s">
        <v>4632</v>
      </c>
      <c r="C92" s="661" t="s">
        <v>4633</v>
      </c>
      <c r="D92" s="661" t="s">
        <v>4644</v>
      </c>
      <c r="E92" s="661" t="s">
        <v>1532</v>
      </c>
      <c r="F92" s="664">
        <v>218</v>
      </c>
      <c r="G92" s="664">
        <v>14003.2</v>
      </c>
      <c r="H92" s="664">
        <v>1</v>
      </c>
      <c r="I92" s="664">
        <v>64.234862385321108</v>
      </c>
      <c r="J92" s="664">
        <v>322</v>
      </c>
      <c r="K92" s="664">
        <v>19658.099999999999</v>
      </c>
      <c r="L92" s="664">
        <v>1.4038291247714807</v>
      </c>
      <c r="M92" s="664">
        <v>61.05</v>
      </c>
      <c r="N92" s="664">
        <v>276</v>
      </c>
      <c r="O92" s="664">
        <v>16118.400000000001</v>
      </c>
      <c r="P92" s="677">
        <v>1.1510511882998171</v>
      </c>
      <c r="Q92" s="665">
        <v>58.400000000000006</v>
      </c>
    </row>
    <row r="93" spans="1:17" ht="14.4" customHeight="1" x14ac:dyDescent="0.3">
      <c r="A93" s="660" t="s">
        <v>560</v>
      </c>
      <c r="B93" s="661" t="s">
        <v>4632</v>
      </c>
      <c r="C93" s="661" t="s">
        <v>4633</v>
      </c>
      <c r="D93" s="661" t="s">
        <v>4645</v>
      </c>
      <c r="E93" s="661" t="s">
        <v>2028</v>
      </c>
      <c r="F93" s="664"/>
      <c r="G93" s="664"/>
      <c r="H93" s="664"/>
      <c r="I93" s="664"/>
      <c r="J93" s="664"/>
      <c r="K93" s="664"/>
      <c r="L93" s="664"/>
      <c r="M93" s="664"/>
      <c r="N93" s="664">
        <v>1.5</v>
      </c>
      <c r="O93" s="664">
        <v>18020.099999999999</v>
      </c>
      <c r="P93" s="677"/>
      <c r="Q93" s="665">
        <v>12013.4</v>
      </c>
    </row>
    <row r="94" spans="1:17" ht="14.4" customHeight="1" x14ac:dyDescent="0.3">
      <c r="A94" s="660" t="s">
        <v>560</v>
      </c>
      <c r="B94" s="661" t="s">
        <v>4632</v>
      </c>
      <c r="C94" s="661" t="s">
        <v>4633</v>
      </c>
      <c r="D94" s="661" t="s">
        <v>4646</v>
      </c>
      <c r="E94" s="661"/>
      <c r="F94" s="664">
        <v>0.2</v>
      </c>
      <c r="G94" s="664">
        <v>87.52</v>
      </c>
      <c r="H94" s="664">
        <v>1</v>
      </c>
      <c r="I94" s="664">
        <v>437.59999999999997</v>
      </c>
      <c r="J94" s="664">
        <v>0.8</v>
      </c>
      <c r="K94" s="664">
        <v>353.16</v>
      </c>
      <c r="L94" s="664">
        <v>4.035191956124315</v>
      </c>
      <c r="M94" s="664">
        <v>441.45</v>
      </c>
      <c r="N94" s="664"/>
      <c r="O94" s="664"/>
      <c r="P94" s="677"/>
      <c r="Q94" s="665"/>
    </row>
    <row r="95" spans="1:17" ht="14.4" customHeight="1" x14ac:dyDescent="0.3">
      <c r="A95" s="660" t="s">
        <v>560</v>
      </c>
      <c r="B95" s="661" t="s">
        <v>4632</v>
      </c>
      <c r="C95" s="661" t="s">
        <v>4633</v>
      </c>
      <c r="D95" s="661" t="s">
        <v>4647</v>
      </c>
      <c r="E95" s="661" t="s">
        <v>2309</v>
      </c>
      <c r="F95" s="664">
        <v>129</v>
      </c>
      <c r="G95" s="664">
        <v>7455.2899999999991</v>
      </c>
      <c r="H95" s="664">
        <v>1</v>
      </c>
      <c r="I95" s="664">
        <v>57.792945736434099</v>
      </c>
      <c r="J95" s="664">
        <v>132</v>
      </c>
      <c r="K95" s="664">
        <v>5327.52</v>
      </c>
      <c r="L95" s="664">
        <v>0.71459594462455533</v>
      </c>
      <c r="M95" s="664">
        <v>40.360000000000007</v>
      </c>
      <c r="N95" s="664">
        <v>20</v>
      </c>
      <c r="O95" s="664">
        <v>772.19999999999993</v>
      </c>
      <c r="P95" s="677">
        <v>0.10357745976346996</v>
      </c>
      <c r="Q95" s="665">
        <v>38.61</v>
      </c>
    </row>
    <row r="96" spans="1:17" ht="14.4" customHeight="1" x14ac:dyDescent="0.3">
      <c r="A96" s="660" t="s">
        <v>560</v>
      </c>
      <c r="B96" s="661" t="s">
        <v>4632</v>
      </c>
      <c r="C96" s="661" t="s">
        <v>4633</v>
      </c>
      <c r="D96" s="661" t="s">
        <v>4648</v>
      </c>
      <c r="E96" s="661" t="s">
        <v>1564</v>
      </c>
      <c r="F96" s="664">
        <v>35.5</v>
      </c>
      <c r="G96" s="664">
        <v>14349.1</v>
      </c>
      <c r="H96" s="664">
        <v>1</v>
      </c>
      <c r="I96" s="664">
        <v>404.2</v>
      </c>
      <c r="J96" s="664">
        <v>47.1</v>
      </c>
      <c r="K96" s="664">
        <v>19037.830000000002</v>
      </c>
      <c r="L96" s="664">
        <v>1.3267612602881018</v>
      </c>
      <c r="M96" s="664">
        <v>404.2002123142251</v>
      </c>
      <c r="N96" s="664">
        <v>51.9</v>
      </c>
      <c r="O96" s="664">
        <v>20065.949999999997</v>
      </c>
      <c r="P96" s="677">
        <v>1.3984117470782138</v>
      </c>
      <c r="Q96" s="665">
        <v>386.62716763005778</v>
      </c>
    </row>
    <row r="97" spans="1:17" ht="14.4" customHeight="1" x14ac:dyDescent="0.3">
      <c r="A97" s="660" t="s">
        <v>560</v>
      </c>
      <c r="B97" s="661" t="s">
        <v>4632</v>
      </c>
      <c r="C97" s="661" t="s">
        <v>4633</v>
      </c>
      <c r="D97" s="661" t="s">
        <v>4649</v>
      </c>
      <c r="E97" s="661" t="s">
        <v>4650</v>
      </c>
      <c r="F97" s="664"/>
      <c r="G97" s="664"/>
      <c r="H97" s="664"/>
      <c r="I97" s="664"/>
      <c r="J97" s="664">
        <v>32</v>
      </c>
      <c r="K97" s="664">
        <v>1291.52</v>
      </c>
      <c r="L97" s="664"/>
      <c r="M97" s="664">
        <v>40.36</v>
      </c>
      <c r="N97" s="664"/>
      <c r="O97" s="664"/>
      <c r="P97" s="677"/>
      <c r="Q97" s="665"/>
    </row>
    <row r="98" spans="1:17" ht="14.4" customHeight="1" x14ac:dyDescent="0.3">
      <c r="A98" s="660" t="s">
        <v>560</v>
      </c>
      <c r="B98" s="661" t="s">
        <v>4632</v>
      </c>
      <c r="C98" s="661" t="s">
        <v>4633</v>
      </c>
      <c r="D98" s="661" t="s">
        <v>4651</v>
      </c>
      <c r="E98" s="661" t="s">
        <v>2354</v>
      </c>
      <c r="F98" s="664">
        <v>3</v>
      </c>
      <c r="G98" s="664">
        <v>142.5</v>
      </c>
      <c r="H98" s="664">
        <v>1</v>
      </c>
      <c r="I98" s="664">
        <v>47.5</v>
      </c>
      <c r="J98" s="664">
        <v>2</v>
      </c>
      <c r="K98" s="664">
        <v>95</v>
      </c>
      <c r="L98" s="664">
        <v>0.66666666666666663</v>
      </c>
      <c r="M98" s="664">
        <v>47.5</v>
      </c>
      <c r="N98" s="664"/>
      <c r="O98" s="664"/>
      <c r="P98" s="677"/>
      <c r="Q98" s="665"/>
    </row>
    <row r="99" spans="1:17" ht="14.4" customHeight="1" x14ac:dyDescent="0.3">
      <c r="A99" s="660" t="s">
        <v>560</v>
      </c>
      <c r="B99" s="661" t="s">
        <v>4632</v>
      </c>
      <c r="C99" s="661" t="s">
        <v>4633</v>
      </c>
      <c r="D99" s="661" t="s">
        <v>4652</v>
      </c>
      <c r="E99" s="661" t="s">
        <v>4653</v>
      </c>
      <c r="F99" s="664">
        <v>10.799999999999999</v>
      </c>
      <c r="G99" s="664">
        <v>6213.24</v>
      </c>
      <c r="H99" s="664">
        <v>1</v>
      </c>
      <c r="I99" s="664">
        <v>575.30000000000007</v>
      </c>
      <c r="J99" s="664">
        <v>8.3000000000000007</v>
      </c>
      <c r="K99" s="664">
        <v>4774.9900000000007</v>
      </c>
      <c r="L99" s="664">
        <v>0.76851851851851871</v>
      </c>
      <c r="M99" s="664">
        <v>575.30000000000007</v>
      </c>
      <c r="N99" s="664">
        <v>0.3</v>
      </c>
      <c r="O99" s="664">
        <v>165.09</v>
      </c>
      <c r="P99" s="677">
        <v>2.6570678100314812E-2</v>
      </c>
      <c r="Q99" s="665">
        <v>550.30000000000007</v>
      </c>
    </row>
    <row r="100" spans="1:17" ht="14.4" customHeight="1" x14ac:dyDescent="0.3">
      <c r="A100" s="660" t="s">
        <v>560</v>
      </c>
      <c r="B100" s="661" t="s">
        <v>4632</v>
      </c>
      <c r="C100" s="661" t="s">
        <v>4633</v>
      </c>
      <c r="D100" s="661" t="s">
        <v>4654</v>
      </c>
      <c r="E100" s="661" t="s">
        <v>2036</v>
      </c>
      <c r="F100" s="664"/>
      <c r="G100" s="664"/>
      <c r="H100" s="664"/>
      <c r="I100" s="664"/>
      <c r="J100" s="664">
        <v>6</v>
      </c>
      <c r="K100" s="664">
        <v>484.38</v>
      </c>
      <c r="L100" s="664"/>
      <c r="M100" s="664">
        <v>80.73</v>
      </c>
      <c r="N100" s="664"/>
      <c r="O100" s="664"/>
      <c r="P100" s="677"/>
      <c r="Q100" s="665"/>
    </row>
    <row r="101" spans="1:17" ht="14.4" customHeight="1" x14ac:dyDescent="0.3">
      <c r="A101" s="660" t="s">
        <v>560</v>
      </c>
      <c r="B101" s="661" t="s">
        <v>4632</v>
      </c>
      <c r="C101" s="661" t="s">
        <v>4633</v>
      </c>
      <c r="D101" s="661" t="s">
        <v>4655</v>
      </c>
      <c r="E101" s="661" t="s">
        <v>2284</v>
      </c>
      <c r="F101" s="664"/>
      <c r="G101" s="664"/>
      <c r="H101" s="664"/>
      <c r="I101" s="664"/>
      <c r="J101" s="664">
        <v>15.3</v>
      </c>
      <c r="K101" s="664">
        <v>4321.74</v>
      </c>
      <c r="L101" s="664"/>
      <c r="M101" s="664">
        <v>282.46666666666664</v>
      </c>
      <c r="N101" s="664"/>
      <c r="O101" s="664"/>
      <c r="P101" s="677"/>
      <c r="Q101" s="665"/>
    </row>
    <row r="102" spans="1:17" ht="14.4" customHeight="1" x14ac:dyDescent="0.3">
      <c r="A102" s="660" t="s">
        <v>560</v>
      </c>
      <c r="B102" s="661" t="s">
        <v>4632</v>
      </c>
      <c r="C102" s="661" t="s">
        <v>4633</v>
      </c>
      <c r="D102" s="661" t="s">
        <v>4656</v>
      </c>
      <c r="E102" s="661" t="s">
        <v>2291</v>
      </c>
      <c r="F102" s="664">
        <v>23.9</v>
      </c>
      <c r="G102" s="664">
        <v>9055.9</v>
      </c>
      <c r="H102" s="664">
        <v>1</v>
      </c>
      <c r="I102" s="664">
        <v>378.90794979079499</v>
      </c>
      <c r="J102" s="664">
        <v>25.999999999999996</v>
      </c>
      <c r="K102" s="664">
        <v>9873.5</v>
      </c>
      <c r="L102" s="664">
        <v>1.0902836824611579</v>
      </c>
      <c r="M102" s="664">
        <v>379.75000000000006</v>
      </c>
      <c r="N102" s="664">
        <v>22.599999999999998</v>
      </c>
      <c r="O102" s="664">
        <v>8209.4499999999989</v>
      </c>
      <c r="P102" s="677">
        <v>0.90653054914475639</v>
      </c>
      <c r="Q102" s="665">
        <v>363.25</v>
      </c>
    </row>
    <row r="103" spans="1:17" ht="14.4" customHeight="1" x14ac:dyDescent="0.3">
      <c r="A103" s="660" t="s">
        <v>560</v>
      </c>
      <c r="B103" s="661" t="s">
        <v>4632</v>
      </c>
      <c r="C103" s="661" t="s">
        <v>4633</v>
      </c>
      <c r="D103" s="661" t="s">
        <v>4657</v>
      </c>
      <c r="E103" s="661" t="s">
        <v>4658</v>
      </c>
      <c r="F103" s="664">
        <v>1</v>
      </c>
      <c r="G103" s="664">
        <v>40.950000000000003</v>
      </c>
      <c r="H103" s="664">
        <v>1</v>
      </c>
      <c r="I103" s="664">
        <v>40.950000000000003</v>
      </c>
      <c r="J103" s="664"/>
      <c r="K103" s="664"/>
      <c r="L103" s="664"/>
      <c r="M103" s="664"/>
      <c r="N103" s="664"/>
      <c r="O103" s="664"/>
      <c r="P103" s="677"/>
      <c r="Q103" s="665"/>
    </row>
    <row r="104" spans="1:17" ht="14.4" customHeight="1" x14ac:dyDescent="0.3">
      <c r="A104" s="660" t="s">
        <v>560</v>
      </c>
      <c r="B104" s="661" t="s">
        <v>4632</v>
      </c>
      <c r="C104" s="661" t="s">
        <v>4633</v>
      </c>
      <c r="D104" s="661" t="s">
        <v>4659</v>
      </c>
      <c r="E104" s="661" t="s">
        <v>2341</v>
      </c>
      <c r="F104" s="664">
        <v>0.7</v>
      </c>
      <c r="G104" s="664">
        <v>2748.13</v>
      </c>
      <c r="H104" s="664">
        <v>1</v>
      </c>
      <c r="I104" s="664">
        <v>3925.9000000000005</v>
      </c>
      <c r="J104" s="664">
        <v>4.4000000000000004</v>
      </c>
      <c r="K104" s="664">
        <v>17273.96</v>
      </c>
      <c r="L104" s="664">
        <v>6.2857142857142856</v>
      </c>
      <c r="M104" s="664">
        <v>3925.8999999999996</v>
      </c>
      <c r="N104" s="664"/>
      <c r="O104" s="664"/>
      <c r="P104" s="677"/>
      <c r="Q104" s="665"/>
    </row>
    <row r="105" spans="1:17" ht="14.4" customHeight="1" x14ac:dyDescent="0.3">
      <c r="A105" s="660" t="s">
        <v>560</v>
      </c>
      <c r="B105" s="661" t="s">
        <v>4632</v>
      </c>
      <c r="C105" s="661" t="s">
        <v>4633</v>
      </c>
      <c r="D105" s="661" t="s">
        <v>4660</v>
      </c>
      <c r="E105" s="661" t="s">
        <v>4661</v>
      </c>
      <c r="F105" s="664"/>
      <c r="G105" s="664"/>
      <c r="H105" s="664"/>
      <c r="I105" s="664"/>
      <c r="J105" s="664">
        <v>28</v>
      </c>
      <c r="K105" s="664">
        <v>3208.24</v>
      </c>
      <c r="L105" s="664"/>
      <c r="M105" s="664">
        <v>114.58</v>
      </c>
      <c r="N105" s="664"/>
      <c r="O105" s="664"/>
      <c r="P105" s="677"/>
      <c r="Q105" s="665"/>
    </row>
    <row r="106" spans="1:17" ht="14.4" customHeight="1" x14ac:dyDescent="0.3">
      <c r="A106" s="660" t="s">
        <v>560</v>
      </c>
      <c r="B106" s="661" t="s">
        <v>4632</v>
      </c>
      <c r="C106" s="661" t="s">
        <v>4633</v>
      </c>
      <c r="D106" s="661" t="s">
        <v>4662</v>
      </c>
      <c r="E106" s="661" t="s">
        <v>4663</v>
      </c>
      <c r="F106" s="664">
        <v>12</v>
      </c>
      <c r="G106" s="664">
        <v>2749.92</v>
      </c>
      <c r="H106" s="664">
        <v>1</v>
      </c>
      <c r="I106" s="664">
        <v>229.16</v>
      </c>
      <c r="J106" s="664"/>
      <c r="K106" s="664"/>
      <c r="L106" s="664"/>
      <c r="M106" s="664"/>
      <c r="N106" s="664">
        <v>10</v>
      </c>
      <c r="O106" s="664">
        <v>2192</v>
      </c>
      <c r="P106" s="677">
        <v>0.79711409786466514</v>
      </c>
      <c r="Q106" s="665">
        <v>219.2</v>
      </c>
    </row>
    <row r="107" spans="1:17" ht="14.4" customHeight="1" x14ac:dyDescent="0.3">
      <c r="A107" s="660" t="s">
        <v>560</v>
      </c>
      <c r="B107" s="661" t="s">
        <v>4632</v>
      </c>
      <c r="C107" s="661" t="s">
        <v>4633</v>
      </c>
      <c r="D107" s="661" t="s">
        <v>4664</v>
      </c>
      <c r="E107" s="661" t="s">
        <v>4665</v>
      </c>
      <c r="F107" s="664">
        <v>1</v>
      </c>
      <c r="G107" s="664">
        <v>3535.84</v>
      </c>
      <c r="H107" s="664">
        <v>1</v>
      </c>
      <c r="I107" s="664">
        <v>3535.84</v>
      </c>
      <c r="J107" s="664"/>
      <c r="K107" s="664"/>
      <c r="L107" s="664"/>
      <c r="M107" s="664"/>
      <c r="N107" s="664"/>
      <c r="O107" s="664"/>
      <c r="P107" s="677"/>
      <c r="Q107" s="665"/>
    </row>
    <row r="108" spans="1:17" ht="14.4" customHeight="1" x14ac:dyDescent="0.3">
      <c r="A108" s="660" t="s">
        <v>560</v>
      </c>
      <c r="B108" s="661" t="s">
        <v>4632</v>
      </c>
      <c r="C108" s="661" t="s">
        <v>4633</v>
      </c>
      <c r="D108" s="661" t="s">
        <v>4666</v>
      </c>
      <c r="E108" s="661" t="s">
        <v>4667</v>
      </c>
      <c r="F108" s="664"/>
      <c r="G108" s="664"/>
      <c r="H108" s="664"/>
      <c r="I108" s="664"/>
      <c r="J108" s="664">
        <v>2</v>
      </c>
      <c r="K108" s="664">
        <v>434.02</v>
      </c>
      <c r="L108" s="664"/>
      <c r="M108" s="664">
        <v>217.01</v>
      </c>
      <c r="N108" s="664"/>
      <c r="O108" s="664"/>
      <c r="P108" s="677"/>
      <c r="Q108" s="665"/>
    </row>
    <row r="109" spans="1:17" ht="14.4" customHeight="1" x14ac:dyDescent="0.3">
      <c r="A109" s="660" t="s">
        <v>560</v>
      </c>
      <c r="B109" s="661" t="s">
        <v>4632</v>
      </c>
      <c r="C109" s="661" t="s">
        <v>4633</v>
      </c>
      <c r="D109" s="661" t="s">
        <v>4668</v>
      </c>
      <c r="E109" s="661" t="s">
        <v>1553</v>
      </c>
      <c r="F109" s="664">
        <v>5.0999999999999996</v>
      </c>
      <c r="G109" s="664">
        <v>494.01</v>
      </c>
      <c r="H109" s="664">
        <v>1</v>
      </c>
      <c r="I109" s="664">
        <v>96.864705882352951</v>
      </c>
      <c r="J109" s="664">
        <v>4.2</v>
      </c>
      <c r="K109" s="664">
        <v>407.22</v>
      </c>
      <c r="L109" s="664">
        <v>0.82431529726118913</v>
      </c>
      <c r="M109" s="664">
        <v>96.957142857142856</v>
      </c>
      <c r="N109" s="664">
        <v>0.2</v>
      </c>
      <c r="O109" s="664">
        <v>18.55</v>
      </c>
      <c r="P109" s="677">
        <v>3.7549847169085646E-2</v>
      </c>
      <c r="Q109" s="665">
        <v>92.75</v>
      </c>
    </row>
    <row r="110" spans="1:17" ht="14.4" customHeight="1" x14ac:dyDescent="0.3">
      <c r="A110" s="660" t="s">
        <v>560</v>
      </c>
      <c r="B110" s="661" t="s">
        <v>4632</v>
      </c>
      <c r="C110" s="661" t="s">
        <v>4633</v>
      </c>
      <c r="D110" s="661" t="s">
        <v>4669</v>
      </c>
      <c r="E110" s="661" t="s">
        <v>4670</v>
      </c>
      <c r="F110" s="664">
        <v>1</v>
      </c>
      <c r="G110" s="664">
        <v>1345.88</v>
      </c>
      <c r="H110" s="664">
        <v>1</v>
      </c>
      <c r="I110" s="664">
        <v>1345.88</v>
      </c>
      <c r="J110" s="664">
        <v>3</v>
      </c>
      <c r="K110" s="664">
        <v>4037.6400000000003</v>
      </c>
      <c r="L110" s="664">
        <v>3</v>
      </c>
      <c r="M110" s="664">
        <v>1345.88</v>
      </c>
      <c r="N110" s="664"/>
      <c r="O110" s="664"/>
      <c r="P110" s="677"/>
      <c r="Q110" s="665"/>
    </row>
    <row r="111" spans="1:17" ht="14.4" customHeight="1" x14ac:dyDescent="0.3">
      <c r="A111" s="660" t="s">
        <v>560</v>
      </c>
      <c r="B111" s="661" t="s">
        <v>4632</v>
      </c>
      <c r="C111" s="661" t="s">
        <v>4633</v>
      </c>
      <c r="D111" s="661" t="s">
        <v>4671</v>
      </c>
      <c r="E111" s="661" t="s">
        <v>4672</v>
      </c>
      <c r="F111" s="664"/>
      <c r="G111" s="664"/>
      <c r="H111" s="664"/>
      <c r="I111" s="664"/>
      <c r="J111" s="664">
        <v>0.1</v>
      </c>
      <c r="K111" s="664">
        <v>165.15</v>
      </c>
      <c r="L111" s="664"/>
      <c r="M111" s="664">
        <v>1651.5</v>
      </c>
      <c r="N111" s="664"/>
      <c r="O111" s="664"/>
      <c r="P111" s="677"/>
      <c r="Q111" s="665"/>
    </row>
    <row r="112" spans="1:17" ht="14.4" customHeight="1" x14ac:dyDescent="0.3">
      <c r="A112" s="660" t="s">
        <v>560</v>
      </c>
      <c r="B112" s="661" t="s">
        <v>4632</v>
      </c>
      <c r="C112" s="661" t="s">
        <v>4633</v>
      </c>
      <c r="D112" s="661" t="s">
        <v>4673</v>
      </c>
      <c r="E112" s="661" t="s">
        <v>1589</v>
      </c>
      <c r="F112" s="664"/>
      <c r="G112" s="664"/>
      <c r="H112" s="664"/>
      <c r="I112" s="664"/>
      <c r="J112" s="664"/>
      <c r="K112" s="664"/>
      <c r="L112" s="664"/>
      <c r="M112" s="664"/>
      <c r="N112" s="664">
        <v>1.6</v>
      </c>
      <c r="O112" s="664">
        <v>617.67999999999995</v>
      </c>
      <c r="P112" s="677"/>
      <c r="Q112" s="665">
        <v>386.04999999999995</v>
      </c>
    </row>
    <row r="113" spans="1:17" ht="14.4" customHeight="1" x14ac:dyDescent="0.3">
      <c r="A113" s="660" t="s">
        <v>560</v>
      </c>
      <c r="B113" s="661" t="s">
        <v>4632</v>
      </c>
      <c r="C113" s="661" t="s">
        <v>4633</v>
      </c>
      <c r="D113" s="661" t="s">
        <v>4674</v>
      </c>
      <c r="E113" s="661" t="s">
        <v>1550</v>
      </c>
      <c r="F113" s="664">
        <v>0.2</v>
      </c>
      <c r="G113" s="664">
        <v>229.99</v>
      </c>
      <c r="H113" s="664">
        <v>1</v>
      </c>
      <c r="I113" s="664">
        <v>1149.95</v>
      </c>
      <c r="J113" s="664"/>
      <c r="K113" s="664"/>
      <c r="L113" s="664"/>
      <c r="M113" s="664"/>
      <c r="N113" s="664">
        <v>0.9</v>
      </c>
      <c r="O113" s="664">
        <v>694.93</v>
      </c>
      <c r="P113" s="677">
        <v>3.0215661550502193</v>
      </c>
      <c r="Q113" s="665">
        <v>772.14444444444439</v>
      </c>
    </row>
    <row r="114" spans="1:17" ht="14.4" customHeight="1" x14ac:dyDescent="0.3">
      <c r="A114" s="660" t="s">
        <v>560</v>
      </c>
      <c r="B114" s="661" t="s">
        <v>4632</v>
      </c>
      <c r="C114" s="661" t="s">
        <v>4633</v>
      </c>
      <c r="D114" s="661" t="s">
        <v>4675</v>
      </c>
      <c r="E114" s="661" t="s">
        <v>4676</v>
      </c>
      <c r="F114" s="664">
        <v>0.7</v>
      </c>
      <c r="G114" s="664">
        <v>438.97</v>
      </c>
      <c r="H114" s="664">
        <v>1</v>
      </c>
      <c r="I114" s="664">
        <v>627.1</v>
      </c>
      <c r="J114" s="664"/>
      <c r="K114" s="664"/>
      <c r="L114" s="664"/>
      <c r="M114" s="664"/>
      <c r="N114" s="664"/>
      <c r="O114" s="664"/>
      <c r="P114" s="677"/>
      <c r="Q114" s="665"/>
    </row>
    <row r="115" spans="1:17" ht="14.4" customHeight="1" x14ac:dyDescent="0.3">
      <c r="A115" s="660" t="s">
        <v>560</v>
      </c>
      <c r="B115" s="661" t="s">
        <v>4632</v>
      </c>
      <c r="C115" s="661" t="s">
        <v>4633</v>
      </c>
      <c r="D115" s="661" t="s">
        <v>4677</v>
      </c>
      <c r="E115" s="661" t="s">
        <v>4678</v>
      </c>
      <c r="F115" s="664"/>
      <c r="G115" s="664"/>
      <c r="H115" s="664"/>
      <c r="I115" s="664"/>
      <c r="J115" s="664">
        <v>0.17</v>
      </c>
      <c r="K115" s="664">
        <v>616.77</v>
      </c>
      <c r="L115" s="664"/>
      <c r="M115" s="664">
        <v>3628.0588235294113</v>
      </c>
      <c r="N115" s="664"/>
      <c r="O115" s="664"/>
      <c r="P115" s="677"/>
      <c r="Q115" s="665"/>
    </row>
    <row r="116" spans="1:17" ht="14.4" customHeight="1" x14ac:dyDescent="0.3">
      <c r="A116" s="660" t="s">
        <v>560</v>
      </c>
      <c r="B116" s="661" t="s">
        <v>4632</v>
      </c>
      <c r="C116" s="661" t="s">
        <v>4633</v>
      </c>
      <c r="D116" s="661" t="s">
        <v>4679</v>
      </c>
      <c r="E116" s="661" t="s">
        <v>593</v>
      </c>
      <c r="F116" s="664"/>
      <c r="G116" s="664"/>
      <c r="H116" s="664"/>
      <c r="I116" s="664"/>
      <c r="J116" s="664"/>
      <c r="K116" s="664"/>
      <c r="L116" s="664"/>
      <c r="M116" s="664"/>
      <c r="N116" s="664">
        <v>3.4000000000000004</v>
      </c>
      <c r="O116" s="664">
        <v>1985.4299999999998</v>
      </c>
      <c r="P116" s="677"/>
      <c r="Q116" s="665">
        <v>583.94999999999993</v>
      </c>
    </row>
    <row r="117" spans="1:17" ht="14.4" customHeight="1" x14ac:dyDescent="0.3">
      <c r="A117" s="660" t="s">
        <v>560</v>
      </c>
      <c r="B117" s="661" t="s">
        <v>4632</v>
      </c>
      <c r="C117" s="661" t="s">
        <v>4633</v>
      </c>
      <c r="D117" s="661" t="s">
        <v>4680</v>
      </c>
      <c r="E117" s="661" t="s">
        <v>4681</v>
      </c>
      <c r="F117" s="664"/>
      <c r="G117" s="664"/>
      <c r="H117" s="664"/>
      <c r="I117" s="664"/>
      <c r="J117" s="664">
        <v>1.1000000000000001</v>
      </c>
      <c r="K117" s="664">
        <v>4318.49</v>
      </c>
      <c r="L117" s="664"/>
      <c r="M117" s="664">
        <v>3925.8999999999996</v>
      </c>
      <c r="N117" s="664"/>
      <c r="O117" s="664"/>
      <c r="P117" s="677"/>
      <c r="Q117" s="665"/>
    </row>
    <row r="118" spans="1:17" ht="14.4" customHeight="1" x14ac:dyDescent="0.3">
      <c r="A118" s="660" t="s">
        <v>560</v>
      </c>
      <c r="B118" s="661" t="s">
        <v>4632</v>
      </c>
      <c r="C118" s="661" t="s">
        <v>4682</v>
      </c>
      <c r="D118" s="661" t="s">
        <v>4683</v>
      </c>
      <c r="E118" s="661" t="s">
        <v>4684</v>
      </c>
      <c r="F118" s="664">
        <v>93</v>
      </c>
      <c r="G118" s="664">
        <v>250887.33000000002</v>
      </c>
      <c r="H118" s="664">
        <v>1</v>
      </c>
      <c r="I118" s="664">
        <v>2697.7132258064516</v>
      </c>
      <c r="J118" s="664">
        <v>121</v>
      </c>
      <c r="K118" s="664">
        <v>330173.91000000003</v>
      </c>
      <c r="L118" s="664">
        <v>1.3160246473984956</v>
      </c>
      <c r="M118" s="664">
        <v>2728.7100000000005</v>
      </c>
      <c r="N118" s="664">
        <v>104</v>
      </c>
      <c r="O118" s="664">
        <v>283785.84000000003</v>
      </c>
      <c r="P118" s="677">
        <v>1.1311286225573847</v>
      </c>
      <c r="Q118" s="665">
        <v>2728.71</v>
      </c>
    </row>
    <row r="119" spans="1:17" ht="14.4" customHeight="1" x14ac:dyDescent="0.3">
      <c r="A119" s="660" t="s">
        <v>560</v>
      </c>
      <c r="B119" s="661" t="s">
        <v>4632</v>
      </c>
      <c r="C119" s="661" t="s">
        <v>4682</v>
      </c>
      <c r="D119" s="661" t="s">
        <v>4685</v>
      </c>
      <c r="E119" s="661" t="s">
        <v>4686</v>
      </c>
      <c r="F119" s="664">
        <v>18</v>
      </c>
      <c r="G119" s="664">
        <v>16440.3</v>
      </c>
      <c r="H119" s="664">
        <v>1</v>
      </c>
      <c r="I119" s="664">
        <v>913.34999999999991</v>
      </c>
      <c r="J119" s="664">
        <v>33</v>
      </c>
      <c r="K119" s="664">
        <v>30543.81</v>
      </c>
      <c r="L119" s="664">
        <v>1.857862082808708</v>
      </c>
      <c r="M119" s="664">
        <v>925.57</v>
      </c>
      <c r="N119" s="664">
        <v>15</v>
      </c>
      <c r="O119" s="664">
        <v>13883.550000000001</v>
      </c>
      <c r="P119" s="677">
        <v>0.84448276491304919</v>
      </c>
      <c r="Q119" s="665">
        <v>925.57</v>
      </c>
    </row>
    <row r="120" spans="1:17" ht="14.4" customHeight="1" x14ac:dyDescent="0.3">
      <c r="A120" s="660" t="s">
        <v>560</v>
      </c>
      <c r="B120" s="661" t="s">
        <v>4632</v>
      </c>
      <c r="C120" s="661" t="s">
        <v>4687</v>
      </c>
      <c r="D120" s="661" t="s">
        <v>4688</v>
      </c>
      <c r="E120" s="661" t="s">
        <v>4689</v>
      </c>
      <c r="F120" s="664"/>
      <c r="G120" s="664"/>
      <c r="H120" s="664"/>
      <c r="I120" s="664"/>
      <c r="J120" s="664">
        <v>2</v>
      </c>
      <c r="K120" s="664">
        <v>4620</v>
      </c>
      <c r="L120" s="664"/>
      <c r="M120" s="664">
        <v>2310</v>
      </c>
      <c r="N120" s="664">
        <v>3</v>
      </c>
      <c r="O120" s="664">
        <v>6930</v>
      </c>
      <c r="P120" s="677"/>
      <c r="Q120" s="665">
        <v>2310</v>
      </c>
    </row>
    <row r="121" spans="1:17" ht="14.4" customHeight="1" x14ac:dyDescent="0.3">
      <c r="A121" s="660" t="s">
        <v>560</v>
      </c>
      <c r="B121" s="661" t="s">
        <v>4632</v>
      </c>
      <c r="C121" s="661" t="s">
        <v>4687</v>
      </c>
      <c r="D121" s="661" t="s">
        <v>4690</v>
      </c>
      <c r="E121" s="661" t="s">
        <v>4691</v>
      </c>
      <c r="F121" s="664">
        <v>14</v>
      </c>
      <c r="G121" s="664">
        <v>630300.57999999996</v>
      </c>
      <c r="H121" s="664">
        <v>1</v>
      </c>
      <c r="I121" s="664">
        <v>45021.469999999994</v>
      </c>
      <c r="J121" s="664">
        <v>11</v>
      </c>
      <c r="K121" s="664">
        <v>495236.17000000004</v>
      </c>
      <c r="L121" s="664">
        <v>0.78571428571428581</v>
      </c>
      <c r="M121" s="664">
        <v>45021.47</v>
      </c>
      <c r="N121" s="664">
        <v>5</v>
      </c>
      <c r="O121" s="664">
        <v>225107.35</v>
      </c>
      <c r="P121" s="677">
        <v>0.35714285714285715</v>
      </c>
      <c r="Q121" s="665">
        <v>45021.47</v>
      </c>
    </row>
    <row r="122" spans="1:17" ht="14.4" customHeight="1" x14ac:dyDescent="0.3">
      <c r="A122" s="660" t="s">
        <v>560</v>
      </c>
      <c r="B122" s="661" t="s">
        <v>4632</v>
      </c>
      <c r="C122" s="661" t="s">
        <v>4687</v>
      </c>
      <c r="D122" s="661" t="s">
        <v>4692</v>
      </c>
      <c r="E122" s="661" t="s">
        <v>4693</v>
      </c>
      <c r="F122" s="664">
        <v>4</v>
      </c>
      <c r="G122" s="664">
        <v>285502.03999999998</v>
      </c>
      <c r="H122" s="664">
        <v>1</v>
      </c>
      <c r="I122" s="664">
        <v>71375.509999999995</v>
      </c>
      <c r="J122" s="664">
        <v>2</v>
      </c>
      <c r="K122" s="664">
        <v>142751.01999999999</v>
      </c>
      <c r="L122" s="664">
        <v>0.5</v>
      </c>
      <c r="M122" s="664">
        <v>71375.509999999995</v>
      </c>
      <c r="N122" s="664"/>
      <c r="O122" s="664"/>
      <c r="P122" s="677"/>
      <c r="Q122" s="665"/>
    </row>
    <row r="123" spans="1:17" ht="14.4" customHeight="1" x14ac:dyDescent="0.3">
      <c r="A123" s="660" t="s">
        <v>560</v>
      </c>
      <c r="B123" s="661" t="s">
        <v>4632</v>
      </c>
      <c r="C123" s="661" t="s">
        <v>4687</v>
      </c>
      <c r="D123" s="661" t="s">
        <v>4694</v>
      </c>
      <c r="E123" s="661" t="s">
        <v>4695</v>
      </c>
      <c r="F123" s="664">
        <v>2</v>
      </c>
      <c r="G123" s="664">
        <v>89162.5</v>
      </c>
      <c r="H123" s="664">
        <v>1</v>
      </c>
      <c r="I123" s="664">
        <v>44581.25</v>
      </c>
      <c r="J123" s="664"/>
      <c r="K123" s="664"/>
      <c r="L123" s="664"/>
      <c r="M123" s="664"/>
      <c r="N123" s="664"/>
      <c r="O123" s="664"/>
      <c r="P123" s="677"/>
      <c r="Q123" s="665"/>
    </row>
    <row r="124" spans="1:17" ht="14.4" customHeight="1" x14ac:dyDescent="0.3">
      <c r="A124" s="660" t="s">
        <v>560</v>
      </c>
      <c r="B124" s="661" t="s">
        <v>4632</v>
      </c>
      <c r="C124" s="661" t="s">
        <v>4687</v>
      </c>
      <c r="D124" s="661" t="s">
        <v>4696</v>
      </c>
      <c r="E124" s="661" t="s">
        <v>4697</v>
      </c>
      <c r="F124" s="664">
        <v>1</v>
      </c>
      <c r="G124" s="664">
        <v>44581.25</v>
      </c>
      <c r="H124" s="664">
        <v>1</v>
      </c>
      <c r="I124" s="664">
        <v>44581.25</v>
      </c>
      <c r="J124" s="664">
        <v>4</v>
      </c>
      <c r="K124" s="664">
        <v>178325</v>
      </c>
      <c r="L124" s="664">
        <v>4</v>
      </c>
      <c r="M124" s="664">
        <v>44581.25</v>
      </c>
      <c r="N124" s="664">
        <v>6</v>
      </c>
      <c r="O124" s="664">
        <v>267487.5</v>
      </c>
      <c r="P124" s="677">
        <v>6</v>
      </c>
      <c r="Q124" s="665">
        <v>44581.25</v>
      </c>
    </row>
    <row r="125" spans="1:17" ht="14.4" customHeight="1" x14ac:dyDescent="0.3">
      <c r="A125" s="660" t="s">
        <v>560</v>
      </c>
      <c r="B125" s="661" t="s">
        <v>4632</v>
      </c>
      <c r="C125" s="661" t="s">
        <v>4687</v>
      </c>
      <c r="D125" s="661" t="s">
        <v>4698</v>
      </c>
      <c r="E125" s="661" t="s">
        <v>4699</v>
      </c>
      <c r="F125" s="664"/>
      <c r="G125" s="664"/>
      <c r="H125" s="664"/>
      <c r="I125" s="664"/>
      <c r="J125" s="664"/>
      <c r="K125" s="664"/>
      <c r="L125" s="664"/>
      <c r="M125" s="664"/>
      <c r="N125" s="664">
        <v>2</v>
      </c>
      <c r="O125" s="664">
        <v>259314</v>
      </c>
      <c r="P125" s="677"/>
      <c r="Q125" s="665">
        <v>129657</v>
      </c>
    </row>
    <row r="126" spans="1:17" ht="14.4" customHeight="1" x14ac:dyDescent="0.3">
      <c r="A126" s="660" t="s">
        <v>560</v>
      </c>
      <c r="B126" s="661" t="s">
        <v>4632</v>
      </c>
      <c r="C126" s="661" t="s">
        <v>4687</v>
      </c>
      <c r="D126" s="661" t="s">
        <v>4700</v>
      </c>
      <c r="E126" s="661" t="s">
        <v>4701</v>
      </c>
      <c r="F126" s="664">
        <v>3</v>
      </c>
      <c r="G126" s="664">
        <v>31243.26</v>
      </c>
      <c r="H126" s="664">
        <v>1</v>
      </c>
      <c r="I126" s="664">
        <v>10414.42</v>
      </c>
      <c r="J126" s="664">
        <v>1</v>
      </c>
      <c r="K126" s="664">
        <v>10414.42</v>
      </c>
      <c r="L126" s="664">
        <v>0.33333333333333337</v>
      </c>
      <c r="M126" s="664">
        <v>10414.42</v>
      </c>
      <c r="N126" s="664"/>
      <c r="O126" s="664"/>
      <c r="P126" s="677"/>
      <c r="Q126" s="665"/>
    </row>
    <row r="127" spans="1:17" ht="14.4" customHeight="1" x14ac:dyDescent="0.3">
      <c r="A127" s="660" t="s">
        <v>560</v>
      </c>
      <c r="B127" s="661" t="s">
        <v>4632</v>
      </c>
      <c r="C127" s="661" t="s">
        <v>4687</v>
      </c>
      <c r="D127" s="661" t="s">
        <v>4702</v>
      </c>
      <c r="E127" s="661" t="s">
        <v>4703</v>
      </c>
      <c r="F127" s="664">
        <v>43</v>
      </c>
      <c r="G127" s="664">
        <v>759036</v>
      </c>
      <c r="H127" s="664">
        <v>1</v>
      </c>
      <c r="I127" s="664">
        <v>17652</v>
      </c>
      <c r="J127" s="664">
        <v>63</v>
      </c>
      <c r="K127" s="664">
        <v>1112076</v>
      </c>
      <c r="L127" s="664">
        <v>1.4651162790697674</v>
      </c>
      <c r="M127" s="664">
        <v>17652</v>
      </c>
      <c r="N127" s="664">
        <v>44</v>
      </c>
      <c r="O127" s="664">
        <v>776688</v>
      </c>
      <c r="P127" s="677">
        <v>1.0232558139534884</v>
      </c>
      <c r="Q127" s="665">
        <v>17652</v>
      </c>
    </row>
    <row r="128" spans="1:17" ht="14.4" customHeight="1" x14ac:dyDescent="0.3">
      <c r="A128" s="660" t="s">
        <v>560</v>
      </c>
      <c r="B128" s="661" t="s">
        <v>4632</v>
      </c>
      <c r="C128" s="661" t="s">
        <v>4687</v>
      </c>
      <c r="D128" s="661" t="s">
        <v>4704</v>
      </c>
      <c r="E128" s="661" t="s">
        <v>4705</v>
      </c>
      <c r="F128" s="664">
        <v>43</v>
      </c>
      <c r="G128" s="664">
        <v>287455</v>
      </c>
      <c r="H128" s="664">
        <v>1</v>
      </c>
      <c r="I128" s="664">
        <v>6685</v>
      </c>
      <c r="J128" s="664">
        <v>63</v>
      </c>
      <c r="K128" s="664">
        <v>421155</v>
      </c>
      <c r="L128" s="664">
        <v>1.4651162790697674</v>
      </c>
      <c r="M128" s="664">
        <v>6685</v>
      </c>
      <c r="N128" s="664">
        <v>44</v>
      </c>
      <c r="O128" s="664">
        <v>294140</v>
      </c>
      <c r="P128" s="677">
        <v>1.0232558139534884</v>
      </c>
      <c r="Q128" s="665">
        <v>6685</v>
      </c>
    </row>
    <row r="129" spans="1:17" ht="14.4" customHeight="1" x14ac:dyDescent="0.3">
      <c r="A129" s="660" t="s">
        <v>560</v>
      </c>
      <c r="B129" s="661" t="s">
        <v>4632</v>
      </c>
      <c r="C129" s="661" t="s">
        <v>4687</v>
      </c>
      <c r="D129" s="661" t="s">
        <v>4706</v>
      </c>
      <c r="E129" s="661" t="s">
        <v>4707</v>
      </c>
      <c r="F129" s="664">
        <v>38</v>
      </c>
      <c r="G129" s="664">
        <v>679630</v>
      </c>
      <c r="H129" s="664">
        <v>1</v>
      </c>
      <c r="I129" s="664">
        <v>17885</v>
      </c>
      <c r="J129" s="664">
        <v>42</v>
      </c>
      <c r="K129" s="664">
        <v>751170</v>
      </c>
      <c r="L129" s="664">
        <v>1.1052631578947369</v>
      </c>
      <c r="M129" s="664">
        <v>17885</v>
      </c>
      <c r="N129" s="664">
        <v>43</v>
      </c>
      <c r="O129" s="664">
        <v>769055</v>
      </c>
      <c r="P129" s="677">
        <v>1.131578947368421</v>
      </c>
      <c r="Q129" s="665">
        <v>17885</v>
      </c>
    </row>
    <row r="130" spans="1:17" ht="14.4" customHeight="1" x14ac:dyDescent="0.3">
      <c r="A130" s="660" t="s">
        <v>560</v>
      </c>
      <c r="B130" s="661" t="s">
        <v>4632</v>
      </c>
      <c r="C130" s="661" t="s">
        <v>4687</v>
      </c>
      <c r="D130" s="661" t="s">
        <v>4708</v>
      </c>
      <c r="E130" s="661" t="s">
        <v>4709</v>
      </c>
      <c r="F130" s="664">
        <v>38</v>
      </c>
      <c r="G130" s="664">
        <v>259160</v>
      </c>
      <c r="H130" s="664">
        <v>1</v>
      </c>
      <c r="I130" s="664">
        <v>6820</v>
      </c>
      <c r="J130" s="664">
        <v>42</v>
      </c>
      <c r="K130" s="664">
        <v>286440</v>
      </c>
      <c r="L130" s="664">
        <v>1.1052631578947369</v>
      </c>
      <c r="M130" s="664">
        <v>6820</v>
      </c>
      <c r="N130" s="664">
        <v>43</v>
      </c>
      <c r="O130" s="664">
        <v>293260</v>
      </c>
      <c r="P130" s="677">
        <v>1.131578947368421</v>
      </c>
      <c r="Q130" s="665">
        <v>6820</v>
      </c>
    </row>
    <row r="131" spans="1:17" ht="14.4" customHeight="1" x14ac:dyDescent="0.3">
      <c r="A131" s="660" t="s">
        <v>560</v>
      </c>
      <c r="B131" s="661" t="s">
        <v>4632</v>
      </c>
      <c r="C131" s="661" t="s">
        <v>4687</v>
      </c>
      <c r="D131" s="661" t="s">
        <v>4710</v>
      </c>
      <c r="E131" s="661" t="s">
        <v>4711</v>
      </c>
      <c r="F131" s="664">
        <v>56</v>
      </c>
      <c r="G131" s="664">
        <v>397600</v>
      </c>
      <c r="H131" s="664">
        <v>1</v>
      </c>
      <c r="I131" s="664">
        <v>7100</v>
      </c>
      <c r="J131" s="664">
        <v>103</v>
      </c>
      <c r="K131" s="664">
        <v>731300</v>
      </c>
      <c r="L131" s="664">
        <v>1.8392857142857142</v>
      </c>
      <c r="M131" s="664">
        <v>7100</v>
      </c>
      <c r="N131" s="664">
        <v>86</v>
      </c>
      <c r="O131" s="664">
        <v>610600</v>
      </c>
      <c r="P131" s="677">
        <v>1.5357142857142858</v>
      </c>
      <c r="Q131" s="665">
        <v>7100</v>
      </c>
    </row>
    <row r="132" spans="1:17" ht="14.4" customHeight="1" x14ac:dyDescent="0.3">
      <c r="A132" s="660" t="s">
        <v>560</v>
      </c>
      <c r="B132" s="661" t="s">
        <v>4632</v>
      </c>
      <c r="C132" s="661" t="s">
        <v>4687</v>
      </c>
      <c r="D132" s="661" t="s">
        <v>4712</v>
      </c>
      <c r="E132" s="661" t="s">
        <v>4713</v>
      </c>
      <c r="F132" s="664">
        <v>38</v>
      </c>
      <c r="G132" s="664">
        <v>334400</v>
      </c>
      <c r="H132" s="664">
        <v>1</v>
      </c>
      <c r="I132" s="664">
        <v>8800</v>
      </c>
      <c r="J132" s="664">
        <v>42</v>
      </c>
      <c r="K132" s="664">
        <v>369600</v>
      </c>
      <c r="L132" s="664">
        <v>1.1052631578947369</v>
      </c>
      <c r="M132" s="664">
        <v>8800</v>
      </c>
      <c r="N132" s="664">
        <v>44</v>
      </c>
      <c r="O132" s="664">
        <v>387200</v>
      </c>
      <c r="P132" s="677">
        <v>1.1578947368421053</v>
      </c>
      <c r="Q132" s="665">
        <v>8800</v>
      </c>
    </row>
    <row r="133" spans="1:17" ht="14.4" customHeight="1" x14ac:dyDescent="0.3">
      <c r="A133" s="660" t="s">
        <v>560</v>
      </c>
      <c r="B133" s="661" t="s">
        <v>4632</v>
      </c>
      <c r="C133" s="661" t="s">
        <v>4687</v>
      </c>
      <c r="D133" s="661" t="s">
        <v>4714</v>
      </c>
      <c r="E133" s="661" t="s">
        <v>4715</v>
      </c>
      <c r="F133" s="664">
        <v>80</v>
      </c>
      <c r="G133" s="664">
        <v>93200</v>
      </c>
      <c r="H133" s="664">
        <v>1</v>
      </c>
      <c r="I133" s="664">
        <v>1165</v>
      </c>
      <c r="J133" s="664">
        <v>102</v>
      </c>
      <c r="K133" s="664">
        <v>118830</v>
      </c>
      <c r="L133" s="664">
        <v>1.2749999999999999</v>
      </c>
      <c r="M133" s="664">
        <v>1165</v>
      </c>
      <c r="N133" s="664">
        <v>86</v>
      </c>
      <c r="O133" s="664">
        <v>100190</v>
      </c>
      <c r="P133" s="677">
        <v>1.075</v>
      </c>
      <c r="Q133" s="665">
        <v>1165</v>
      </c>
    </row>
    <row r="134" spans="1:17" ht="14.4" customHeight="1" x14ac:dyDescent="0.3">
      <c r="A134" s="660" t="s">
        <v>560</v>
      </c>
      <c r="B134" s="661" t="s">
        <v>4632</v>
      </c>
      <c r="C134" s="661" t="s">
        <v>4687</v>
      </c>
      <c r="D134" s="661" t="s">
        <v>4716</v>
      </c>
      <c r="E134" s="661" t="s">
        <v>4717</v>
      </c>
      <c r="F134" s="664">
        <v>50</v>
      </c>
      <c r="G134" s="664">
        <v>37100</v>
      </c>
      <c r="H134" s="664">
        <v>1</v>
      </c>
      <c r="I134" s="664">
        <v>742</v>
      </c>
      <c r="J134" s="664">
        <v>67</v>
      </c>
      <c r="K134" s="664">
        <v>49714</v>
      </c>
      <c r="L134" s="664">
        <v>1.34</v>
      </c>
      <c r="M134" s="664">
        <v>742</v>
      </c>
      <c r="N134" s="664">
        <v>40</v>
      </c>
      <c r="O134" s="664">
        <v>29680</v>
      </c>
      <c r="P134" s="677">
        <v>0.8</v>
      </c>
      <c r="Q134" s="665">
        <v>742</v>
      </c>
    </row>
    <row r="135" spans="1:17" ht="14.4" customHeight="1" x14ac:dyDescent="0.3">
      <c r="A135" s="660" t="s">
        <v>560</v>
      </c>
      <c r="B135" s="661" t="s">
        <v>4632</v>
      </c>
      <c r="C135" s="661" t="s">
        <v>4687</v>
      </c>
      <c r="D135" s="661" t="s">
        <v>4718</v>
      </c>
      <c r="E135" s="661" t="s">
        <v>4719</v>
      </c>
      <c r="F135" s="664">
        <v>93</v>
      </c>
      <c r="G135" s="664">
        <v>48918</v>
      </c>
      <c r="H135" s="664">
        <v>1</v>
      </c>
      <c r="I135" s="664">
        <v>526</v>
      </c>
      <c r="J135" s="664">
        <v>124</v>
      </c>
      <c r="K135" s="664">
        <v>65224</v>
      </c>
      <c r="L135" s="664">
        <v>1.3333333333333333</v>
      </c>
      <c r="M135" s="664">
        <v>526</v>
      </c>
      <c r="N135" s="664">
        <v>95</v>
      </c>
      <c r="O135" s="664">
        <v>49970</v>
      </c>
      <c r="P135" s="677">
        <v>1.021505376344086</v>
      </c>
      <c r="Q135" s="665">
        <v>526</v>
      </c>
    </row>
    <row r="136" spans="1:17" ht="14.4" customHeight="1" x14ac:dyDescent="0.3">
      <c r="A136" s="660" t="s">
        <v>560</v>
      </c>
      <c r="B136" s="661" t="s">
        <v>4632</v>
      </c>
      <c r="C136" s="661" t="s">
        <v>4687</v>
      </c>
      <c r="D136" s="661" t="s">
        <v>4720</v>
      </c>
      <c r="E136" s="661" t="s">
        <v>4721</v>
      </c>
      <c r="F136" s="664">
        <v>6</v>
      </c>
      <c r="G136" s="664">
        <v>280350</v>
      </c>
      <c r="H136" s="664">
        <v>1</v>
      </c>
      <c r="I136" s="664">
        <v>46725</v>
      </c>
      <c r="J136" s="664">
        <v>5</v>
      </c>
      <c r="K136" s="664">
        <v>233625</v>
      </c>
      <c r="L136" s="664">
        <v>0.83333333333333337</v>
      </c>
      <c r="M136" s="664">
        <v>46725</v>
      </c>
      <c r="N136" s="664">
        <v>5</v>
      </c>
      <c r="O136" s="664">
        <v>233625</v>
      </c>
      <c r="P136" s="677">
        <v>0.83333333333333337</v>
      </c>
      <c r="Q136" s="665">
        <v>46725</v>
      </c>
    </row>
    <row r="137" spans="1:17" ht="14.4" customHeight="1" x14ac:dyDescent="0.3">
      <c r="A137" s="660" t="s">
        <v>560</v>
      </c>
      <c r="B137" s="661" t="s">
        <v>4632</v>
      </c>
      <c r="C137" s="661" t="s">
        <v>4687</v>
      </c>
      <c r="D137" s="661" t="s">
        <v>4722</v>
      </c>
      <c r="E137" s="661" t="s">
        <v>4723</v>
      </c>
      <c r="F137" s="664">
        <v>52</v>
      </c>
      <c r="G137" s="664">
        <v>48663.679999999993</v>
      </c>
      <c r="H137" s="664">
        <v>1</v>
      </c>
      <c r="I137" s="664">
        <v>935.83999999999992</v>
      </c>
      <c r="J137" s="664">
        <v>87</v>
      </c>
      <c r="K137" s="664">
        <v>81418.080000000002</v>
      </c>
      <c r="L137" s="664">
        <v>1.6730769230769234</v>
      </c>
      <c r="M137" s="664">
        <v>935.84</v>
      </c>
      <c r="N137" s="664">
        <v>73</v>
      </c>
      <c r="O137" s="664">
        <v>68316.320000000007</v>
      </c>
      <c r="P137" s="677">
        <v>1.4038461538461542</v>
      </c>
      <c r="Q137" s="665">
        <v>935.84000000000015</v>
      </c>
    </row>
    <row r="138" spans="1:17" ht="14.4" customHeight="1" x14ac:dyDescent="0.3">
      <c r="A138" s="660" t="s">
        <v>560</v>
      </c>
      <c r="B138" s="661" t="s">
        <v>4632</v>
      </c>
      <c r="C138" s="661" t="s">
        <v>4687</v>
      </c>
      <c r="D138" s="661" t="s">
        <v>4724</v>
      </c>
      <c r="E138" s="661" t="s">
        <v>4725</v>
      </c>
      <c r="F138" s="664">
        <v>7</v>
      </c>
      <c r="G138" s="664">
        <v>50781.850000000006</v>
      </c>
      <c r="H138" s="664">
        <v>1</v>
      </c>
      <c r="I138" s="664">
        <v>7254.5500000000011</v>
      </c>
      <c r="J138" s="664">
        <v>16</v>
      </c>
      <c r="K138" s="664">
        <v>116072.80000000002</v>
      </c>
      <c r="L138" s="664">
        <v>2.2857142857142856</v>
      </c>
      <c r="M138" s="664">
        <v>7254.5500000000011</v>
      </c>
      <c r="N138" s="664">
        <v>6</v>
      </c>
      <c r="O138" s="664">
        <v>43527.3</v>
      </c>
      <c r="P138" s="677">
        <v>0.8571428571428571</v>
      </c>
      <c r="Q138" s="665">
        <v>7254.55</v>
      </c>
    </row>
    <row r="139" spans="1:17" ht="14.4" customHeight="1" x14ac:dyDescent="0.3">
      <c r="A139" s="660" t="s">
        <v>560</v>
      </c>
      <c r="B139" s="661" t="s">
        <v>4632</v>
      </c>
      <c r="C139" s="661" t="s">
        <v>4687</v>
      </c>
      <c r="D139" s="661" t="s">
        <v>4726</v>
      </c>
      <c r="E139" s="661" t="s">
        <v>4727</v>
      </c>
      <c r="F139" s="664"/>
      <c r="G139" s="664"/>
      <c r="H139" s="664"/>
      <c r="I139" s="664"/>
      <c r="J139" s="664">
        <v>1</v>
      </c>
      <c r="K139" s="664">
        <v>8644</v>
      </c>
      <c r="L139" s="664"/>
      <c r="M139" s="664">
        <v>8644</v>
      </c>
      <c r="N139" s="664"/>
      <c r="O139" s="664"/>
      <c r="P139" s="677"/>
      <c r="Q139" s="665"/>
    </row>
    <row r="140" spans="1:17" ht="14.4" customHeight="1" x14ac:dyDescent="0.3">
      <c r="A140" s="660" t="s">
        <v>560</v>
      </c>
      <c r="B140" s="661" t="s">
        <v>4632</v>
      </c>
      <c r="C140" s="661" t="s">
        <v>4687</v>
      </c>
      <c r="D140" s="661" t="s">
        <v>4728</v>
      </c>
      <c r="E140" s="661" t="s">
        <v>4729</v>
      </c>
      <c r="F140" s="664">
        <v>6</v>
      </c>
      <c r="G140" s="664">
        <v>233119.61999999997</v>
      </c>
      <c r="H140" s="664">
        <v>1</v>
      </c>
      <c r="I140" s="664">
        <v>38853.269999999997</v>
      </c>
      <c r="J140" s="664">
        <v>6</v>
      </c>
      <c r="K140" s="664">
        <v>233119.62</v>
      </c>
      <c r="L140" s="664">
        <v>1.0000000000000002</v>
      </c>
      <c r="M140" s="664">
        <v>38853.269999999997</v>
      </c>
      <c r="N140" s="664">
        <v>5</v>
      </c>
      <c r="O140" s="664">
        <v>194266.34999999998</v>
      </c>
      <c r="P140" s="677">
        <v>0.83333333333333337</v>
      </c>
      <c r="Q140" s="665">
        <v>38853.269999999997</v>
      </c>
    </row>
    <row r="141" spans="1:17" ht="14.4" customHeight="1" x14ac:dyDescent="0.3">
      <c r="A141" s="660" t="s">
        <v>560</v>
      </c>
      <c r="B141" s="661" t="s">
        <v>4632</v>
      </c>
      <c r="C141" s="661" t="s">
        <v>4687</v>
      </c>
      <c r="D141" s="661" t="s">
        <v>4730</v>
      </c>
      <c r="E141" s="661" t="s">
        <v>4731</v>
      </c>
      <c r="F141" s="664">
        <v>1</v>
      </c>
      <c r="G141" s="664">
        <v>2976</v>
      </c>
      <c r="H141" s="664">
        <v>1</v>
      </c>
      <c r="I141" s="664">
        <v>2976</v>
      </c>
      <c r="J141" s="664">
        <v>2</v>
      </c>
      <c r="K141" s="664">
        <v>5952</v>
      </c>
      <c r="L141" s="664">
        <v>2</v>
      </c>
      <c r="M141" s="664">
        <v>2976</v>
      </c>
      <c r="N141" s="664"/>
      <c r="O141" s="664"/>
      <c r="P141" s="677"/>
      <c r="Q141" s="665"/>
    </row>
    <row r="142" spans="1:17" ht="14.4" customHeight="1" x14ac:dyDescent="0.3">
      <c r="A142" s="660" t="s">
        <v>560</v>
      </c>
      <c r="B142" s="661" t="s">
        <v>4632</v>
      </c>
      <c r="C142" s="661" t="s">
        <v>4687</v>
      </c>
      <c r="D142" s="661" t="s">
        <v>4732</v>
      </c>
      <c r="E142" s="661" t="s">
        <v>4733</v>
      </c>
      <c r="F142" s="664">
        <v>39</v>
      </c>
      <c r="G142" s="664">
        <v>53069.25</v>
      </c>
      <c r="H142" s="664">
        <v>1</v>
      </c>
      <c r="I142" s="664">
        <v>1360.75</v>
      </c>
      <c r="J142" s="664">
        <v>56</v>
      </c>
      <c r="K142" s="664">
        <v>76202</v>
      </c>
      <c r="L142" s="664">
        <v>1.4358974358974359</v>
      </c>
      <c r="M142" s="664">
        <v>1360.75</v>
      </c>
      <c r="N142" s="664">
        <v>39</v>
      </c>
      <c r="O142" s="664">
        <v>53069.25</v>
      </c>
      <c r="P142" s="677">
        <v>1</v>
      </c>
      <c r="Q142" s="665">
        <v>1360.75</v>
      </c>
    </row>
    <row r="143" spans="1:17" ht="14.4" customHeight="1" x14ac:dyDescent="0.3">
      <c r="A143" s="660" t="s">
        <v>560</v>
      </c>
      <c r="B143" s="661" t="s">
        <v>4632</v>
      </c>
      <c r="C143" s="661" t="s">
        <v>4687</v>
      </c>
      <c r="D143" s="661" t="s">
        <v>4734</v>
      </c>
      <c r="E143" s="661" t="s">
        <v>4735</v>
      </c>
      <c r="F143" s="664">
        <v>7</v>
      </c>
      <c r="G143" s="664">
        <v>32742.5</v>
      </c>
      <c r="H143" s="664">
        <v>1</v>
      </c>
      <c r="I143" s="664">
        <v>4677.5</v>
      </c>
      <c r="J143" s="664">
        <v>20</v>
      </c>
      <c r="K143" s="664">
        <v>93550</v>
      </c>
      <c r="L143" s="664">
        <v>2.8571428571428572</v>
      </c>
      <c r="M143" s="664">
        <v>4677.5</v>
      </c>
      <c r="N143" s="664">
        <v>2</v>
      </c>
      <c r="O143" s="664">
        <v>9355</v>
      </c>
      <c r="P143" s="677">
        <v>0.2857142857142857</v>
      </c>
      <c r="Q143" s="665">
        <v>4677.5</v>
      </c>
    </row>
    <row r="144" spans="1:17" ht="14.4" customHeight="1" x14ac:dyDescent="0.3">
      <c r="A144" s="660" t="s">
        <v>560</v>
      </c>
      <c r="B144" s="661" t="s">
        <v>4632</v>
      </c>
      <c r="C144" s="661" t="s">
        <v>4687</v>
      </c>
      <c r="D144" s="661" t="s">
        <v>4736</v>
      </c>
      <c r="E144" s="661" t="s">
        <v>4737</v>
      </c>
      <c r="F144" s="664">
        <v>3</v>
      </c>
      <c r="G144" s="664">
        <v>56858.879999999997</v>
      </c>
      <c r="H144" s="664">
        <v>1</v>
      </c>
      <c r="I144" s="664">
        <v>18952.96</v>
      </c>
      <c r="J144" s="664">
        <v>3</v>
      </c>
      <c r="K144" s="664">
        <v>56858.879999999997</v>
      </c>
      <c r="L144" s="664">
        <v>1</v>
      </c>
      <c r="M144" s="664">
        <v>18952.96</v>
      </c>
      <c r="N144" s="664">
        <v>3</v>
      </c>
      <c r="O144" s="664">
        <v>56858.879999999997</v>
      </c>
      <c r="P144" s="677">
        <v>1</v>
      </c>
      <c r="Q144" s="665">
        <v>18952.96</v>
      </c>
    </row>
    <row r="145" spans="1:17" ht="14.4" customHeight="1" x14ac:dyDescent="0.3">
      <c r="A145" s="660" t="s">
        <v>560</v>
      </c>
      <c r="B145" s="661" t="s">
        <v>4632</v>
      </c>
      <c r="C145" s="661" t="s">
        <v>4687</v>
      </c>
      <c r="D145" s="661" t="s">
        <v>4738</v>
      </c>
      <c r="E145" s="661" t="s">
        <v>4739</v>
      </c>
      <c r="F145" s="664">
        <v>1</v>
      </c>
      <c r="G145" s="664">
        <v>306.87</v>
      </c>
      <c r="H145" s="664">
        <v>1</v>
      </c>
      <c r="I145" s="664">
        <v>306.87</v>
      </c>
      <c r="J145" s="664"/>
      <c r="K145" s="664"/>
      <c r="L145" s="664"/>
      <c r="M145" s="664"/>
      <c r="N145" s="664"/>
      <c r="O145" s="664"/>
      <c r="P145" s="677"/>
      <c r="Q145" s="665"/>
    </row>
    <row r="146" spans="1:17" ht="14.4" customHeight="1" x14ac:dyDescent="0.3">
      <c r="A146" s="660" t="s">
        <v>560</v>
      </c>
      <c r="B146" s="661" t="s">
        <v>4632</v>
      </c>
      <c r="C146" s="661" t="s">
        <v>4687</v>
      </c>
      <c r="D146" s="661" t="s">
        <v>4740</v>
      </c>
      <c r="E146" s="661" t="s">
        <v>4741</v>
      </c>
      <c r="F146" s="664">
        <v>8</v>
      </c>
      <c r="G146" s="664">
        <v>354016</v>
      </c>
      <c r="H146" s="664">
        <v>1</v>
      </c>
      <c r="I146" s="664">
        <v>44252</v>
      </c>
      <c r="J146" s="664">
        <v>5</v>
      </c>
      <c r="K146" s="664">
        <v>221260</v>
      </c>
      <c r="L146" s="664">
        <v>0.625</v>
      </c>
      <c r="M146" s="664">
        <v>44252</v>
      </c>
      <c r="N146" s="664">
        <v>3</v>
      </c>
      <c r="O146" s="664">
        <v>132756</v>
      </c>
      <c r="P146" s="677">
        <v>0.375</v>
      </c>
      <c r="Q146" s="665">
        <v>44252</v>
      </c>
    </row>
    <row r="147" spans="1:17" ht="14.4" customHeight="1" x14ac:dyDescent="0.3">
      <c r="A147" s="660" t="s">
        <v>560</v>
      </c>
      <c r="B147" s="661" t="s">
        <v>4632</v>
      </c>
      <c r="C147" s="661" t="s">
        <v>4687</v>
      </c>
      <c r="D147" s="661" t="s">
        <v>4742</v>
      </c>
      <c r="E147" s="661" t="s">
        <v>4743</v>
      </c>
      <c r="F147" s="664">
        <v>7</v>
      </c>
      <c r="G147" s="664">
        <v>327901</v>
      </c>
      <c r="H147" s="664">
        <v>1</v>
      </c>
      <c r="I147" s="664">
        <v>46843</v>
      </c>
      <c r="J147" s="664">
        <v>4</v>
      </c>
      <c r="K147" s="664">
        <v>187372</v>
      </c>
      <c r="L147" s="664">
        <v>0.5714285714285714</v>
      </c>
      <c r="M147" s="664">
        <v>46843</v>
      </c>
      <c r="N147" s="664">
        <v>4</v>
      </c>
      <c r="O147" s="664">
        <v>187372</v>
      </c>
      <c r="P147" s="677">
        <v>0.5714285714285714</v>
      </c>
      <c r="Q147" s="665">
        <v>46843</v>
      </c>
    </row>
    <row r="148" spans="1:17" ht="14.4" customHeight="1" x14ac:dyDescent="0.3">
      <c r="A148" s="660" t="s">
        <v>560</v>
      </c>
      <c r="B148" s="661" t="s">
        <v>4632</v>
      </c>
      <c r="C148" s="661" t="s">
        <v>4687</v>
      </c>
      <c r="D148" s="661" t="s">
        <v>4744</v>
      </c>
      <c r="E148" s="661" t="s">
        <v>4745</v>
      </c>
      <c r="F148" s="664">
        <v>13</v>
      </c>
      <c r="G148" s="664">
        <v>23894</v>
      </c>
      <c r="H148" s="664">
        <v>1</v>
      </c>
      <c r="I148" s="664">
        <v>1838</v>
      </c>
      <c r="J148" s="664">
        <v>17</v>
      </c>
      <c r="K148" s="664">
        <v>31246</v>
      </c>
      <c r="L148" s="664">
        <v>1.3076923076923077</v>
      </c>
      <c r="M148" s="664">
        <v>1838</v>
      </c>
      <c r="N148" s="664">
        <v>12</v>
      </c>
      <c r="O148" s="664">
        <v>22056</v>
      </c>
      <c r="P148" s="677">
        <v>0.92307692307692313</v>
      </c>
      <c r="Q148" s="665">
        <v>1838</v>
      </c>
    </row>
    <row r="149" spans="1:17" ht="14.4" customHeight="1" x14ac:dyDescent="0.3">
      <c r="A149" s="660" t="s">
        <v>560</v>
      </c>
      <c r="B149" s="661" t="s">
        <v>4632</v>
      </c>
      <c r="C149" s="661" t="s">
        <v>4687</v>
      </c>
      <c r="D149" s="661" t="s">
        <v>4746</v>
      </c>
      <c r="E149" s="661" t="s">
        <v>4747</v>
      </c>
      <c r="F149" s="664"/>
      <c r="G149" s="664"/>
      <c r="H149" s="664"/>
      <c r="I149" s="664"/>
      <c r="J149" s="664">
        <v>1</v>
      </c>
      <c r="K149" s="664">
        <v>69228.990000000005</v>
      </c>
      <c r="L149" s="664"/>
      <c r="M149" s="664">
        <v>69228.990000000005</v>
      </c>
      <c r="N149" s="664"/>
      <c r="O149" s="664"/>
      <c r="P149" s="677"/>
      <c r="Q149" s="665"/>
    </row>
    <row r="150" spans="1:17" ht="14.4" customHeight="1" x14ac:dyDescent="0.3">
      <c r="A150" s="660" t="s">
        <v>560</v>
      </c>
      <c r="B150" s="661" t="s">
        <v>4632</v>
      </c>
      <c r="C150" s="661" t="s">
        <v>4687</v>
      </c>
      <c r="D150" s="661" t="s">
        <v>4748</v>
      </c>
      <c r="E150" s="661" t="s">
        <v>4749</v>
      </c>
      <c r="F150" s="664">
        <v>5</v>
      </c>
      <c r="G150" s="664">
        <v>128485</v>
      </c>
      <c r="H150" s="664">
        <v>1</v>
      </c>
      <c r="I150" s="664">
        <v>25697</v>
      </c>
      <c r="J150" s="664">
        <v>4</v>
      </c>
      <c r="K150" s="664">
        <v>102788</v>
      </c>
      <c r="L150" s="664">
        <v>0.8</v>
      </c>
      <c r="M150" s="664">
        <v>25697</v>
      </c>
      <c r="N150" s="664">
        <v>2</v>
      </c>
      <c r="O150" s="664">
        <v>51394</v>
      </c>
      <c r="P150" s="677">
        <v>0.4</v>
      </c>
      <c r="Q150" s="665">
        <v>25697</v>
      </c>
    </row>
    <row r="151" spans="1:17" ht="14.4" customHeight="1" x14ac:dyDescent="0.3">
      <c r="A151" s="660" t="s">
        <v>560</v>
      </c>
      <c r="B151" s="661" t="s">
        <v>4632</v>
      </c>
      <c r="C151" s="661" t="s">
        <v>4687</v>
      </c>
      <c r="D151" s="661" t="s">
        <v>4750</v>
      </c>
      <c r="E151" s="661" t="s">
        <v>4751</v>
      </c>
      <c r="F151" s="664"/>
      <c r="G151" s="664"/>
      <c r="H151" s="664"/>
      <c r="I151" s="664"/>
      <c r="J151" s="664"/>
      <c r="K151" s="664"/>
      <c r="L151" s="664"/>
      <c r="M151" s="664"/>
      <c r="N151" s="664">
        <v>1</v>
      </c>
      <c r="O151" s="664">
        <v>1796</v>
      </c>
      <c r="P151" s="677"/>
      <c r="Q151" s="665">
        <v>1796</v>
      </c>
    </row>
    <row r="152" spans="1:17" ht="14.4" customHeight="1" x14ac:dyDescent="0.3">
      <c r="A152" s="660" t="s">
        <v>560</v>
      </c>
      <c r="B152" s="661" t="s">
        <v>4632</v>
      </c>
      <c r="C152" s="661" t="s">
        <v>4687</v>
      </c>
      <c r="D152" s="661" t="s">
        <v>4752</v>
      </c>
      <c r="E152" s="661" t="s">
        <v>4753</v>
      </c>
      <c r="F152" s="664">
        <v>1</v>
      </c>
      <c r="G152" s="664">
        <v>17618.18</v>
      </c>
      <c r="H152" s="664">
        <v>1</v>
      </c>
      <c r="I152" s="664">
        <v>17618.18</v>
      </c>
      <c r="J152" s="664">
        <v>1</v>
      </c>
      <c r="K152" s="664">
        <v>17618.18</v>
      </c>
      <c r="L152" s="664">
        <v>1</v>
      </c>
      <c r="M152" s="664">
        <v>17618.18</v>
      </c>
      <c r="N152" s="664">
        <v>1</v>
      </c>
      <c r="O152" s="664">
        <v>17618.18</v>
      </c>
      <c r="P152" s="677">
        <v>1</v>
      </c>
      <c r="Q152" s="665">
        <v>17618.18</v>
      </c>
    </row>
    <row r="153" spans="1:17" ht="14.4" customHeight="1" x14ac:dyDescent="0.3">
      <c r="A153" s="660" t="s">
        <v>560</v>
      </c>
      <c r="B153" s="661" t="s">
        <v>4632</v>
      </c>
      <c r="C153" s="661" t="s">
        <v>4687</v>
      </c>
      <c r="D153" s="661" t="s">
        <v>4754</v>
      </c>
      <c r="E153" s="661" t="s">
        <v>4755</v>
      </c>
      <c r="F153" s="664">
        <v>5</v>
      </c>
      <c r="G153" s="664">
        <v>119181.8</v>
      </c>
      <c r="H153" s="664">
        <v>1</v>
      </c>
      <c r="I153" s="664">
        <v>23836.36</v>
      </c>
      <c r="J153" s="664">
        <v>1</v>
      </c>
      <c r="K153" s="664">
        <v>23836.36</v>
      </c>
      <c r="L153" s="664">
        <v>0.2</v>
      </c>
      <c r="M153" s="664">
        <v>23836.36</v>
      </c>
      <c r="N153" s="664"/>
      <c r="O153" s="664"/>
      <c r="P153" s="677"/>
      <c r="Q153" s="665"/>
    </row>
    <row r="154" spans="1:17" ht="14.4" customHeight="1" x14ac:dyDescent="0.3">
      <c r="A154" s="660" t="s">
        <v>560</v>
      </c>
      <c r="B154" s="661" t="s">
        <v>4632</v>
      </c>
      <c r="C154" s="661" t="s">
        <v>4687</v>
      </c>
      <c r="D154" s="661" t="s">
        <v>4756</v>
      </c>
      <c r="E154" s="661" t="s">
        <v>4757</v>
      </c>
      <c r="F154" s="664">
        <v>3</v>
      </c>
      <c r="G154" s="664">
        <v>64619.34</v>
      </c>
      <c r="H154" s="664">
        <v>1</v>
      </c>
      <c r="I154" s="664">
        <v>21539.78</v>
      </c>
      <c r="J154" s="664"/>
      <c r="K154" s="664"/>
      <c r="L154" s="664"/>
      <c r="M154" s="664"/>
      <c r="N154" s="664"/>
      <c r="O154" s="664"/>
      <c r="P154" s="677"/>
      <c r="Q154" s="665"/>
    </row>
    <row r="155" spans="1:17" ht="14.4" customHeight="1" x14ac:dyDescent="0.3">
      <c r="A155" s="660" t="s">
        <v>560</v>
      </c>
      <c r="B155" s="661" t="s">
        <v>4632</v>
      </c>
      <c r="C155" s="661" t="s">
        <v>4687</v>
      </c>
      <c r="D155" s="661" t="s">
        <v>4758</v>
      </c>
      <c r="E155" s="661" t="s">
        <v>4759</v>
      </c>
      <c r="F155" s="664">
        <v>8</v>
      </c>
      <c r="G155" s="664">
        <v>39599.040000000001</v>
      </c>
      <c r="H155" s="664">
        <v>1</v>
      </c>
      <c r="I155" s="664">
        <v>4949.88</v>
      </c>
      <c r="J155" s="664">
        <v>7</v>
      </c>
      <c r="K155" s="664">
        <v>34649.160000000003</v>
      </c>
      <c r="L155" s="664">
        <v>0.87500000000000011</v>
      </c>
      <c r="M155" s="664">
        <v>4949.88</v>
      </c>
      <c r="N155" s="664">
        <v>2</v>
      </c>
      <c r="O155" s="664">
        <v>9899.76</v>
      </c>
      <c r="P155" s="677">
        <v>0.25</v>
      </c>
      <c r="Q155" s="665">
        <v>4949.88</v>
      </c>
    </row>
    <row r="156" spans="1:17" ht="14.4" customHeight="1" x14ac:dyDescent="0.3">
      <c r="A156" s="660" t="s">
        <v>560</v>
      </c>
      <c r="B156" s="661" t="s">
        <v>4632</v>
      </c>
      <c r="C156" s="661" t="s">
        <v>4687</v>
      </c>
      <c r="D156" s="661" t="s">
        <v>4760</v>
      </c>
      <c r="E156" s="661" t="s">
        <v>4761</v>
      </c>
      <c r="F156" s="664">
        <v>1</v>
      </c>
      <c r="G156" s="664">
        <v>20441.03</v>
      </c>
      <c r="H156" s="664">
        <v>1</v>
      </c>
      <c r="I156" s="664">
        <v>20441.03</v>
      </c>
      <c r="J156" s="664">
        <v>5</v>
      </c>
      <c r="K156" s="664">
        <v>102205.15</v>
      </c>
      <c r="L156" s="664">
        <v>5</v>
      </c>
      <c r="M156" s="664">
        <v>20441.03</v>
      </c>
      <c r="N156" s="664">
        <v>3</v>
      </c>
      <c r="O156" s="664">
        <v>61323.09</v>
      </c>
      <c r="P156" s="677">
        <v>3</v>
      </c>
      <c r="Q156" s="665">
        <v>20441.03</v>
      </c>
    </row>
    <row r="157" spans="1:17" ht="14.4" customHeight="1" x14ac:dyDescent="0.3">
      <c r="A157" s="660" t="s">
        <v>560</v>
      </c>
      <c r="B157" s="661" t="s">
        <v>4632</v>
      </c>
      <c r="C157" s="661" t="s">
        <v>4687</v>
      </c>
      <c r="D157" s="661" t="s">
        <v>4762</v>
      </c>
      <c r="E157" s="661" t="s">
        <v>4763</v>
      </c>
      <c r="F157" s="664">
        <v>35</v>
      </c>
      <c r="G157" s="664">
        <v>903709.45000000007</v>
      </c>
      <c r="H157" s="664">
        <v>1</v>
      </c>
      <c r="I157" s="664">
        <v>25820.27</v>
      </c>
      <c r="J157" s="664">
        <v>36</v>
      </c>
      <c r="K157" s="664">
        <v>929529.72</v>
      </c>
      <c r="L157" s="664">
        <v>1.0285714285714285</v>
      </c>
      <c r="M157" s="664">
        <v>25820.27</v>
      </c>
      <c r="N157" s="664">
        <v>40</v>
      </c>
      <c r="O157" s="664">
        <v>1032810.8</v>
      </c>
      <c r="P157" s="677">
        <v>1.1428571428571428</v>
      </c>
      <c r="Q157" s="665">
        <v>25820.27</v>
      </c>
    </row>
    <row r="158" spans="1:17" ht="14.4" customHeight="1" x14ac:dyDescent="0.3">
      <c r="A158" s="660" t="s">
        <v>560</v>
      </c>
      <c r="B158" s="661" t="s">
        <v>4632</v>
      </c>
      <c r="C158" s="661" t="s">
        <v>4687</v>
      </c>
      <c r="D158" s="661" t="s">
        <v>4764</v>
      </c>
      <c r="E158" s="661" t="s">
        <v>4765</v>
      </c>
      <c r="F158" s="664">
        <v>18</v>
      </c>
      <c r="G158" s="664">
        <v>261163.62000000002</v>
      </c>
      <c r="H158" s="664">
        <v>1</v>
      </c>
      <c r="I158" s="664">
        <v>14509.090000000002</v>
      </c>
      <c r="J158" s="664">
        <v>27</v>
      </c>
      <c r="K158" s="664">
        <v>391745.43</v>
      </c>
      <c r="L158" s="664">
        <v>1.4999999999999998</v>
      </c>
      <c r="M158" s="664">
        <v>14509.09</v>
      </c>
      <c r="N158" s="664">
        <v>17</v>
      </c>
      <c r="O158" s="664">
        <v>246654.53</v>
      </c>
      <c r="P158" s="677">
        <v>0.94444444444444431</v>
      </c>
      <c r="Q158" s="665">
        <v>14509.09</v>
      </c>
    </row>
    <row r="159" spans="1:17" ht="14.4" customHeight="1" x14ac:dyDescent="0.3">
      <c r="A159" s="660" t="s">
        <v>560</v>
      </c>
      <c r="B159" s="661" t="s">
        <v>4632</v>
      </c>
      <c r="C159" s="661" t="s">
        <v>4687</v>
      </c>
      <c r="D159" s="661" t="s">
        <v>4766</v>
      </c>
      <c r="E159" s="661" t="s">
        <v>4767</v>
      </c>
      <c r="F159" s="664"/>
      <c r="G159" s="664"/>
      <c r="H159" s="664"/>
      <c r="I159" s="664"/>
      <c r="J159" s="664">
        <v>3</v>
      </c>
      <c r="K159" s="664">
        <v>49008</v>
      </c>
      <c r="L159" s="664"/>
      <c r="M159" s="664">
        <v>16336</v>
      </c>
      <c r="N159" s="664"/>
      <c r="O159" s="664"/>
      <c r="P159" s="677"/>
      <c r="Q159" s="665"/>
    </row>
    <row r="160" spans="1:17" ht="14.4" customHeight="1" x14ac:dyDescent="0.3">
      <c r="A160" s="660" t="s">
        <v>560</v>
      </c>
      <c r="B160" s="661" t="s">
        <v>4632</v>
      </c>
      <c r="C160" s="661" t="s">
        <v>4687</v>
      </c>
      <c r="D160" s="661" t="s">
        <v>4768</v>
      </c>
      <c r="E160" s="661" t="s">
        <v>4769</v>
      </c>
      <c r="F160" s="664">
        <v>62</v>
      </c>
      <c r="G160" s="664">
        <v>80910</v>
      </c>
      <c r="H160" s="664">
        <v>1</v>
      </c>
      <c r="I160" s="664">
        <v>1305</v>
      </c>
      <c r="J160" s="664">
        <v>84</v>
      </c>
      <c r="K160" s="664">
        <v>109620</v>
      </c>
      <c r="L160" s="664">
        <v>1.3548387096774193</v>
      </c>
      <c r="M160" s="664">
        <v>1305</v>
      </c>
      <c r="N160" s="664">
        <v>74</v>
      </c>
      <c r="O160" s="664">
        <v>96570</v>
      </c>
      <c r="P160" s="677">
        <v>1.1935483870967742</v>
      </c>
      <c r="Q160" s="665">
        <v>1305</v>
      </c>
    </row>
    <row r="161" spans="1:17" ht="14.4" customHeight="1" x14ac:dyDescent="0.3">
      <c r="A161" s="660" t="s">
        <v>560</v>
      </c>
      <c r="B161" s="661" t="s">
        <v>4632</v>
      </c>
      <c r="C161" s="661" t="s">
        <v>4687</v>
      </c>
      <c r="D161" s="661" t="s">
        <v>4770</v>
      </c>
      <c r="E161" s="661" t="s">
        <v>4771</v>
      </c>
      <c r="F161" s="664">
        <v>77</v>
      </c>
      <c r="G161" s="664">
        <v>83006</v>
      </c>
      <c r="H161" s="664">
        <v>1</v>
      </c>
      <c r="I161" s="664">
        <v>1078</v>
      </c>
      <c r="J161" s="664">
        <v>97</v>
      </c>
      <c r="K161" s="664">
        <v>104566</v>
      </c>
      <c r="L161" s="664">
        <v>1.2597402597402598</v>
      </c>
      <c r="M161" s="664">
        <v>1078</v>
      </c>
      <c r="N161" s="664">
        <v>85</v>
      </c>
      <c r="O161" s="664">
        <v>91630</v>
      </c>
      <c r="P161" s="677">
        <v>1.1038961038961039</v>
      </c>
      <c r="Q161" s="665">
        <v>1078</v>
      </c>
    </row>
    <row r="162" spans="1:17" ht="14.4" customHeight="1" x14ac:dyDescent="0.3">
      <c r="A162" s="660" t="s">
        <v>560</v>
      </c>
      <c r="B162" s="661" t="s">
        <v>4632</v>
      </c>
      <c r="C162" s="661" t="s">
        <v>4687</v>
      </c>
      <c r="D162" s="661" t="s">
        <v>4772</v>
      </c>
      <c r="E162" s="661" t="s">
        <v>4773</v>
      </c>
      <c r="F162" s="664">
        <v>1</v>
      </c>
      <c r="G162" s="664">
        <v>8509</v>
      </c>
      <c r="H162" s="664">
        <v>1</v>
      </c>
      <c r="I162" s="664">
        <v>8509</v>
      </c>
      <c r="J162" s="664">
        <v>2</v>
      </c>
      <c r="K162" s="664">
        <v>17018</v>
      </c>
      <c r="L162" s="664">
        <v>2</v>
      </c>
      <c r="M162" s="664">
        <v>8509</v>
      </c>
      <c r="N162" s="664"/>
      <c r="O162" s="664"/>
      <c r="P162" s="677"/>
      <c r="Q162" s="665"/>
    </row>
    <row r="163" spans="1:17" ht="14.4" customHeight="1" x14ac:dyDescent="0.3">
      <c r="A163" s="660" t="s">
        <v>560</v>
      </c>
      <c r="B163" s="661" t="s">
        <v>4632</v>
      </c>
      <c r="C163" s="661" t="s">
        <v>4687</v>
      </c>
      <c r="D163" s="661" t="s">
        <v>4774</v>
      </c>
      <c r="E163" s="661" t="s">
        <v>4775</v>
      </c>
      <c r="F163" s="664">
        <v>2</v>
      </c>
      <c r="G163" s="664">
        <v>11344</v>
      </c>
      <c r="H163" s="664">
        <v>1</v>
      </c>
      <c r="I163" s="664">
        <v>5672</v>
      </c>
      <c r="J163" s="664">
        <v>9</v>
      </c>
      <c r="K163" s="664">
        <v>51048</v>
      </c>
      <c r="L163" s="664">
        <v>4.5</v>
      </c>
      <c r="M163" s="664">
        <v>5672</v>
      </c>
      <c r="N163" s="664">
        <v>2</v>
      </c>
      <c r="O163" s="664">
        <v>11344</v>
      </c>
      <c r="P163" s="677">
        <v>1</v>
      </c>
      <c r="Q163" s="665">
        <v>5672</v>
      </c>
    </row>
    <row r="164" spans="1:17" ht="14.4" customHeight="1" x14ac:dyDescent="0.3">
      <c r="A164" s="660" t="s">
        <v>560</v>
      </c>
      <c r="B164" s="661" t="s">
        <v>4632</v>
      </c>
      <c r="C164" s="661" t="s">
        <v>4687</v>
      </c>
      <c r="D164" s="661" t="s">
        <v>4776</v>
      </c>
      <c r="E164" s="661" t="s">
        <v>4777</v>
      </c>
      <c r="F164" s="664">
        <v>218</v>
      </c>
      <c r="G164" s="664">
        <v>46216</v>
      </c>
      <c r="H164" s="664">
        <v>1</v>
      </c>
      <c r="I164" s="664">
        <v>212</v>
      </c>
      <c r="J164" s="664">
        <v>238</v>
      </c>
      <c r="K164" s="664">
        <v>50456</v>
      </c>
      <c r="L164" s="664">
        <v>1.0917431192660549</v>
      </c>
      <c r="M164" s="664">
        <v>212</v>
      </c>
      <c r="N164" s="664">
        <v>140</v>
      </c>
      <c r="O164" s="664">
        <v>29680</v>
      </c>
      <c r="P164" s="677">
        <v>0.64220183486238536</v>
      </c>
      <c r="Q164" s="665">
        <v>212</v>
      </c>
    </row>
    <row r="165" spans="1:17" ht="14.4" customHeight="1" x14ac:dyDescent="0.3">
      <c r="A165" s="660" t="s">
        <v>560</v>
      </c>
      <c r="B165" s="661" t="s">
        <v>4632</v>
      </c>
      <c r="C165" s="661" t="s">
        <v>4687</v>
      </c>
      <c r="D165" s="661" t="s">
        <v>4778</v>
      </c>
      <c r="E165" s="661" t="s">
        <v>4779</v>
      </c>
      <c r="F165" s="664">
        <v>15</v>
      </c>
      <c r="G165" s="664">
        <v>20700</v>
      </c>
      <c r="H165" s="664">
        <v>1</v>
      </c>
      <c r="I165" s="664">
        <v>1380</v>
      </c>
      <c r="J165" s="664">
        <v>11</v>
      </c>
      <c r="K165" s="664">
        <v>15180</v>
      </c>
      <c r="L165" s="664">
        <v>0.73333333333333328</v>
      </c>
      <c r="M165" s="664">
        <v>1380</v>
      </c>
      <c r="N165" s="664">
        <v>2</v>
      </c>
      <c r="O165" s="664">
        <v>2760</v>
      </c>
      <c r="P165" s="677">
        <v>0.13333333333333333</v>
      </c>
      <c r="Q165" s="665">
        <v>1380</v>
      </c>
    </row>
    <row r="166" spans="1:17" ht="14.4" customHeight="1" x14ac:dyDescent="0.3">
      <c r="A166" s="660" t="s">
        <v>560</v>
      </c>
      <c r="B166" s="661" t="s">
        <v>4632</v>
      </c>
      <c r="C166" s="661" t="s">
        <v>4687</v>
      </c>
      <c r="D166" s="661" t="s">
        <v>4780</v>
      </c>
      <c r="E166" s="661" t="s">
        <v>4781</v>
      </c>
      <c r="F166" s="664"/>
      <c r="G166" s="664"/>
      <c r="H166" s="664"/>
      <c r="I166" s="664"/>
      <c r="J166" s="664">
        <v>1</v>
      </c>
      <c r="K166" s="664">
        <v>1404</v>
      </c>
      <c r="L166" s="664"/>
      <c r="M166" s="664">
        <v>1404</v>
      </c>
      <c r="N166" s="664"/>
      <c r="O166" s="664"/>
      <c r="P166" s="677"/>
      <c r="Q166" s="665"/>
    </row>
    <row r="167" spans="1:17" ht="14.4" customHeight="1" x14ac:dyDescent="0.3">
      <c r="A167" s="660" t="s">
        <v>560</v>
      </c>
      <c r="B167" s="661" t="s">
        <v>4632</v>
      </c>
      <c r="C167" s="661" t="s">
        <v>4687</v>
      </c>
      <c r="D167" s="661" t="s">
        <v>4782</v>
      </c>
      <c r="E167" s="661" t="s">
        <v>4783</v>
      </c>
      <c r="F167" s="664">
        <v>5</v>
      </c>
      <c r="G167" s="664">
        <v>5190</v>
      </c>
      <c r="H167" s="664">
        <v>1</v>
      </c>
      <c r="I167" s="664">
        <v>1038</v>
      </c>
      <c r="J167" s="664"/>
      <c r="K167" s="664"/>
      <c r="L167" s="664"/>
      <c r="M167" s="664"/>
      <c r="N167" s="664"/>
      <c r="O167" s="664"/>
      <c r="P167" s="677"/>
      <c r="Q167" s="665"/>
    </row>
    <row r="168" spans="1:17" ht="14.4" customHeight="1" x14ac:dyDescent="0.3">
      <c r="A168" s="660" t="s">
        <v>560</v>
      </c>
      <c r="B168" s="661" t="s">
        <v>4632</v>
      </c>
      <c r="C168" s="661" t="s">
        <v>4687</v>
      </c>
      <c r="D168" s="661" t="s">
        <v>4784</v>
      </c>
      <c r="E168" s="661" t="s">
        <v>4785</v>
      </c>
      <c r="F168" s="664">
        <v>13</v>
      </c>
      <c r="G168" s="664">
        <v>17056</v>
      </c>
      <c r="H168" s="664">
        <v>1</v>
      </c>
      <c r="I168" s="664">
        <v>1312</v>
      </c>
      <c r="J168" s="664">
        <v>7</v>
      </c>
      <c r="K168" s="664">
        <v>9184</v>
      </c>
      <c r="L168" s="664">
        <v>0.53846153846153844</v>
      </c>
      <c r="M168" s="664">
        <v>1312</v>
      </c>
      <c r="N168" s="664">
        <v>1</v>
      </c>
      <c r="O168" s="664">
        <v>1312</v>
      </c>
      <c r="P168" s="677">
        <v>7.6923076923076927E-2</v>
      </c>
      <c r="Q168" s="665">
        <v>1312</v>
      </c>
    </row>
    <row r="169" spans="1:17" ht="14.4" customHeight="1" x14ac:dyDescent="0.3">
      <c r="A169" s="660" t="s">
        <v>560</v>
      </c>
      <c r="B169" s="661" t="s">
        <v>4632</v>
      </c>
      <c r="C169" s="661" t="s">
        <v>4687</v>
      </c>
      <c r="D169" s="661" t="s">
        <v>4786</v>
      </c>
      <c r="E169" s="661" t="s">
        <v>4787</v>
      </c>
      <c r="F169" s="664">
        <v>6</v>
      </c>
      <c r="G169" s="664">
        <v>9360</v>
      </c>
      <c r="H169" s="664">
        <v>1</v>
      </c>
      <c r="I169" s="664">
        <v>1560</v>
      </c>
      <c r="J169" s="664">
        <v>10</v>
      </c>
      <c r="K169" s="664">
        <v>15600</v>
      </c>
      <c r="L169" s="664">
        <v>1.6666666666666667</v>
      </c>
      <c r="M169" s="664">
        <v>1560</v>
      </c>
      <c r="N169" s="664">
        <v>2</v>
      </c>
      <c r="O169" s="664">
        <v>3120</v>
      </c>
      <c r="P169" s="677">
        <v>0.33333333333333331</v>
      </c>
      <c r="Q169" s="665">
        <v>1560</v>
      </c>
    </row>
    <row r="170" spans="1:17" ht="14.4" customHeight="1" x14ac:dyDescent="0.3">
      <c r="A170" s="660" t="s">
        <v>560</v>
      </c>
      <c r="B170" s="661" t="s">
        <v>4632</v>
      </c>
      <c r="C170" s="661" t="s">
        <v>4687</v>
      </c>
      <c r="D170" s="661" t="s">
        <v>4788</v>
      </c>
      <c r="E170" s="661" t="s">
        <v>4789</v>
      </c>
      <c r="F170" s="664">
        <v>2</v>
      </c>
      <c r="G170" s="664">
        <v>11617.64</v>
      </c>
      <c r="H170" s="664">
        <v>1</v>
      </c>
      <c r="I170" s="664">
        <v>5808.82</v>
      </c>
      <c r="J170" s="664">
        <v>11</v>
      </c>
      <c r="K170" s="664">
        <v>63897.02</v>
      </c>
      <c r="L170" s="664">
        <v>5.5</v>
      </c>
      <c r="M170" s="664">
        <v>5808.82</v>
      </c>
      <c r="N170" s="664">
        <v>2</v>
      </c>
      <c r="O170" s="664">
        <v>11617.64</v>
      </c>
      <c r="P170" s="677">
        <v>1</v>
      </c>
      <c r="Q170" s="665">
        <v>5808.82</v>
      </c>
    </row>
    <row r="171" spans="1:17" ht="14.4" customHeight="1" x14ac:dyDescent="0.3">
      <c r="A171" s="660" t="s">
        <v>560</v>
      </c>
      <c r="B171" s="661" t="s">
        <v>4632</v>
      </c>
      <c r="C171" s="661" t="s">
        <v>4687</v>
      </c>
      <c r="D171" s="661" t="s">
        <v>4790</v>
      </c>
      <c r="E171" s="661" t="s">
        <v>4791</v>
      </c>
      <c r="F171" s="664">
        <v>2</v>
      </c>
      <c r="G171" s="664">
        <v>16449.16</v>
      </c>
      <c r="H171" s="664">
        <v>1</v>
      </c>
      <c r="I171" s="664">
        <v>8224.58</v>
      </c>
      <c r="J171" s="664">
        <v>11</v>
      </c>
      <c r="K171" s="664">
        <v>90470.38</v>
      </c>
      <c r="L171" s="664">
        <v>5.5</v>
      </c>
      <c r="M171" s="664">
        <v>8224.58</v>
      </c>
      <c r="N171" s="664">
        <v>2</v>
      </c>
      <c r="O171" s="664">
        <v>16449.16</v>
      </c>
      <c r="P171" s="677">
        <v>1</v>
      </c>
      <c r="Q171" s="665">
        <v>8224.58</v>
      </c>
    </row>
    <row r="172" spans="1:17" ht="14.4" customHeight="1" x14ac:dyDescent="0.3">
      <c r="A172" s="660" t="s">
        <v>560</v>
      </c>
      <c r="B172" s="661" t="s">
        <v>4632</v>
      </c>
      <c r="C172" s="661" t="s">
        <v>4687</v>
      </c>
      <c r="D172" s="661" t="s">
        <v>4792</v>
      </c>
      <c r="E172" s="661" t="s">
        <v>4793</v>
      </c>
      <c r="F172" s="664"/>
      <c r="G172" s="664"/>
      <c r="H172" s="664"/>
      <c r="I172" s="664"/>
      <c r="J172" s="664">
        <v>2</v>
      </c>
      <c r="K172" s="664">
        <v>18318.759999999998</v>
      </c>
      <c r="L172" s="664"/>
      <c r="M172" s="664">
        <v>9159.3799999999992</v>
      </c>
      <c r="N172" s="664"/>
      <c r="O172" s="664"/>
      <c r="P172" s="677"/>
      <c r="Q172" s="665"/>
    </row>
    <row r="173" spans="1:17" ht="14.4" customHeight="1" x14ac:dyDescent="0.3">
      <c r="A173" s="660" t="s">
        <v>560</v>
      </c>
      <c r="B173" s="661" t="s">
        <v>4632</v>
      </c>
      <c r="C173" s="661" t="s">
        <v>4687</v>
      </c>
      <c r="D173" s="661" t="s">
        <v>4794</v>
      </c>
      <c r="E173" s="661" t="s">
        <v>4795</v>
      </c>
      <c r="F173" s="664">
        <v>92</v>
      </c>
      <c r="G173" s="664">
        <v>114414.87999999998</v>
      </c>
      <c r="H173" s="664">
        <v>1</v>
      </c>
      <c r="I173" s="664">
        <v>1243.6399999999996</v>
      </c>
      <c r="J173" s="664">
        <v>124</v>
      </c>
      <c r="K173" s="664">
        <v>154211.36000000002</v>
      </c>
      <c r="L173" s="664">
        <v>1.3478260869565222</v>
      </c>
      <c r="M173" s="664">
        <v>1243.6400000000001</v>
      </c>
      <c r="N173" s="664">
        <v>127</v>
      </c>
      <c r="O173" s="664">
        <v>157942.28</v>
      </c>
      <c r="P173" s="677">
        <v>1.380434782608696</v>
      </c>
      <c r="Q173" s="665">
        <v>1243.6400000000001</v>
      </c>
    </row>
    <row r="174" spans="1:17" ht="14.4" customHeight="1" x14ac:dyDescent="0.3">
      <c r="A174" s="660" t="s">
        <v>560</v>
      </c>
      <c r="B174" s="661" t="s">
        <v>4632</v>
      </c>
      <c r="C174" s="661" t="s">
        <v>4687</v>
      </c>
      <c r="D174" s="661" t="s">
        <v>4796</v>
      </c>
      <c r="E174" s="661" t="s">
        <v>4797</v>
      </c>
      <c r="F174" s="664">
        <v>1</v>
      </c>
      <c r="G174" s="664">
        <v>16137.22</v>
      </c>
      <c r="H174" s="664">
        <v>1</v>
      </c>
      <c r="I174" s="664">
        <v>16137.22</v>
      </c>
      <c r="J174" s="664">
        <v>4</v>
      </c>
      <c r="K174" s="664">
        <v>64548.88</v>
      </c>
      <c r="L174" s="664">
        <v>4</v>
      </c>
      <c r="M174" s="664">
        <v>16137.22</v>
      </c>
      <c r="N174" s="664">
        <v>5</v>
      </c>
      <c r="O174" s="664">
        <v>80686.099999999991</v>
      </c>
      <c r="P174" s="677">
        <v>5</v>
      </c>
      <c r="Q174" s="665">
        <v>16137.219999999998</v>
      </c>
    </row>
    <row r="175" spans="1:17" ht="14.4" customHeight="1" x14ac:dyDescent="0.3">
      <c r="A175" s="660" t="s">
        <v>560</v>
      </c>
      <c r="B175" s="661" t="s">
        <v>4632</v>
      </c>
      <c r="C175" s="661" t="s">
        <v>4687</v>
      </c>
      <c r="D175" s="661" t="s">
        <v>4798</v>
      </c>
      <c r="E175" s="661" t="s">
        <v>4799</v>
      </c>
      <c r="F175" s="664">
        <v>42</v>
      </c>
      <c r="G175" s="664">
        <v>69636</v>
      </c>
      <c r="H175" s="664">
        <v>1</v>
      </c>
      <c r="I175" s="664">
        <v>1658</v>
      </c>
      <c r="J175" s="664">
        <v>39</v>
      </c>
      <c r="K175" s="664">
        <v>64662</v>
      </c>
      <c r="L175" s="664">
        <v>0.9285714285714286</v>
      </c>
      <c r="M175" s="664">
        <v>1658</v>
      </c>
      <c r="N175" s="664">
        <v>25</v>
      </c>
      <c r="O175" s="664">
        <v>41450</v>
      </c>
      <c r="P175" s="677">
        <v>0.59523809523809523</v>
      </c>
      <c r="Q175" s="665">
        <v>1658</v>
      </c>
    </row>
    <row r="176" spans="1:17" ht="14.4" customHeight="1" x14ac:dyDescent="0.3">
      <c r="A176" s="660" t="s">
        <v>560</v>
      </c>
      <c r="B176" s="661" t="s">
        <v>4632</v>
      </c>
      <c r="C176" s="661" t="s">
        <v>4687</v>
      </c>
      <c r="D176" s="661" t="s">
        <v>4800</v>
      </c>
      <c r="E176" s="661" t="s">
        <v>4793</v>
      </c>
      <c r="F176" s="664"/>
      <c r="G176" s="664"/>
      <c r="H176" s="664"/>
      <c r="I176" s="664"/>
      <c r="J176" s="664">
        <v>3</v>
      </c>
      <c r="K176" s="664">
        <v>24076.799999999999</v>
      </c>
      <c r="L176" s="664"/>
      <c r="M176" s="664">
        <v>8025.5999999999995</v>
      </c>
      <c r="N176" s="664"/>
      <c r="O176" s="664"/>
      <c r="P176" s="677"/>
      <c r="Q176" s="665"/>
    </row>
    <row r="177" spans="1:17" ht="14.4" customHeight="1" x14ac:dyDescent="0.3">
      <c r="A177" s="660" t="s">
        <v>560</v>
      </c>
      <c r="B177" s="661" t="s">
        <v>4632</v>
      </c>
      <c r="C177" s="661" t="s">
        <v>4687</v>
      </c>
      <c r="D177" s="661" t="s">
        <v>4801</v>
      </c>
      <c r="E177" s="661" t="s">
        <v>4802</v>
      </c>
      <c r="F177" s="664"/>
      <c r="G177" s="664"/>
      <c r="H177" s="664"/>
      <c r="I177" s="664"/>
      <c r="J177" s="664">
        <v>45</v>
      </c>
      <c r="K177" s="664">
        <v>50507.1</v>
      </c>
      <c r="L177" s="664"/>
      <c r="M177" s="664">
        <v>1122.3799999999999</v>
      </c>
      <c r="N177" s="664"/>
      <c r="O177" s="664"/>
      <c r="P177" s="677"/>
      <c r="Q177" s="665"/>
    </row>
    <row r="178" spans="1:17" ht="14.4" customHeight="1" x14ac:dyDescent="0.3">
      <c r="A178" s="660" t="s">
        <v>560</v>
      </c>
      <c r="B178" s="661" t="s">
        <v>4632</v>
      </c>
      <c r="C178" s="661" t="s">
        <v>4687</v>
      </c>
      <c r="D178" s="661" t="s">
        <v>4803</v>
      </c>
      <c r="E178" s="661" t="s">
        <v>4804</v>
      </c>
      <c r="F178" s="664">
        <v>25</v>
      </c>
      <c r="G178" s="664">
        <v>44690</v>
      </c>
      <c r="H178" s="664">
        <v>1</v>
      </c>
      <c r="I178" s="664">
        <v>1787.6</v>
      </c>
      <c r="J178" s="664">
        <v>130</v>
      </c>
      <c r="K178" s="664">
        <v>232388</v>
      </c>
      <c r="L178" s="664">
        <v>5.2</v>
      </c>
      <c r="M178" s="664">
        <v>1787.6</v>
      </c>
      <c r="N178" s="664">
        <v>156</v>
      </c>
      <c r="O178" s="664">
        <v>278865.59999999998</v>
      </c>
      <c r="P178" s="677">
        <v>6.2399999999999993</v>
      </c>
      <c r="Q178" s="665">
        <v>1787.6</v>
      </c>
    </row>
    <row r="179" spans="1:17" ht="14.4" customHeight="1" x14ac:dyDescent="0.3">
      <c r="A179" s="660" t="s">
        <v>560</v>
      </c>
      <c r="B179" s="661" t="s">
        <v>4632</v>
      </c>
      <c r="C179" s="661" t="s">
        <v>4687</v>
      </c>
      <c r="D179" s="661" t="s">
        <v>4805</v>
      </c>
      <c r="E179" s="661" t="s">
        <v>4806</v>
      </c>
      <c r="F179" s="664">
        <v>8</v>
      </c>
      <c r="G179" s="664">
        <v>579368.72</v>
      </c>
      <c r="H179" s="664">
        <v>1</v>
      </c>
      <c r="I179" s="664">
        <v>72421.09</v>
      </c>
      <c r="J179" s="664">
        <v>20</v>
      </c>
      <c r="K179" s="664">
        <v>1448421.8</v>
      </c>
      <c r="L179" s="664">
        <v>2.5</v>
      </c>
      <c r="M179" s="664">
        <v>72421.09</v>
      </c>
      <c r="N179" s="664">
        <v>7</v>
      </c>
      <c r="O179" s="664">
        <v>506947.63</v>
      </c>
      <c r="P179" s="677">
        <v>0.875</v>
      </c>
      <c r="Q179" s="665">
        <v>72421.09</v>
      </c>
    </row>
    <row r="180" spans="1:17" ht="14.4" customHeight="1" x14ac:dyDescent="0.3">
      <c r="A180" s="660" t="s">
        <v>560</v>
      </c>
      <c r="B180" s="661" t="s">
        <v>4632</v>
      </c>
      <c r="C180" s="661" t="s">
        <v>4687</v>
      </c>
      <c r="D180" s="661" t="s">
        <v>4807</v>
      </c>
      <c r="E180" s="661" t="s">
        <v>4693</v>
      </c>
      <c r="F180" s="664"/>
      <c r="G180" s="664"/>
      <c r="H180" s="664"/>
      <c r="I180" s="664"/>
      <c r="J180" s="664">
        <v>2</v>
      </c>
      <c r="K180" s="664">
        <v>175693.56</v>
      </c>
      <c r="L180" s="664"/>
      <c r="M180" s="664">
        <v>87846.78</v>
      </c>
      <c r="N180" s="664">
        <v>5</v>
      </c>
      <c r="O180" s="664">
        <v>422687.12</v>
      </c>
      <c r="P180" s="677"/>
      <c r="Q180" s="665">
        <v>84537.423999999999</v>
      </c>
    </row>
    <row r="181" spans="1:17" ht="14.4" customHeight="1" x14ac:dyDescent="0.3">
      <c r="A181" s="660" t="s">
        <v>560</v>
      </c>
      <c r="B181" s="661" t="s">
        <v>4632</v>
      </c>
      <c r="C181" s="661" t="s">
        <v>4687</v>
      </c>
      <c r="D181" s="661" t="s">
        <v>4808</v>
      </c>
      <c r="E181" s="661" t="s">
        <v>4809</v>
      </c>
      <c r="F181" s="664"/>
      <c r="G181" s="664"/>
      <c r="H181" s="664"/>
      <c r="I181" s="664"/>
      <c r="J181" s="664"/>
      <c r="K181" s="664"/>
      <c r="L181" s="664"/>
      <c r="M181" s="664"/>
      <c r="N181" s="664">
        <v>1</v>
      </c>
      <c r="O181" s="664">
        <v>660</v>
      </c>
      <c r="P181" s="677"/>
      <c r="Q181" s="665">
        <v>660</v>
      </c>
    </row>
    <row r="182" spans="1:17" ht="14.4" customHeight="1" x14ac:dyDescent="0.3">
      <c r="A182" s="660" t="s">
        <v>560</v>
      </c>
      <c r="B182" s="661" t="s">
        <v>4632</v>
      </c>
      <c r="C182" s="661" t="s">
        <v>4687</v>
      </c>
      <c r="D182" s="661" t="s">
        <v>4810</v>
      </c>
      <c r="E182" s="661" t="s">
        <v>4811</v>
      </c>
      <c r="F182" s="664"/>
      <c r="G182" s="664"/>
      <c r="H182" s="664"/>
      <c r="I182" s="664"/>
      <c r="J182" s="664">
        <v>4</v>
      </c>
      <c r="K182" s="664">
        <v>321896.59999999998</v>
      </c>
      <c r="L182" s="664"/>
      <c r="M182" s="664">
        <v>80474.149999999994</v>
      </c>
      <c r="N182" s="664">
        <v>9</v>
      </c>
      <c r="O182" s="664">
        <v>724267.35</v>
      </c>
      <c r="P182" s="677"/>
      <c r="Q182" s="665">
        <v>80474.149999999994</v>
      </c>
    </row>
    <row r="183" spans="1:17" ht="14.4" customHeight="1" x14ac:dyDescent="0.3">
      <c r="A183" s="660" t="s">
        <v>560</v>
      </c>
      <c r="B183" s="661" t="s">
        <v>4632</v>
      </c>
      <c r="C183" s="661" t="s">
        <v>4687</v>
      </c>
      <c r="D183" s="661" t="s">
        <v>4812</v>
      </c>
      <c r="E183" s="661" t="s">
        <v>4813</v>
      </c>
      <c r="F183" s="664">
        <v>3</v>
      </c>
      <c r="G183" s="664">
        <v>37500</v>
      </c>
      <c r="H183" s="664">
        <v>1</v>
      </c>
      <c r="I183" s="664">
        <v>12500</v>
      </c>
      <c r="J183" s="664">
        <v>1</v>
      </c>
      <c r="K183" s="664">
        <v>12500</v>
      </c>
      <c r="L183" s="664">
        <v>0.33333333333333331</v>
      </c>
      <c r="M183" s="664">
        <v>12500</v>
      </c>
      <c r="N183" s="664">
        <v>1</v>
      </c>
      <c r="O183" s="664">
        <v>12500</v>
      </c>
      <c r="P183" s="677">
        <v>0.33333333333333331</v>
      </c>
      <c r="Q183" s="665">
        <v>12500</v>
      </c>
    </row>
    <row r="184" spans="1:17" ht="14.4" customHeight="1" x14ac:dyDescent="0.3">
      <c r="A184" s="660" t="s">
        <v>560</v>
      </c>
      <c r="B184" s="661" t="s">
        <v>4632</v>
      </c>
      <c r="C184" s="661" t="s">
        <v>4687</v>
      </c>
      <c r="D184" s="661" t="s">
        <v>4814</v>
      </c>
      <c r="E184" s="661" t="s">
        <v>4815</v>
      </c>
      <c r="F184" s="664">
        <v>1</v>
      </c>
      <c r="G184" s="664">
        <v>57507</v>
      </c>
      <c r="H184" s="664">
        <v>1</v>
      </c>
      <c r="I184" s="664">
        <v>57507</v>
      </c>
      <c r="J184" s="664"/>
      <c r="K184" s="664"/>
      <c r="L184" s="664"/>
      <c r="M184" s="664"/>
      <c r="N184" s="664"/>
      <c r="O184" s="664"/>
      <c r="P184" s="677"/>
      <c r="Q184" s="665"/>
    </row>
    <row r="185" spans="1:17" ht="14.4" customHeight="1" x14ac:dyDescent="0.3">
      <c r="A185" s="660" t="s">
        <v>560</v>
      </c>
      <c r="B185" s="661" t="s">
        <v>4632</v>
      </c>
      <c r="C185" s="661" t="s">
        <v>4687</v>
      </c>
      <c r="D185" s="661" t="s">
        <v>4816</v>
      </c>
      <c r="E185" s="661" t="s">
        <v>4817</v>
      </c>
      <c r="F185" s="664"/>
      <c r="G185" s="664"/>
      <c r="H185" s="664"/>
      <c r="I185" s="664"/>
      <c r="J185" s="664">
        <v>2</v>
      </c>
      <c r="K185" s="664">
        <v>86304.22</v>
      </c>
      <c r="L185" s="664"/>
      <c r="M185" s="664">
        <v>43152.11</v>
      </c>
      <c r="N185" s="664">
        <v>2</v>
      </c>
      <c r="O185" s="664">
        <v>86304.22</v>
      </c>
      <c r="P185" s="677"/>
      <c r="Q185" s="665">
        <v>43152.11</v>
      </c>
    </row>
    <row r="186" spans="1:17" ht="14.4" customHeight="1" x14ac:dyDescent="0.3">
      <c r="A186" s="660" t="s">
        <v>560</v>
      </c>
      <c r="B186" s="661" t="s">
        <v>4632</v>
      </c>
      <c r="C186" s="661" t="s">
        <v>4687</v>
      </c>
      <c r="D186" s="661" t="s">
        <v>4818</v>
      </c>
      <c r="E186" s="661" t="s">
        <v>4819</v>
      </c>
      <c r="F186" s="664">
        <v>2</v>
      </c>
      <c r="G186" s="664">
        <v>27380.720000000001</v>
      </c>
      <c r="H186" s="664">
        <v>1</v>
      </c>
      <c r="I186" s="664">
        <v>13690.36</v>
      </c>
      <c r="J186" s="664">
        <v>8</v>
      </c>
      <c r="K186" s="664">
        <v>109522.88</v>
      </c>
      <c r="L186" s="664">
        <v>4</v>
      </c>
      <c r="M186" s="664">
        <v>13690.36</v>
      </c>
      <c r="N186" s="664">
        <v>1</v>
      </c>
      <c r="O186" s="664">
        <v>13690.36</v>
      </c>
      <c r="P186" s="677">
        <v>0.5</v>
      </c>
      <c r="Q186" s="665">
        <v>13690.36</v>
      </c>
    </row>
    <row r="187" spans="1:17" ht="14.4" customHeight="1" x14ac:dyDescent="0.3">
      <c r="A187" s="660" t="s">
        <v>560</v>
      </c>
      <c r="B187" s="661" t="s">
        <v>4632</v>
      </c>
      <c r="C187" s="661" t="s">
        <v>4687</v>
      </c>
      <c r="D187" s="661" t="s">
        <v>4820</v>
      </c>
      <c r="E187" s="661" t="s">
        <v>4821</v>
      </c>
      <c r="F187" s="664"/>
      <c r="G187" s="664"/>
      <c r="H187" s="664"/>
      <c r="I187" s="664"/>
      <c r="J187" s="664">
        <v>2</v>
      </c>
      <c r="K187" s="664">
        <v>38800</v>
      </c>
      <c r="L187" s="664"/>
      <c r="M187" s="664">
        <v>19400</v>
      </c>
      <c r="N187" s="664"/>
      <c r="O187" s="664"/>
      <c r="P187" s="677"/>
      <c r="Q187" s="665"/>
    </row>
    <row r="188" spans="1:17" ht="14.4" customHeight="1" x14ac:dyDescent="0.3">
      <c r="A188" s="660" t="s">
        <v>560</v>
      </c>
      <c r="B188" s="661" t="s">
        <v>4632</v>
      </c>
      <c r="C188" s="661" t="s">
        <v>4687</v>
      </c>
      <c r="D188" s="661" t="s">
        <v>4822</v>
      </c>
      <c r="E188" s="661" t="s">
        <v>4823</v>
      </c>
      <c r="F188" s="664">
        <v>1</v>
      </c>
      <c r="G188" s="664">
        <v>53000.05</v>
      </c>
      <c r="H188" s="664">
        <v>1</v>
      </c>
      <c r="I188" s="664">
        <v>53000.05</v>
      </c>
      <c r="J188" s="664"/>
      <c r="K188" s="664"/>
      <c r="L188" s="664"/>
      <c r="M188" s="664"/>
      <c r="N188" s="664"/>
      <c r="O188" s="664"/>
      <c r="P188" s="677"/>
      <c r="Q188" s="665"/>
    </row>
    <row r="189" spans="1:17" ht="14.4" customHeight="1" x14ac:dyDescent="0.3">
      <c r="A189" s="660" t="s">
        <v>560</v>
      </c>
      <c r="B189" s="661" t="s">
        <v>4632</v>
      </c>
      <c r="C189" s="661" t="s">
        <v>4687</v>
      </c>
      <c r="D189" s="661" t="s">
        <v>4824</v>
      </c>
      <c r="E189" s="661" t="s">
        <v>4825</v>
      </c>
      <c r="F189" s="664">
        <v>2</v>
      </c>
      <c r="G189" s="664">
        <v>4974.54</v>
      </c>
      <c r="H189" s="664">
        <v>1</v>
      </c>
      <c r="I189" s="664">
        <v>2487.27</v>
      </c>
      <c r="J189" s="664">
        <v>3</v>
      </c>
      <c r="K189" s="664">
        <v>7461.8099999999995</v>
      </c>
      <c r="L189" s="664">
        <v>1.5</v>
      </c>
      <c r="M189" s="664">
        <v>2487.27</v>
      </c>
      <c r="N189" s="664">
        <v>2</v>
      </c>
      <c r="O189" s="664">
        <v>4974.54</v>
      </c>
      <c r="P189" s="677">
        <v>1</v>
      </c>
      <c r="Q189" s="665">
        <v>2487.27</v>
      </c>
    </row>
    <row r="190" spans="1:17" ht="14.4" customHeight="1" x14ac:dyDescent="0.3">
      <c r="A190" s="660" t="s">
        <v>560</v>
      </c>
      <c r="B190" s="661" t="s">
        <v>4632</v>
      </c>
      <c r="C190" s="661" t="s">
        <v>4687</v>
      </c>
      <c r="D190" s="661" t="s">
        <v>4826</v>
      </c>
      <c r="E190" s="661" t="s">
        <v>4827</v>
      </c>
      <c r="F190" s="664"/>
      <c r="G190" s="664"/>
      <c r="H190" s="664"/>
      <c r="I190" s="664"/>
      <c r="J190" s="664"/>
      <c r="K190" s="664"/>
      <c r="L190" s="664"/>
      <c r="M190" s="664"/>
      <c r="N190" s="664">
        <v>1</v>
      </c>
      <c r="O190" s="664">
        <v>345000</v>
      </c>
      <c r="P190" s="677"/>
      <c r="Q190" s="665">
        <v>345000</v>
      </c>
    </row>
    <row r="191" spans="1:17" ht="14.4" customHeight="1" x14ac:dyDescent="0.3">
      <c r="A191" s="660" t="s">
        <v>560</v>
      </c>
      <c r="B191" s="661" t="s">
        <v>4632</v>
      </c>
      <c r="C191" s="661" t="s">
        <v>4687</v>
      </c>
      <c r="D191" s="661" t="s">
        <v>4828</v>
      </c>
      <c r="E191" s="661" t="s">
        <v>4829</v>
      </c>
      <c r="F191" s="664"/>
      <c r="G191" s="664"/>
      <c r="H191" s="664"/>
      <c r="I191" s="664"/>
      <c r="J191" s="664"/>
      <c r="K191" s="664"/>
      <c r="L191" s="664"/>
      <c r="M191" s="664"/>
      <c r="N191" s="664">
        <v>1</v>
      </c>
      <c r="O191" s="664">
        <v>59800</v>
      </c>
      <c r="P191" s="677"/>
      <c r="Q191" s="665">
        <v>59800</v>
      </c>
    </row>
    <row r="192" spans="1:17" ht="14.4" customHeight="1" x14ac:dyDescent="0.3">
      <c r="A192" s="660" t="s">
        <v>560</v>
      </c>
      <c r="B192" s="661" t="s">
        <v>4632</v>
      </c>
      <c r="C192" s="661" t="s">
        <v>4687</v>
      </c>
      <c r="D192" s="661" t="s">
        <v>4830</v>
      </c>
      <c r="E192" s="661" t="s">
        <v>4831</v>
      </c>
      <c r="F192" s="664"/>
      <c r="G192" s="664"/>
      <c r="H192" s="664"/>
      <c r="I192" s="664"/>
      <c r="J192" s="664">
        <v>1</v>
      </c>
      <c r="K192" s="664">
        <v>8683.69</v>
      </c>
      <c r="L192" s="664"/>
      <c r="M192" s="664">
        <v>8683.69</v>
      </c>
      <c r="N192" s="664"/>
      <c r="O192" s="664"/>
      <c r="P192" s="677"/>
      <c r="Q192" s="665"/>
    </row>
    <row r="193" spans="1:17" ht="14.4" customHeight="1" x14ac:dyDescent="0.3">
      <c r="A193" s="660" t="s">
        <v>560</v>
      </c>
      <c r="B193" s="661" t="s">
        <v>4632</v>
      </c>
      <c r="C193" s="661" t="s">
        <v>4687</v>
      </c>
      <c r="D193" s="661" t="s">
        <v>4832</v>
      </c>
      <c r="E193" s="661" t="s">
        <v>4833</v>
      </c>
      <c r="F193" s="664">
        <v>1</v>
      </c>
      <c r="G193" s="664">
        <v>1155.55</v>
      </c>
      <c r="H193" s="664">
        <v>1</v>
      </c>
      <c r="I193" s="664">
        <v>1155.55</v>
      </c>
      <c r="J193" s="664">
        <v>1</v>
      </c>
      <c r="K193" s="664">
        <v>1155.55</v>
      </c>
      <c r="L193" s="664">
        <v>1</v>
      </c>
      <c r="M193" s="664">
        <v>1155.55</v>
      </c>
      <c r="N193" s="664"/>
      <c r="O193" s="664"/>
      <c r="P193" s="677"/>
      <c r="Q193" s="665"/>
    </row>
    <row r="194" spans="1:17" ht="14.4" customHeight="1" x14ac:dyDescent="0.3">
      <c r="A194" s="660" t="s">
        <v>560</v>
      </c>
      <c r="B194" s="661" t="s">
        <v>4632</v>
      </c>
      <c r="C194" s="661" t="s">
        <v>4687</v>
      </c>
      <c r="D194" s="661" t="s">
        <v>4834</v>
      </c>
      <c r="E194" s="661" t="s">
        <v>4835</v>
      </c>
      <c r="F194" s="664"/>
      <c r="G194" s="664"/>
      <c r="H194" s="664"/>
      <c r="I194" s="664"/>
      <c r="J194" s="664">
        <v>2</v>
      </c>
      <c r="K194" s="664">
        <v>2151.5</v>
      </c>
      <c r="L194" s="664"/>
      <c r="M194" s="664">
        <v>1075.75</v>
      </c>
      <c r="N194" s="664"/>
      <c r="O194" s="664"/>
      <c r="P194" s="677"/>
      <c r="Q194" s="665"/>
    </row>
    <row r="195" spans="1:17" ht="14.4" customHeight="1" x14ac:dyDescent="0.3">
      <c r="A195" s="660" t="s">
        <v>560</v>
      </c>
      <c r="B195" s="661" t="s">
        <v>4632</v>
      </c>
      <c r="C195" s="661" t="s">
        <v>4687</v>
      </c>
      <c r="D195" s="661" t="s">
        <v>4836</v>
      </c>
      <c r="E195" s="661" t="s">
        <v>4837</v>
      </c>
      <c r="F195" s="664"/>
      <c r="G195" s="664"/>
      <c r="H195" s="664"/>
      <c r="I195" s="664"/>
      <c r="J195" s="664">
        <v>1</v>
      </c>
      <c r="K195" s="664">
        <v>1212.55</v>
      </c>
      <c r="L195" s="664"/>
      <c r="M195" s="664">
        <v>1212.55</v>
      </c>
      <c r="N195" s="664">
        <v>1</v>
      </c>
      <c r="O195" s="664">
        <v>1212.55</v>
      </c>
      <c r="P195" s="677"/>
      <c r="Q195" s="665">
        <v>1212.55</v>
      </c>
    </row>
    <row r="196" spans="1:17" ht="14.4" customHeight="1" x14ac:dyDescent="0.3">
      <c r="A196" s="660" t="s">
        <v>560</v>
      </c>
      <c r="B196" s="661" t="s">
        <v>4632</v>
      </c>
      <c r="C196" s="661" t="s">
        <v>4687</v>
      </c>
      <c r="D196" s="661" t="s">
        <v>4838</v>
      </c>
      <c r="E196" s="661" t="s">
        <v>4839</v>
      </c>
      <c r="F196" s="664"/>
      <c r="G196" s="664"/>
      <c r="H196" s="664"/>
      <c r="I196" s="664"/>
      <c r="J196" s="664">
        <v>1</v>
      </c>
      <c r="K196" s="664">
        <v>1430.18</v>
      </c>
      <c r="L196" s="664"/>
      <c r="M196" s="664">
        <v>1430.18</v>
      </c>
      <c r="N196" s="664">
        <v>1</v>
      </c>
      <c r="O196" s="664">
        <v>1430.18</v>
      </c>
      <c r="P196" s="677"/>
      <c r="Q196" s="665">
        <v>1430.18</v>
      </c>
    </row>
    <row r="197" spans="1:17" ht="14.4" customHeight="1" x14ac:dyDescent="0.3">
      <c r="A197" s="660" t="s">
        <v>560</v>
      </c>
      <c r="B197" s="661" t="s">
        <v>4632</v>
      </c>
      <c r="C197" s="661" t="s">
        <v>4687</v>
      </c>
      <c r="D197" s="661" t="s">
        <v>4840</v>
      </c>
      <c r="E197" s="661" t="s">
        <v>4841</v>
      </c>
      <c r="F197" s="664"/>
      <c r="G197" s="664"/>
      <c r="H197" s="664"/>
      <c r="I197" s="664"/>
      <c r="J197" s="664">
        <v>2</v>
      </c>
      <c r="K197" s="664">
        <v>2719.42</v>
      </c>
      <c r="L197" s="664"/>
      <c r="M197" s="664">
        <v>1359.71</v>
      </c>
      <c r="N197" s="664"/>
      <c r="O197" s="664"/>
      <c r="P197" s="677"/>
      <c r="Q197" s="665"/>
    </row>
    <row r="198" spans="1:17" ht="14.4" customHeight="1" x14ac:dyDescent="0.3">
      <c r="A198" s="660" t="s">
        <v>560</v>
      </c>
      <c r="B198" s="661" t="s">
        <v>4632</v>
      </c>
      <c r="C198" s="661" t="s">
        <v>4687</v>
      </c>
      <c r="D198" s="661" t="s">
        <v>4842</v>
      </c>
      <c r="E198" s="661" t="s">
        <v>4843</v>
      </c>
      <c r="F198" s="664"/>
      <c r="G198" s="664"/>
      <c r="H198" s="664"/>
      <c r="I198" s="664"/>
      <c r="J198" s="664">
        <v>1</v>
      </c>
      <c r="K198" s="664">
        <v>1359.71</v>
      </c>
      <c r="L198" s="664"/>
      <c r="M198" s="664">
        <v>1359.71</v>
      </c>
      <c r="N198" s="664"/>
      <c r="O198" s="664"/>
      <c r="P198" s="677"/>
      <c r="Q198" s="665"/>
    </row>
    <row r="199" spans="1:17" ht="14.4" customHeight="1" x14ac:dyDescent="0.3">
      <c r="A199" s="660" t="s">
        <v>560</v>
      </c>
      <c r="B199" s="661" t="s">
        <v>4632</v>
      </c>
      <c r="C199" s="661" t="s">
        <v>4687</v>
      </c>
      <c r="D199" s="661" t="s">
        <v>4844</v>
      </c>
      <c r="E199" s="661" t="s">
        <v>4845</v>
      </c>
      <c r="F199" s="664"/>
      <c r="G199" s="664"/>
      <c r="H199" s="664"/>
      <c r="I199" s="664"/>
      <c r="J199" s="664">
        <v>2</v>
      </c>
      <c r="K199" s="664">
        <v>14180.56</v>
      </c>
      <c r="L199" s="664"/>
      <c r="M199" s="664">
        <v>7090.28</v>
      </c>
      <c r="N199" s="664"/>
      <c r="O199" s="664"/>
      <c r="P199" s="677"/>
      <c r="Q199" s="665"/>
    </row>
    <row r="200" spans="1:17" ht="14.4" customHeight="1" x14ac:dyDescent="0.3">
      <c r="A200" s="660" t="s">
        <v>560</v>
      </c>
      <c r="B200" s="661" t="s">
        <v>4632</v>
      </c>
      <c r="C200" s="661" t="s">
        <v>4687</v>
      </c>
      <c r="D200" s="661" t="s">
        <v>4846</v>
      </c>
      <c r="E200" s="661" t="s">
        <v>4847</v>
      </c>
      <c r="F200" s="664"/>
      <c r="G200" s="664"/>
      <c r="H200" s="664"/>
      <c r="I200" s="664"/>
      <c r="J200" s="664"/>
      <c r="K200" s="664"/>
      <c r="L200" s="664"/>
      <c r="M200" s="664"/>
      <c r="N200" s="664">
        <v>3</v>
      </c>
      <c r="O200" s="664">
        <v>4850.1899999999996</v>
      </c>
      <c r="P200" s="677"/>
      <c r="Q200" s="665">
        <v>1616.7299999999998</v>
      </c>
    </row>
    <row r="201" spans="1:17" ht="14.4" customHeight="1" x14ac:dyDescent="0.3">
      <c r="A201" s="660" t="s">
        <v>560</v>
      </c>
      <c r="B201" s="661" t="s">
        <v>4632</v>
      </c>
      <c r="C201" s="661" t="s">
        <v>4687</v>
      </c>
      <c r="D201" s="661" t="s">
        <v>4848</v>
      </c>
      <c r="E201" s="661" t="s">
        <v>4849</v>
      </c>
      <c r="F201" s="664"/>
      <c r="G201" s="664"/>
      <c r="H201" s="664"/>
      <c r="I201" s="664"/>
      <c r="J201" s="664"/>
      <c r="K201" s="664"/>
      <c r="L201" s="664"/>
      <c r="M201" s="664"/>
      <c r="N201" s="664">
        <v>1</v>
      </c>
      <c r="O201" s="664">
        <v>11997</v>
      </c>
      <c r="P201" s="677"/>
      <c r="Q201" s="665">
        <v>11997</v>
      </c>
    </row>
    <row r="202" spans="1:17" ht="14.4" customHeight="1" x14ac:dyDescent="0.3">
      <c r="A202" s="660" t="s">
        <v>560</v>
      </c>
      <c r="B202" s="661" t="s">
        <v>4632</v>
      </c>
      <c r="C202" s="661" t="s">
        <v>4687</v>
      </c>
      <c r="D202" s="661" t="s">
        <v>4850</v>
      </c>
      <c r="E202" s="661" t="s">
        <v>4851</v>
      </c>
      <c r="F202" s="664"/>
      <c r="G202" s="664"/>
      <c r="H202" s="664"/>
      <c r="I202" s="664"/>
      <c r="J202" s="664"/>
      <c r="K202" s="664"/>
      <c r="L202" s="664"/>
      <c r="M202" s="664"/>
      <c r="N202" s="664">
        <v>3</v>
      </c>
      <c r="O202" s="664">
        <v>53475</v>
      </c>
      <c r="P202" s="677"/>
      <c r="Q202" s="665">
        <v>17825</v>
      </c>
    </row>
    <row r="203" spans="1:17" ht="14.4" customHeight="1" x14ac:dyDescent="0.3">
      <c r="A203" s="660" t="s">
        <v>560</v>
      </c>
      <c r="B203" s="661" t="s">
        <v>4632</v>
      </c>
      <c r="C203" s="661" t="s">
        <v>4687</v>
      </c>
      <c r="D203" s="661" t="s">
        <v>4852</v>
      </c>
      <c r="E203" s="661" t="s">
        <v>4853</v>
      </c>
      <c r="F203" s="664"/>
      <c r="G203" s="664"/>
      <c r="H203" s="664"/>
      <c r="I203" s="664"/>
      <c r="J203" s="664"/>
      <c r="K203" s="664"/>
      <c r="L203" s="664"/>
      <c r="M203" s="664"/>
      <c r="N203" s="664">
        <v>1</v>
      </c>
      <c r="O203" s="664">
        <v>5113.87</v>
      </c>
      <c r="P203" s="677"/>
      <c r="Q203" s="665">
        <v>5113.87</v>
      </c>
    </row>
    <row r="204" spans="1:17" ht="14.4" customHeight="1" x14ac:dyDescent="0.3">
      <c r="A204" s="660" t="s">
        <v>560</v>
      </c>
      <c r="B204" s="661" t="s">
        <v>4632</v>
      </c>
      <c r="C204" s="661" t="s">
        <v>4687</v>
      </c>
      <c r="D204" s="661" t="s">
        <v>4854</v>
      </c>
      <c r="E204" s="661" t="s">
        <v>4855</v>
      </c>
      <c r="F204" s="664"/>
      <c r="G204" s="664"/>
      <c r="H204" s="664"/>
      <c r="I204" s="664"/>
      <c r="J204" s="664"/>
      <c r="K204" s="664"/>
      <c r="L204" s="664"/>
      <c r="M204" s="664"/>
      <c r="N204" s="664">
        <v>1</v>
      </c>
      <c r="O204" s="664">
        <v>16063</v>
      </c>
      <c r="P204" s="677"/>
      <c r="Q204" s="665">
        <v>16063</v>
      </c>
    </row>
    <row r="205" spans="1:17" ht="14.4" customHeight="1" x14ac:dyDescent="0.3">
      <c r="A205" s="660" t="s">
        <v>560</v>
      </c>
      <c r="B205" s="661" t="s">
        <v>4632</v>
      </c>
      <c r="C205" s="661" t="s">
        <v>4687</v>
      </c>
      <c r="D205" s="661" t="s">
        <v>4856</v>
      </c>
      <c r="E205" s="661" t="s">
        <v>4857</v>
      </c>
      <c r="F205" s="664"/>
      <c r="G205" s="664"/>
      <c r="H205" s="664"/>
      <c r="I205" s="664"/>
      <c r="J205" s="664">
        <v>1</v>
      </c>
      <c r="K205" s="664">
        <v>17514</v>
      </c>
      <c r="L205" s="664"/>
      <c r="M205" s="664">
        <v>17514</v>
      </c>
      <c r="N205" s="664"/>
      <c r="O205" s="664"/>
      <c r="P205" s="677"/>
      <c r="Q205" s="665"/>
    </row>
    <row r="206" spans="1:17" ht="14.4" customHeight="1" x14ac:dyDescent="0.3">
      <c r="A206" s="660" t="s">
        <v>560</v>
      </c>
      <c r="B206" s="661" t="s">
        <v>4632</v>
      </c>
      <c r="C206" s="661" t="s">
        <v>4493</v>
      </c>
      <c r="D206" s="661" t="s">
        <v>4858</v>
      </c>
      <c r="E206" s="661" t="s">
        <v>4859</v>
      </c>
      <c r="F206" s="664">
        <v>36</v>
      </c>
      <c r="G206" s="664">
        <v>6660</v>
      </c>
      <c r="H206" s="664">
        <v>1</v>
      </c>
      <c r="I206" s="664">
        <v>185</v>
      </c>
      <c r="J206" s="664">
        <v>48</v>
      </c>
      <c r="K206" s="664">
        <v>8931</v>
      </c>
      <c r="L206" s="664">
        <v>1.3409909909909909</v>
      </c>
      <c r="M206" s="664">
        <v>186.0625</v>
      </c>
      <c r="N206" s="664">
        <v>52</v>
      </c>
      <c r="O206" s="664">
        <v>9828</v>
      </c>
      <c r="P206" s="677">
        <v>1.4756756756756757</v>
      </c>
      <c r="Q206" s="665">
        <v>189</v>
      </c>
    </row>
    <row r="207" spans="1:17" ht="14.4" customHeight="1" x14ac:dyDescent="0.3">
      <c r="A207" s="660" t="s">
        <v>560</v>
      </c>
      <c r="B207" s="661" t="s">
        <v>4632</v>
      </c>
      <c r="C207" s="661" t="s">
        <v>4493</v>
      </c>
      <c r="D207" s="661" t="s">
        <v>4496</v>
      </c>
      <c r="E207" s="661" t="s">
        <v>4497</v>
      </c>
      <c r="F207" s="664">
        <v>17</v>
      </c>
      <c r="G207" s="664">
        <v>10965</v>
      </c>
      <c r="H207" s="664">
        <v>1</v>
      </c>
      <c r="I207" s="664">
        <v>645</v>
      </c>
      <c r="J207" s="664"/>
      <c r="K207" s="664"/>
      <c r="L207" s="664"/>
      <c r="M207" s="664"/>
      <c r="N207" s="664"/>
      <c r="O207" s="664"/>
      <c r="P207" s="677"/>
      <c r="Q207" s="665"/>
    </row>
    <row r="208" spans="1:17" ht="14.4" customHeight="1" x14ac:dyDescent="0.3">
      <c r="A208" s="660" t="s">
        <v>560</v>
      </c>
      <c r="B208" s="661" t="s">
        <v>4632</v>
      </c>
      <c r="C208" s="661" t="s">
        <v>4493</v>
      </c>
      <c r="D208" s="661" t="s">
        <v>4591</v>
      </c>
      <c r="E208" s="661" t="s">
        <v>4592</v>
      </c>
      <c r="F208" s="664">
        <v>4</v>
      </c>
      <c r="G208" s="664">
        <v>1208</v>
      </c>
      <c r="H208" s="664">
        <v>1</v>
      </c>
      <c r="I208" s="664">
        <v>302</v>
      </c>
      <c r="J208" s="664"/>
      <c r="K208" s="664"/>
      <c r="L208" s="664"/>
      <c r="M208" s="664"/>
      <c r="N208" s="664"/>
      <c r="O208" s="664"/>
      <c r="P208" s="677"/>
      <c r="Q208" s="665"/>
    </row>
    <row r="209" spans="1:17" ht="14.4" customHeight="1" x14ac:dyDescent="0.3">
      <c r="A209" s="660" t="s">
        <v>560</v>
      </c>
      <c r="B209" s="661" t="s">
        <v>4632</v>
      </c>
      <c r="C209" s="661" t="s">
        <v>4493</v>
      </c>
      <c r="D209" s="661" t="s">
        <v>4572</v>
      </c>
      <c r="E209" s="661" t="s">
        <v>4573</v>
      </c>
      <c r="F209" s="664">
        <v>104</v>
      </c>
      <c r="G209" s="664">
        <v>24128</v>
      </c>
      <c r="H209" s="664">
        <v>1</v>
      </c>
      <c r="I209" s="664">
        <v>232</v>
      </c>
      <c r="J209" s="664"/>
      <c r="K209" s="664"/>
      <c r="L209" s="664"/>
      <c r="M209" s="664"/>
      <c r="N209" s="664"/>
      <c r="O209" s="664"/>
      <c r="P209" s="677"/>
      <c r="Q209" s="665"/>
    </row>
    <row r="210" spans="1:17" ht="14.4" customHeight="1" x14ac:dyDescent="0.3">
      <c r="A210" s="660" t="s">
        <v>560</v>
      </c>
      <c r="B210" s="661" t="s">
        <v>4632</v>
      </c>
      <c r="C210" s="661" t="s">
        <v>4493</v>
      </c>
      <c r="D210" s="661" t="s">
        <v>4860</v>
      </c>
      <c r="E210" s="661" t="s">
        <v>4861</v>
      </c>
      <c r="F210" s="664">
        <v>1</v>
      </c>
      <c r="G210" s="664">
        <v>939</v>
      </c>
      <c r="H210" s="664">
        <v>1</v>
      </c>
      <c r="I210" s="664">
        <v>939</v>
      </c>
      <c r="J210" s="664">
        <v>5</v>
      </c>
      <c r="K210" s="664">
        <v>4702</v>
      </c>
      <c r="L210" s="664">
        <v>5.0074547390841317</v>
      </c>
      <c r="M210" s="664">
        <v>940.4</v>
      </c>
      <c r="N210" s="664">
        <v>2</v>
      </c>
      <c r="O210" s="664">
        <v>1898</v>
      </c>
      <c r="P210" s="677">
        <v>2.0212992545260917</v>
      </c>
      <c r="Q210" s="665">
        <v>949</v>
      </c>
    </row>
    <row r="211" spans="1:17" ht="14.4" customHeight="1" x14ac:dyDescent="0.3">
      <c r="A211" s="660" t="s">
        <v>560</v>
      </c>
      <c r="B211" s="661" t="s">
        <v>4632</v>
      </c>
      <c r="C211" s="661" t="s">
        <v>4493</v>
      </c>
      <c r="D211" s="661" t="s">
        <v>4541</v>
      </c>
      <c r="E211" s="661" t="s">
        <v>4542</v>
      </c>
      <c r="F211" s="664">
        <v>12</v>
      </c>
      <c r="G211" s="664">
        <v>4932</v>
      </c>
      <c r="H211" s="664">
        <v>1</v>
      </c>
      <c r="I211" s="664">
        <v>411</v>
      </c>
      <c r="J211" s="664">
        <v>9</v>
      </c>
      <c r="K211" s="664">
        <v>3714</v>
      </c>
      <c r="L211" s="664">
        <v>0.75304136253041365</v>
      </c>
      <c r="M211" s="664">
        <v>412.66666666666669</v>
      </c>
      <c r="N211" s="664">
        <v>4</v>
      </c>
      <c r="O211" s="664">
        <v>1660</v>
      </c>
      <c r="P211" s="677">
        <v>0.33657745336577455</v>
      </c>
      <c r="Q211" s="665">
        <v>415</v>
      </c>
    </row>
    <row r="212" spans="1:17" ht="14.4" customHeight="1" x14ac:dyDescent="0.3">
      <c r="A212" s="660" t="s">
        <v>560</v>
      </c>
      <c r="B212" s="661" t="s">
        <v>4632</v>
      </c>
      <c r="C212" s="661" t="s">
        <v>4493</v>
      </c>
      <c r="D212" s="661" t="s">
        <v>4862</v>
      </c>
      <c r="E212" s="661" t="s">
        <v>4863</v>
      </c>
      <c r="F212" s="664">
        <v>3</v>
      </c>
      <c r="G212" s="664">
        <v>4062</v>
      </c>
      <c r="H212" s="664">
        <v>1</v>
      </c>
      <c r="I212" s="664">
        <v>1354</v>
      </c>
      <c r="J212" s="664"/>
      <c r="K212" s="664"/>
      <c r="L212" s="664"/>
      <c r="M212" s="664"/>
      <c r="N212" s="664"/>
      <c r="O212" s="664"/>
      <c r="P212" s="677"/>
      <c r="Q212" s="665"/>
    </row>
    <row r="213" spans="1:17" ht="14.4" customHeight="1" x14ac:dyDescent="0.3">
      <c r="A213" s="660" t="s">
        <v>560</v>
      </c>
      <c r="B213" s="661" t="s">
        <v>4632</v>
      </c>
      <c r="C213" s="661" t="s">
        <v>4493</v>
      </c>
      <c r="D213" s="661" t="s">
        <v>4864</v>
      </c>
      <c r="E213" s="661" t="s">
        <v>4865</v>
      </c>
      <c r="F213" s="664">
        <v>6</v>
      </c>
      <c r="G213" s="664">
        <v>4830</v>
      </c>
      <c r="H213" s="664">
        <v>1</v>
      </c>
      <c r="I213" s="664">
        <v>805</v>
      </c>
      <c r="J213" s="664">
        <v>5</v>
      </c>
      <c r="K213" s="664">
        <v>4039</v>
      </c>
      <c r="L213" s="664">
        <v>0.836231884057971</v>
      </c>
      <c r="M213" s="664">
        <v>807.8</v>
      </c>
      <c r="N213" s="664">
        <v>4</v>
      </c>
      <c r="O213" s="664">
        <v>3272</v>
      </c>
      <c r="P213" s="677">
        <v>0.67743271221532086</v>
      </c>
      <c r="Q213" s="665">
        <v>818</v>
      </c>
    </row>
    <row r="214" spans="1:17" ht="14.4" customHeight="1" x14ac:dyDescent="0.3">
      <c r="A214" s="660" t="s">
        <v>560</v>
      </c>
      <c r="B214" s="661" t="s">
        <v>4632</v>
      </c>
      <c r="C214" s="661" t="s">
        <v>4493</v>
      </c>
      <c r="D214" s="661" t="s">
        <v>4866</v>
      </c>
      <c r="E214" s="661" t="s">
        <v>4867</v>
      </c>
      <c r="F214" s="664">
        <v>83</v>
      </c>
      <c r="G214" s="664">
        <v>19253</v>
      </c>
      <c r="H214" s="664">
        <v>1</v>
      </c>
      <c r="I214" s="664">
        <v>231.96385542168676</v>
      </c>
      <c r="J214" s="664"/>
      <c r="K214" s="664"/>
      <c r="L214" s="664"/>
      <c r="M214" s="664"/>
      <c r="N214" s="664"/>
      <c r="O214" s="664"/>
      <c r="P214" s="677"/>
      <c r="Q214" s="665"/>
    </row>
    <row r="215" spans="1:17" ht="14.4" customHeight="1" x14ac:dyDescent="0.3">
      <c r="A215" s="660" t="s">
        <v>560</v>
      </c>
      <c r="B215" s="661" t="s">
        <v>4632</v>
      </c>
      <c r="C215" s="661" t="s">
        <v>4493</v>
      </c>
      <c r="D215" s="661" t="s">
        <v>4868</v>
      </c>
      <c r="E215" s="661" t="s">
        <v>4869</v>
      </c>
      <c r="F215" s="664">
        <v>92</v>
      </c>
      <c r="G215" s="664">
        <v>10672</v>
      </c>
      <c r="H215" s="664">
        <v>1</v>
      </c>
      <c r="I215" s="664">
        <v>116</v>
      </c>
      <c r="J215" s="664"/>
      <c r="K215" s="664"/>
      <c r="L215" s="664"/>
      <c r="M215" s="664"/>
      <c r="N215" s="664"/>
      <c r="O215" s="664"/>
      <c r="P215" s="677"/>
      <c r="Q215" s="665"/>
    </row>
    <row r="216" spans="1:17" ht="14.4" customHeight="1" x14ac:dyDescent="0.3">
      <c r="A216" s="660" t="s">
        <v>560</v>
      </c>
      <c r="B216" s="661" t="s">
        <v>4632</v>
      </c>
      <c r="C216" s="661" t="s">
        <v>4493</v>
      </c>
      <c r="D216" s="661" t="s">
        <v>4870</v>
      </c>
      <c r="E216" s="661" t="s">
        <v>4871</v>
      </c>
      <c r="F216" s="664">
        <v>47</v>
      </c>
      <c r="G216" s="664">
        <v>42059</v>
      </c>
      <c r="H216" s="664">
        <v>1</v>
      </c>
      <c r="I216" s="664">
        <v>894.87234042553189</v>
      </c>
      <c r="J216" s="664"/>
      <c r="K216" s="664"/>
      <c r="L216" s="664"/>
      <c r="M216" s="664"/>
      <c r="N216" s="664"/>
      <c r="O216" s="664"/>
      <c r="P216" s="677"/>
      <c r="Q216" s="665"/>
    </row>
    <row r="217" spans="1:17" ht="14.4" customHeight="1" x14ac:dyDescent="0.3">
      <c r="A217" s="660" t="s">
        <v>560</v>
      </c>
      <c r="B217" s="661" t="s">
        <v>4632</v>
      </c>
      <c r="C217" s="661" t="s">
        <v>4493</v>
      </c>
      <c r="D217" s="661" t="s">
        <v>4872</v>
      </c>
      <c r="E217" s="661" t="s">
        <v>4873</v>
      </c>
      <c r="F217" s="664">
        <v>56</v>
      </c>
      <c r="G217" s="664">
        <v>3136</v>
      </c>
      <c r="H217" s="664">
        <v>1</v>
      </c>
      <c r="I217" s="664">
        <v>56</v>
      </c>
      <c r="J217" s="664"/>
      <c r="K217" s="664"/>
      <c r="L217" s="664"/>
      <c r="M217" s="664"/>
      <c r="N217" s="664"/>
      <c r="O217" s="664"/>
      <c r="P217" s="677"/>
      <c r="Q217" s="665"/>
    </row>
    <row r="218" spans="1:17" ht="14.4" customHeight="1" x14ac:dyDescent="0.3">
      <c r="A218" s="660" t="s">
        <v>560</v>
      </c>
      <c r="B218" s="661" t="s">
        <v>4632</v>
      </c>
      <c r="C218" s="661" t="s">
        <v>4493</v>
      </c>
      <c r="D218" s="661" t="s">
        <v>4874</v>
      </c>
      <c r="E218" s="661" t="s">
        <v>4875</v>
      </c>
      <c r="F218" s="664">
        <v>56</v>
      </c>
      <c r="G218" s="664">
        <v>3416</v>
      </c>
      <c r="H218" s="664">
        <v>1</v>
      </c>
      <c r="I218" s="664">
        <v>61</v>
      </c>
      <c r="J218" s="664"/>
      <c r="K218" s="664"/>
      <c r="L218" s="664"/>
      <c r="M218" s="664"/>
      <c r="N218" s="664"/>
      <c r="O218" s="664"/>
      <c r="P218" s="677"/>
      <c r="Q218" s="665"/>
    </row>
    <row r="219" spans="1:17" ht="14.4" customHeight="1" x14ac:dyDescent="0.3">
      <c r="A219" s="660" t="s">
        <v>560</v>
      </c>
      <c r="B219" s="661" t="s">
        <v>4632</v>
      </c>
      <c r="C219" s="661" t="s">
        <v>4493</v>
      </c>
      <c r="D219" s="661" t="s">
        <v>4876</v>
      </c>
      <c r="E219" s="661" t="s">
        <v>4877</v>
      </c>
      <c r="F219" s="664">
        <v>0</v>
      </c>
      <c r="G219" s="664">
        <v>0</v>
      </c>
      <c r="H219" s="664"/>
      <c r="I219" s="664"/>
      <c r="J219" s="664">
        <v>0</v>
      </c>
      <c r="K219" s="664">
        <v>0</v>
      </c>
      <c r="L219" s="664"/>
      <c r="M219" s="664"/>
      <c r="N219" s="664">
        <v>0</v>
      </c>
      <c r="O219" s="664">
        <v>0</v>
      </c>
      <c r="P219" s="677"/>
      <c r="Q219" s="665"/>
    </row>
    <row r="220" spans="1:17" ht="14.4" customHeight="1" x14ac:dyDescent="0.3">
      <c r="A220" s="660" t="s">
        <v>560</v>
      </c>
      <c r="B220" s="661" t="s">
        <v>4632</v>
      </c>
      <c r="C220" s="661" t="s">
        <v>4493</v>
      </c>
      <c r="D220" s="661" t="s">
        <v>4878</v>
      </c>
      <c r="E220" s="661" t="s">
        <v>4879</v>
      </c>
      <c r="F220" s="664">
        <v>786</v>
      </c>
      <c r="G220" s="664">
        <v>0</v>
      </c>
      <c r="H220" s="664"/>
      <c r="I220" s="664">
        <v>0</v>
      </c>
      <c r="J220" s="664">
        <v>979</v>
      </c>
      <c r="K220" s="664">
        <v>0</v>
      </c>
      <c r="L220" s="664"/>
      <c r="M220" s="664">
        <v>0</v>
      </c>
      <c r="N220" s="664">
        <v>748</v>
      </c>
      <c r="O220" s="664">
        <v>0</v>
      </c>
      <c r="P220" s="677"/>
      <c r="Q220" s="665">
        <v>0</v>
      </c>
    </row>
    <row r="221" spans="1:17" ht="14.4" customHeight="1" x14ac:dyDescent="0.3">
      <c r="A221" s="660" t="s">
        <v>560</v>
      </c>
      <c r="B221" s="661" t="s">
        <v>4632</v>
      </c>
      <c r="C221" s="661" t="s">
        <v>4493</v>
      </c>
      <c r="D221" s="661" t="s">
        <v>4510</v>
      </c>
      <c r="E221" s="661" t="s">
        <v>4511</v>
      </c>
      <c r="F221" s="664">
        <v>17</v>
      </c>
      <c r="G221" s="664">
        <v>0</v>
      </c>
      <c r="H221" s="664"/>
      <c r="I221" s="664">
        <v>0</v>
      </c>
      <c r="J221" s="664"/>
      <c r="K221" s="664"/>
      <c r="L221" s="664"/>
      <c r="M221" s="664"/>
      <c r="N221" s="664"/>
      <c r="O221" s="664"/>
      <c r="P221" s="677"/>
      <c r="Q221" s="665"/>
    </row>
    <row r="222" spans="1:17" ht="14.4" customHeight="1" x14ac:dyDescent="0.3">
      <c r="A222" s="660" t="s">
        <v>560</v>
      </c>
      <c r="B222" s="661" t="s">
        <v>4632</v>
      </c>
      <c r="C222" s="661" t="s">
        <v>4493</v>
      </c>
      <c r="D222" s="661" t="s">
        <v>4880</v>
      </c>
      <c r="E222" s="661" t="s">
        <v>4881</v>
      </c>
      <c r="F222" s="664"/>
      <c r="G222" s="664"/>
      <c r="H222" s="664"/>
      <c r="I222" s="664"/>
      <c r="J222" s="664">
        <v>1</v>
      </c>
      <c r="K222" s="664">
        <v>0</v>
      </c>
      <c r="L222" s="664"/>
      <c r="M222" s="664">
        <v>0</v>
      </c>
      <c r="N222" s="664"/>
      <c r="O222" s="664"/>
      <c r="P222" s="677"/>
      <c r="Q222" s="665"/>
    </row>
    <row r="223" spans="1:17" ht="14.4" customHeight="1" x14ac:dyDescent="0.3">
      <c r="A223" s="660" t="s">
        <v>560</v>
      </c>
      <c r="B223" s="661" t="s">
        <v>4632</v>
      </c>
      <c r="C223" s="661" t="s">
        <v>4493</v>
      </c>
      <c r="D223" s="661" t="s">
        <v>4882</v>
      </c>
      <c r="E223" s="661"/>
      <c r="F223" s="664">
        <v>1</v>
      </c>
      <c r="G223" s="664">
        <v>0</v>
      </c>
      <c r="H223" s="664"/>
      <c r="I223" s="664">
        <v>0</v>
      </c>
      <c r="J223" s="664"/>
      <c r="K223" s="664"/>
      <c r="L223" s="664"/>
      <c r="M223" s="664"/>
      <c r="N223" s="664"/>
      <c r="O223" s="664"/>
      <c r="P223" s="677"/>
      <c r="Q223" s="665"/>
    </row>
    <row r="224" spans="1:17" ht="14.4" customHeight="1" x14ac:dyDescent="0.3">
      <c r="A224" s="660" t="s">
        <v>560</v>
      </c>
      <c r="B224" s="661" t="s">
        <v>4632</v>
      </c>
      <c r="C224" s="661" t="s">
        <v>4493</v>
      </c>
      <c r="D224" s="661" t="s">
        <v>4610</v>
      </c>
      <c r="E224" s="661" t="s">
        <v>4611</v>
      </c>
      <c r="F224" s="664">
        <v>156</v>
      </c>
      <c r="G224" s="664">
        <v>0</v>
      </c>
      <c r="H224" s="664"/>
      <c r="I224" s="664">
        <v>0</v>
      </c>
      <c r="J224" s="664">
        <v>184</v>
      </c>
      <c r="K224" s="664">
        <v>0</v>
      </c>
      <c r="L224" s="664"/>
      <c r="M224" s="664">
        <v>0</v>
      </c>
      <c r="N224" s="664">
        <v>159</v>
      </c>
      <c r="O224" s="664">
        <v>0</v>
      </c>
      <c r="P224" s="677"/>
      <c r="Q224" s="665">
        <v>0</v>
      </c>
    </row>
    <row r="225" spans="1:17" ht="14.4" customHeight="1" x14ac:dyDescent="0.3">
      <c r="A225" s="660" t="s">
        <v>560</v>
      </c>
      <c r="B225" s="661" t="s">
        <v>4632</v>
      </c>
      <c r="C225" s="661" t="s">
        <v>4493</v>
      </c>
      <c r="D225" s="661" t="s">
        <v>4612</v>
      </c>
      <c r="E225" s="661" t="s">
        <v>4613</v>
      </c>
      <c r="F225" s="664"/>
      <c r="G225" s="664"/>
      <c r="H225" s="664"/>
      <c r="I225" s="664"/>
      <c r="J225" s="664">
        <v>2</v>
      </c>
      <c r="K225" s="664">
        <v>0</v>
      </c>
      <c r="L225" s="664"/>
      <c r="M225" s="664">
        <v>0</v>
      </c>
      <c r="N225" s="664">
        <v>2</v>
      </c>
      <c r="O225" s="664">
        <v>0</v>
      </c>
      <c r="P225" s="677"/>
      <c r="Q225" s="665">
        <v>0</v>
      </c>
    </row>
    <row r="226" spans="1:17" ht="14.4" customHeight="1" x14ac:dyDescent="0.3">
      <c r="A226" s="660" t="s">
        <v>560</v>
      </c>
      <c r="B226" s="661" t="s">
        <v>4632</v>
      </c>
      <c r="C226" s="661" t="s">
        <v>4493</v>
      </c>
      <c r="D226" s="661" t="s">
        <v>4883</v>
      </c>
      <c r="E226" s="661" t="s">
        <v>4884</v>
      </c>
      <c r="F226" s="664">
        <v>4</v>
      </c>
      <c r="G226" s="664">
        <v>0</v>
      </c>
      <c r="H226" s="664"/>
      <c r="I226" s="664">
        <v>0</v>
      </c>
      <c r="J226" s="664">
        <v>12</v>
      </c>
      <c r="K226" s="664">
        <v>0</v>
      </c>
      <c r="L226" s="664"/>
      <c r="M226" s="664">
        <v>0</v>
      </c>
      <c r="N226" s="664">
        <v>4</v>
      </c>
      <c r="O226" s="664">
        <v>0</v>
      </c>
      <c r="P226" s="677"/>
      <c r="Q226" s="665">
        <v>0</v>
      </c>
    </row>
    <row r="227" spans="1:17" ht="14.4" customHeight="1" x14ac:dyDescent="0.3">
      <c r="A227" s="660" t="s">
        <v>560</v>
      </c>
      <c r="B227" s="661" t="s">
        <v>4632</v>
      </c>
      <c r="C227" s="661" t="s">
        <v>4493</v>
      </c>
      <c r="D227" s="661" t="s">
        <v>4885</v>
      </c>
      <c r="E227" s="661" t="s">
        <v>4886</v>
      </c>
      <c r="F227" s="664">
        <v>1</v>
      </c>
      <c r="G227" s="664">
        <v>0</v>
      </c>
      <c r="H227" s="664"/>
      <c r="I227" s="664">
        <v>0</v>
      </c>
      <c r="J227" s="664"/>
      <c r="K227" s="664"/>
      <c r="L227" s="664"/>
      <c r="M227" s="664"/>
      <c r="N227" s="664"/>
      <c r="O227" s="664"/>
      <c r="P227" s="677"/>
      <c r="Q227" s="665"/>
    </row>
    <row r="228" spans="1:17" ht="14.4" customHeight="1" x14ac:dyDescent="0.3">
      <c r="A228" s="660" t="s">
        <v>560</v>
      </c>
      <c r="B228" s="661" t="s">
        <v>4632</v>
      </c>
      <c r="C228" s="661" t="s">
        <v>4493</v>
      </c>
      <c r="D228" s="661" t="s">
        <v>4887</v>
      </c>
      <c r="E228" s="661" t="s">
        <v>4888</v>
      </c>
      <c r="F228" s="664">
        <v>73</v>
      </c>
      <c r="G228" s="664">
        <v>0</v>
      </c>
      <c r="H228" s="664"/>
      <c r="I228" s="664">
        <v>0</v>
      </c>
      <c r="J228" s="664">
        <v>89</v>
      </c>
      <c r="K228" s="664">
        <v>0</v>
      </c>
      <c r="L228" s="664"/>
      <c r="M228" s="664">
        <v>0</v>
      </c>
      <c r="N228" s="664">
        <v>106</v>
      </c>
      <c r="O228" s="664">
        <v>0</v>
      </c>
      <c r="P228" s="677"/>
      <c r="Q228" s="665">
        <v>0</v>
      </c>
    </row>
    <row r="229" spans="1:17" ht="14.4" customHeight="1" x14ac:dyDescent="0.3">
      <c r="A229" s="660" t="s">
        <v>560</v>
      </c>
      <c r="B229" s="661" t="s">
        <v>4632</v>
      </c>
      <c r="C229" s="661" t="s">
        <v>4493</v>
      </c>
      <c r="D229" s="661" t="s">
        <v>4889</v>
      </c>
      <c r="E229" s="661" t="s">
        <v>4890</v>
      </c>
      <c r="F229" s="664">
        <v>8</v>
      </c>
      <c r="G229" s="664">
        <v>0</v>
      </c>
      <c r="H229" s="664"/>
      <c r="I229" s="664">
        <v>0</v>
      </c>
      <c r="J229" s="664">
        <v>5</v>
      </c>
      <c r="K229" s="664">
        <v>0</v>
      </c>
      <c r="L229" s="664"/>
      <c r="M229" s="664">
        <v>0</v>
      </c>
      <c r="N229" s="664">
        <v>3</v>
      </c>
      <c r="O229" s="664">
        <v>0</v>
      </c>
      <c r="P229" s="677"/>
      <c r="Q229" s="665">
        <v>0</v>
      </c>
    </row>
    <row r="230" spans="1:17" ht="14.4" customHeight="1" x14ac:dyDescent="0.3">
      <c r="A230" s="660" t="s">
        <v>560</v>
      </c>
      <c r="B230" s="661" t="s">
        <v>4632</v>
      </c>
      <c r="C230" s="661" t="s">
        <v>4493</v>
      </c>
      <c r="D230" s="661" t="s">
        <v>4891</v>
      </c>
      <c r="E230" s="661" t="s">
        <v>4892</v>
      </c>
      <c r="F230" s="664"/>
      <c r="G230" s="664"/>
      <c r="H230" s="664"/>
      <c r="I230" s="664"/>
      <c r="J230" s="664">
        <v>6</v>
      </c>
      <c r="K230" s="664">
        <v>0</v>
      </c>
      <c r="L230" s="664"/>
      <c r="M230" s="664">
        <v>0</v>
      </c>
      <c r="N230" s="664">
        <v>12</v>
      </c>
      <c r="O230" s="664">
        <v>0</v>
      </c>
      <c r="P230" s="677"/>
      <c r="Q230" s="665">
        <v>0</v>
      </c>
    </row>
    <row r="231" spans="1:17" ht="14.4" customHeight="1" x14ac:dyDescent="0.3">
      <c r="A231" s="660" t="s">
        <v>560</v>
      </c>
      <c r="B231" s="661" t="s">
        <v>4632</v>
      </c>
      <c r="C231" s="661" t="s">
        <v>4493</v>
      </c>
      <c r="D231" s="661" t="s">
        <v>4893</v>
      </c>
      <c r="E231" s="661" t="s">
        <v>4894</v>
      </c>
      <c r="F231" s="664">
        <v>8</v>
      </c>
      <c r="G231" s="664">
        <v>0</v>
      </c>
      <c r="H231" s="664"/>
      <c r="I231" s="664">
        <v>0</v>
      </c>
      <c r="J231" s="664">
        <v>6</v>
      </c>
      <c r="K231" s="664">
        <v>0</v>
      </c>
      <c r="L231" s="664"/>
      <c r="M231" s="664">
        <v>0</v>
      </c>
      <c r="N231" s="664">
        <v>3</v>
      </c>
      <c r="O231" s="664">
        <v>0</v>
      </c>
      <c r="P231" s="677"/>
      <c r="Q231" s="665">
        <v>0</v>
      </c>
    </row>
    <row r="232" spans="1:17" ht="14.4" customHeight="1" x14ac:dyDescent="0.3">
      <c r="A232" s="660" t="s">
        <v>560</v>
      </c>
      <c r="B232" s="661" t="s">
        <v>4632</v>
      </c>
      <c r="C232" s="661" t="s">
        <v>4493</v>
      </c>
      <c r="D232" s="661" t="s">
        <v>4895</v>
      </c>
      <c r="E232" s="661" t="s">
        <v>4896</v>
      </c>
      <c r="F232" s="664">
        <v>10</v>
      </c>
      <c r="G232" s="664">
        <v>0</v>
      </c>
      <c r="H232" s="664"/>
      <c r="I232" s="664">
        <v>0</v>
      </c>
      <c r="J232" s="664">
        <v>7</v>
      </c>
      <c r="K232" s="664">
        <v>0</v>
      </c>
      <c r="L232" s="664"/>
      <c r="M232" s="664">
        <v>0</v>
      </c>
      <c r="N232" s="664">
        <v>6</v>
      </c>
      <c r="O232" s="664">
        <v>0</v>
      </c>
      <c r="P232" s="677"/>
      <c r="Q232" s="665">
        <v>0</v>
      </c>
    </row>
    <row r="233" spans="1:17" ht="14.4" customHeight="1" x14ac:dyDescent="0.3">
      <c r="A233" s="660" t="s">
        <v>560</v>
      </c>
      <c r="B233" s="661" t="s">
        <v>4632</v>
      </c>
      <c r="C233" s="661" t="s">
        <v>4493</v>
      </c>
      <c r="D233" s="661" t="s">
        <v>4897</v>
      </c>
      <c r="E233" s="661" t="s">
        <v>4898</v>
      </c>
      <c r="F233" s="664">
        <v>75</v>
      </c>
      <c r="G233" s="664">
        <v>0</v>
      </c>
      <c r="H233" s="664"/>
      <c r="I233" s="664">
        <v>0</v>
      </c>
      <c r="J233" s="664">
        <v>123</v>
      </c>
      <c r="K233" s="664">
        <v>0</v>
      </c>
      <c r="L233" s="664"/>
      <c r="M233" s="664">
        <v>0</v>
      </c>
      <c r="N233" s="664">
        <v>107</v>
      </c>
      <c r="O233" s="664">
        <v>0</v>
      </c>
      <c r="P233" s="677"/>
      <c r="Q233" s="665">
        <v>0</v>
      </c>
    </row>
    <row r="234" spans="1:17" ht="14.4" customHeight="1" x14ac:dyDescent="0.3">
      <c r="A234" s="660" t="s">
        <v>560</v>
      </c>
      <c r="B234" s="661" t="s">
        <v>4632</v>
      </c>
      <c r="C234" s="661" t="s">
        <v>4493</v>
      </c>
      <c r="D234" s="661" t="s">
        <v>4899</v>
      </c>
      <c r="E234" s="661" t="s">
        <v>4900</v>
      </c>
      <c r="F234" s="664">
        <v>47</v>
      </c>
      <c r="G234" s="664">
        <v>0</v>
      </c>
      <c r="H234" s="664"/>
      <c r="I234" s="664">
        <v>0</v>
      </c>
      <c r="J234" s="664">
        <v>53</v>
      </c>
      <c r="K234" s="664">
        <v>0</v>
      </c>
      <c r="L234" s="664"/>
      <c r="M234" s="664">
        <v>0</v>
      </c>
      <c r="N234" s="664">
        <v>39</v>
      </c>
      <c r="O234" s="664">
        <v>0</v>
      </c>
      <c r="P234" s="677"/>
      <c r="Q234" s="665">
        <v>0</v>
      </c>
    </row>
    <row r="235" spans="1:17" ht="14.4" customHeight="1" x14ac:dyDescent="0.3">
      <c r="A235" s="660" t="s">
        <v>560</v>
      </c>
      <c r="B235" s="661" t="s">
        <v>4632</v>
      </c>
      <c r="C235" s="661" t="s">
        <v>4493</v>
      </c>
      <c r="D235" s="661" t="s">
        <v>4901</v>
      </c>
      <c r="E235" s="661" t="s">
        <v>4902</v>
      </c>
      <c r="F235" s="664"/>
      <c r="G235" s="664"/>
      <c r="H235" s="664"/>
      <c r="I235" s="664"/>
      <c r="J235" s="664">
        <v>2</v>
      </c>
      <c r="K235" s="664">
        <v>0</v>
      </c>
      <c r="L235" s="664"/>
      <c r="M235" s="664">
        <v>0</v>
      </c>
      <c r="N235" s="664">
        <v>3</v>
      </c>
      <c r="O235" s="664">
        <v>0</v>
      </c>
      <c r="P235" s="677"/>
      <c r="Q235" s="665">
        <v>0</v>
      </c>
    </row>
    <row r="236" spans="1:17" ht="14.4" customHeight="1" x14ac:dyDescent="0.3">
      <c r="A236" s="660" t="s">
        <v>560</v>
      </c>
      <c r="B236" s="661" t="s">
        <v>4632</v>
      </c>
      <c r="C236" s="661" t="s">
        <v>4493</v>
      </c>
      <c r="D236" s="661" t="s">
        <v>4903</v>
      </c>
      <c r="E236" s="661" t="s">
        <v>4904</v>
      </c>
      <c r="F236" s="664">
        <v>3</v>
      </c>
      <c r="G236" s="664">
        <v>0</v>
      </c>
      <c r="H236" s="664"/>
      <c r="I236" s="664">
        <v>0</v>
      </c>
      <c r="J236" s="664">
        <v>11</v>
      </c>
      <c r="K236" s="664">
        <v>0</v>
      </c>
      <c r="L236" s="664"/>
      <c r="M236" s="664">
        <v>0</v>
      </c>
      <c r="N236" s="664">
        <v>2</v>
      </c>
      <c r="O236" s="664">
        <v>0</v>
      </c>
      <c r="P236" s="677"/>
      <c r="Q236" s="665">
        <v>0</v>
      </c>
    </row>
    <row r="237" spans="1:17" ht="14.4" customHeight="1" x14ac:dyDescent="0.3">
      <c r="A237" s="660" t="s">
        <v>560</v>
      </c>
      <c r="B237" s="661" t="s">
        <v>4632</v>
      </c>
      <c r="C237" s="661" t="s">
        <v>4493</v>
      </c>
      <c r="D237" s="661" t="s">
        <v>4905</v>
      </c>
      <c r="E237" s="661" t="s">
        <v>4906</v>
      </c>
      <c r="F237" s="664">
        <v>3</v>
      </c>
      <c r="G237" s="664">
        <v>0</v>
      </c>
      <c r="H237" s="664"/>
      <c r="I237" s="664">
        <v>0</v>
      </c>
      <c r="J237" s="664">
        <v>4</v>
      </c>
      <c r="K237" s="664">
        <v>0</v>
      </c>
      <c r="L237" s="664"/>
      <c r="M237" s="664">
        <v>0</v>
      </c>
      <c r="N237" s="664">
        <v>4</v>
      </c>
      <c r="O237" s="664">
        <v>0</v>
      </c>
      <c r="P237" s="677"/>
      <c r="Q237" s="665">
        <v>0</v>
      </c>
    </row>
    <row r="238" spans="1:17" ht="14.4" customHeight="1" x14ac:dyDescent="0.3">
      <c r="A238" s="660" t="s">
        <v>560</v>
      </c>
      <c r="B238" s="661" t="s">
        <v>4632</v>
      </c>
      <c r="C238" s="661" t="s">
        <v>4493</v>
      </c>
      <c r="D238" s="661" t="s">
        <v>4907</v>
      </c>
      <c r="E238" s="661" t="s">
        <v>4908</v>
      </c>
      <c r="F238" s="664">
        <v>4</v>
      </c>
      <c r="G238" s="664">
        <v>0</v>
      </c>
      <c r="H238" s="664"/>
      <c r="I238" s="664">
        <v>0</v>
      </c>
      <c r="J238" s="664">
        <v>3</v>
      </c>
      <c r="K238" s="664">
        <v>0</v>
      </c>
      <c r="L238" s="664"/>
      <c r="M238" s="664">
        <v>0</v>
      </c>
      <c r="N238" s="664">
        <v>3</v>
      </c>
      <c r="O238" s="664">
        <v>0</v>
      </c>
      <c r="P238" s="677"/>
      <c r="Q238" s="665">
        <v>0</v>
      </c>
    </row>
    <row r="239" spans="1:17" ht="14.4" customHeight="1" x14ac:dyDescent="0.3">
      <c r="A239" s="660" t="s">
        <v>560</v>
      </c>
      <c r="B239" s="661" t="s">
        <v>4632</v>
      </c>
      <c r="C239" s="661" t="s">
        <v>4493</v>
      </c>
      <c r="D239" s="661" t="s">
        <v>4909</v>
      </c>
      <c r="E239" s="661" t="s">
        <v>4910</v>
      </c>
      <c r="F239" s="664">
        <v>33</v>
      </c>
      <c r="G239" s="664">
        <v>0</v>
      </c>
      <c r="H239" s="664"/>
      <c r="I239" s="664">
        <v>0</v>
      </c>
      <c r="J239" s="664">
        <v>37</v>
      </c>
      <c r="K239" s="664">
        <v>0</v>
      </c>
      <c r="L239" s="664"/>
      <c r="M239" s="664">
        <v>0</v>
      </c>
      <c r="N239" s="664">
        <v>25</v>
      </c>
      <c r="O239" s="664">
        <v>0</v>
      </c>
      <c r="P239" s="677"/>
      <c r="Q239" s="665">
        <v>0</v>
      </c>
    </row>
    <row r="240" spans="1:17" ht="14.4" customHeight="1" x14ac:dyDescent="0.3">
      <c r="A240" s="660" t="s">
        <v>560</v>
      </c>
      <c r="B240" s="661" t="s">
        <v>4632</v>
      </c>
      <c r="C240" s="661" t="s">
        <v>4493</v>
      </c>
      <c r="D240" s="661" t="s">
        <v>4911</v>
      </c>
      <c r="E240" s="661" t="s">
        <v>4912</v>
      </c>
      <c r="F240" s="664"/>
      <c r="G240" s="664"/>
      <c r="H240" s="664"/>
      <c r="I240" s="664"/>
      <c r="J240" s="664">
        <v>1</v>
      </c>
      <c r="K240" s="664">
        <v>0</v>
      </c>
      <c r="L240" s="664"/>
      <c r="M240" s="664">
        <v>0</v>
      </c>
      <c r="N240" s="664"/>
      <c r="O240" s="664"/>
      <c r="P240" s="677"/>
      <c r="Q240" s="665"/>
    </row>
    <row r="241" spans="1:17" ht="14.4" customHeight="1" x14ac:dyDescent="0.3">
      <c r="A241" s="660" t="s">
        <v>560</v>
      </c>
      <c r="B241" s="661" t="s">
        <v>4632</v>
      </c>
      <c r="C241" s="661" t="s">
        <v>4493</v>
      </c>
      <c r="D241" s="661" t="s">
        <v>4913</v>
      </c>
      <c r="E241" s="661" t="s">
        <v>4914</v>
      </c>
      <c r="F241" s="664"/>
      <c r="G241" s="664"/>
      <c r="H241" s="664"/>
      <c r="I241" s="664"/>
      <c r="J241" s="664">
        <v>2</v>
      </c>
      <c r="K241" s="664">
        <v>0</v>
      </c>
      <c r="L241" s="664"/>
      <c r="M241" s="664">
        <v>0</v>
      </c>
      <c r="N241" s="664"/>
      <c r="O241" s="664"/>
      <c r="P241" s="677"/>
      <c r="Q241" s="665"/>
    </row>
    <row r="242" spans="1:17" ht="14.4" customHeight="1" x14ac:dyDescent="0.3">
      <c r="A242" s="660" t="s">
        <v>560</v>
      </c>
      <c r="B242" s="661" t="s">
        <v>4632</v>
      </c>
      <c r="C242" s="661" t="s">
        <v>4493</v>
      </c>
      <c r="D242" s="661" t="s">
        <v>4915</v>
      </c>
      <c r="E242" s="661" t="s">
        <v>4916</v>
      </c>
      <c r="F242" s="664">
        <v>1</v>
      </c>
      <c r="G242" s="664">
        <v>0</v>
      </c>
      <c r="H242" s="664"/>
      <c r="I242" s="664">
        <v>0</v>
      </c>
      <c r="J242" s="664">
        <v>1</v>
      </c>
      <c r="K242" s="664">
        <v>0</v>
      </c>
      <c r="L242" s="664"/>
      <c r="M242" s="664">
        <v>0</v>
      </c>
      <c r="N242" s="664"/>
      <c r="O242" s="664"/>
      <c r="P242" s="677"/>
      <c r="Q242" s="665"/>
    </row>
    <row r="243" spans="1:17" ht="14.4" customHeight="1" x14ac:dyDescent="0.3">
      <c r="A243" s="660" t="s">
        <v>560</v>
      </c>
      <c r="B243" s="661" t="s">
        <v>4632</v>
      </c>
      <c r="C243" s="661" t="s">
        <v>4493</v>
      </c>
      <c r="D243" s="661" t="s">
        <v>4917</v>
      </c>
      <c r="E243" s="661" t="s">
        <v>4918</v>
      </c>
      <c r="F243" s="664"/>
      <c r="G243" s="664"/>
      <c r="H243" s="664"/>
      <c r="I243" s="664"/>
      <c r="J243" s="664"/>
      <c r="K243" s="664"/>
      <c r="L243" s="664"/>
      <c r="M243" s="664"/>
      <c r="N243" s="664">
        <v>1</v>
      </c>
      <c r="O243" s="664">
        <v>0</v>
      </c>
      <c r="P243" s="677"/>
      <c r="Q243" s="665">
        <v>0</v>
      </c>
    </row>
    <row r="244" spans="1:17" ht="14.4" customHeight="1" x14ac:dyDescent="0.3">
      <c r="A244" s="660" t="s">
        <v>560</v>
      </c>
      <c r="B244" s="661" t="s">
        <v>4632</v>
      </c>
      <c r="C244" s="661" t="s">
        <v>4493</v>
      </c>
      <c r="D244" s="661" t="s">
        <v>4919</v>
      </c>
      <c r="E244" s="661" t="s">
        <v>4920</v>
      </c>
      <c r="F244" s="664">
        <v>6</v>
      </c>
      <c r="G244" s="664">
        <v>0</v>
      </c>
      <c r="H244" s="664"/>
      <c r="I244" s="664">
        <v>0</v>
      </c>
      <c r="J244" s="664">
        <v>1</v>
      </c>
      <c r="K244" s="664">
        <v>0</v>
      </c>
      <c r="L244" s="664"/>
      <c r="M244" s="664">
        <v>0</v>
      </c>
      <c r="N244" s="664">
        <v>1</v>
      </c>
      <c r="O244" s="664">
        <v>0</v>
      </c>
      <c r="P244" s="677"/>
      <c r="Q244" s="665">
        <v>0</v>
      </c>
    </row>
    <row r="245" spans="1:17" ht="14.4" customHeight="1" x14ac:dyDescent="0.3">
      <c r="A245" s="660" t="s">
        <v>560</v>
      </c>
      <c r="B245" s="661" t="s">
        <v>4632</v>
      </c>
      <c r="C245" s="661" t="s">
        <v>4493</v>
      </c>
      <c r="D245" s="661" t="s">
        <v>4921</v>
      </c>
      <c r="E245" s="661" t="s">
        <v>4922</v>
      </c>
      <c r="F245" s="664">
        <v>1</v>
      </c>
      <c r="G245" s="664">
        <v>0</v>
      </c>
      <c r="H245" s="664"/>
      <c r="I245" s="664">
        <v>0</v>
      </c>
      <c r="J245" s="664"/>
      <c r="K245" s="664"/>
      <c r="L245" s="664"/>
      <c r="M245" s="664"/>
      <c r="N245" s="664">
        <v>1</v>
      </c>
      <c r="O245" s="664">
        <v>0</v>
      </c>
      <c r="P245" s="677"/>
      <c r="Q245" s="665">
        <v>0</v>
      </c>
    </row>
    <row r="246" spans="1:17" ht="14.4" customHeight="1" x14ac:dyDescent="0.3">
      <c r="A246" s="660" t="s">
        <v>560</v>
      </c>
      <c r="B246" s="661" t="s">
        <v>4632</v>
      </c>
      <c r="C246" s="661" t="s">
        <v>4493</v>
      </c>
      <c r="D246" s="661" t="s">
        <v>4923</v>
      </c>
      <c r="E246" s="661" t="s">
        <v>4924</v>
      </c>
      <c r="F246" s="664">
        <v>1</v>
      </c>
      <c r="G246" s="664">
        <v>0</v>
      </c>
      <c r="H246" s="664"/>
      <c r="I246" s="664">
        <v>0</v>
      </c>
      <c r="J246" s="664"/>
      <c r="K246" s="664"/>
      <c r="L246" s="664"/>
      <c r="M246" s="664"/>
      <c r="N246" s="664"/>
      <c r="O246" s="664"/>
      <c r="P246" s="677"/>
      <c r="Q246" s="665"/>
    </row>
    <row r="247" spans="1:17" ht="14.4" customHeight="1" x14ac:dyDescent="0.3">
      <c r="A247" s="660" t="s">
        <v>560</v>
      </c>
      <c r="B247" s="661" t="s">
        <v>4632</v>
      </c>
      <c r="C247" s="661" t="s">
        <v>4493</v>
      </c>
      <c r="D247" s="661" t="s">
        <v>4925</v>
      </c>
      <c r="E247" s="661" t="s">
        <v>4926</v>
      </c>
      <c r="F247" s="664">
        <v>2</v>
      </c>
      <c r="G247" s="664">
        <v>0</v>
      </c>
      <c r="H247" s="664"/>
      <c r="I247" s="664">
        <v>0</v>
      </c>
      <c r="J247" s="664"/>
      <c r="K247" s="664"/>
      <c r="L247" s="664"/>
      <c r="M247" s="664"/>
      <c r="N247" s="664">
        <v>1</v>
      </c>
      <c r="O247" s="664">
        <v>0</v>
      </c>
      <c r="P247" s="677"/>
      <c r="Q247" s="665">
        <v>0</v>
      </c>
    </row>
    <row r="248" spans="1:17" ht="14.4" customHeight="1" x14ac:dyDescent="0.3">
      <c r="A248" s="660" t="s">
        <v>560</v>
      </c>
      <c r="B248" s="661" t="s">
        <v>4632</v>
      </c>
      <c r="C248" s="661" t="s">
        <v>4493</v>
      </c>
      <c r="D248" s="661" t="s">
        <v>4927</v>
      </c>
      <c r="E248" s="661" t="s">
        <v>4928</v>
      </c>
      <c r="F248" s="664"/>
      <c r="G248" s="664"/>
      <c r="H248" s="664"/>
      <c r="I248" s="664"/>
      <c r="J248" s="664">
        <v>1</v>
      </c>
      <c r="K248" s="664">
        <v>0</v>
      </c>
      <c r="L248" s="664"/>
      <c r="M248" s="664">
        <v>0</v>
      </c>
      <c r="N248" s="664"/>
      <c r="O248" s="664"/>
      <c r="P248" s="677"/>
      <c r="Q248" s="665"/>
    </row>
    <row r="249" spans="1:17" ht="14.4" customHeight="1" x14ac:dyDescent="0.3">
      <c r="A249" s="660" t="s">
        <v>560</v>
      </c>
      <c r="B249" s="661" t="s">
        <v>4632</v>
      </c>
      <c r="C249" s="661" t="s">
        <v>4493</v>
      </c>
      <c r="D249" s="661" t="s">
        <v>4929</v>
      </c>
      <c r="E249" s="661" t="s">
        <v>4930</v>
      </c>
      <c r="F249" s="664">
        <v>1</v>
      </c>
      <c r="G249" s="664">
        <v>0</v>
      </c>
      <c r="H249" s="664"/>
      <c r="I249" s="664">
        <v>0</v>
      </c>
      <c r="J249" s="664"/>
      <c r="K249" s="664"/>
      <c r="L249" s="664"/>
      <c r="M249" s="664"/>
      <c r="N249" s="664"/>
      <c r="O249" s="664"/>
      <c r="P249" s="677"/>
      <c r="Q249" s="665"/>
    </row>
    <row r="250" spans="1:17" ht="14.4" customHeight="1" x14ac:dyDescent="0.3">
      <c r="A250" s="660" t="s">
        <v>560</v>
      </c>
      <c r="B250" s="661" t="s">
        <v>4632</v>
      </c>
      <c r="C250" s="661" t="s">
        <v>4493</v>
      </c>
      <c r="D250" s="661" t="s">
        <v>4931</v>
      </c>
      <c r="E250" s="661" t="s">
        <v>4932</v>
      </c>
      <c r="F250" s="664">
        <v>30</v>
      </c>
      <c r="G250" s="664">
        <v>0</v>
      </c>
      <c r="H250" s="664"/>
      <c r="I250" s="664">
        <v>0</v>
      </c>
      <c r="J250" s="664">
        <v>22</v>
      </c>
      <c r="K250" s="664">
        <v>0</v>
      </c>
      <c r="L250" s="664"/>
      <c r="M250" s="664">
        <v>0</v>
      </c>
      <c r="N250" s="664">
        <v>6</v>
      </c>
      <c r="O250" s="664">
        <v>0</v>
      </c>
      <c r="P250" s="677"/>
      <c r="Q250" s="665">
        <v>0</v>
      </c>
    </row>
    <row r="251" spans="1:17" ht="14.4" customHeight="1" x14ac:dyDescent="0.3">
      <c r="A251" s="660" t="s">
        <v>560</v>
      </c>
      <c r="B251" s="661" t="s">
        <v>4632</v>
      </c>
      <c r="C251" s="661" t="s">
        <v>4493</v>
      </c>
      <c r="D251" s="661" t="s">
        <v>4933</v>
      </c>
      <c r="E251" s="661" t="s">
        <v>4934</v>
      </c>
      <c r="F251" s="664">
        <v>1</v>
      </c>
      <c r="G251" s="664">
        <v>0</v>
      </c>
      <c r="H251" s="664"/>
      <c r="I251" s="664">
        <v>0</v>
      </c>
      <c r="J251" s="664"/>
      <c r="K251" s="664"/>
      <c r="L251" s="664"/>
      <c r="M251" s="664"/>
      <c r="N251" s="664"/>
      <c r="O251" s="664"/>
      <c r="P251" s="677"/>
      <c r="Q251" s="665"/>
    </row>
    <row r="252" spans="1:17" ht="14.4" customHeight="1" x14ac:dyDescent="0.3">
      <c r="A252" s="660" t="s">
        <v>560</v>
      </c>
      <c r="B252" s="661" t="s">
        <v>4632</v>
      </c>
      <c r="C252" s="661" t="s">
        <v>4493</v>
      </c>
      <c r="D252" s="661" t="s">
        <v>4935</v>
      </c>
      <c r="E252" s="661" t="s">
        <v>4936</v>
      </c>
      <c r="F252" s="664">
        <v>1</v>
      </c>
      <c r="G252" s="664">
        <v>0</v>
      </c>
      <c r="H252" s="664"/>
      <c r="I252" s="664">
        <v>0</v>
      </c>
      <c r="J252" s="664"/>
      <c r="K252" s="664"/>
      <c r="L252" s="664"/>
      <c r="M252" s="664"/>
      <c r="N252" s="664"/>
      <c r="O252" s="664"/>
      <c r="P252" s="677"/>
      <c r="Q252" s="665"/>
    </row>
    <row r="253" spans="1:17" ht="14.4" customHeight="1" x14ac:dyDescent="0.3">
      <c r="A253" s="660" t="s">
        <v>560</v>
      </c>
      <c r="B253" s="661" t="s">
        <v>4632</v>
      </c>
      <c r="C253" s="661" t="s">
        <v>4493</v>
      </c>
      <c r="D253" s="661" t="s">
        <v>4937</v>
      </c>
      <c r="E253" s="661" t="s">
        <v>4938</v>
      </c>
      <c r="F253" s="664"/>
      <c r="G253" s="664"/>
      <c r="H253" s="664"/>
      <c r="I253" s="664"/>
      <c r="J253" s="664">
        <v>1</v>
      </c>
      <c r="K253" s="664">
        <v>0</v>
      </c>
      <c r="L253" s="664"/>
      <c r="M253" s="664">
        <v>0</v>
      </c>
      <c r="N253" s="664"/>
      <c r="O253" s="664"/>
      <c r="P253" s="677"/>
      <c r="Q253" s="665"/>
    </row>
    <row r="254" spans="1:17" ht="14.4" customHeight="1" x14ac:dyDescent="0.3">
      <c r="A254" s="660" t="s">
        <v>560</v>
      </c>
      <c r="B254" s="661" t="s">
        <v>4632</v>
      </c>
      <c r="C254" s="661" t="s">
        <v>4493</v>
      </c>
      <c r="D254" s="661" t="s">
        <v>4939</v>
      </c>
      <c r="E254" s="661" t="s">
        <v>4940</v>
      </c>
      <c r="F254" s="664">
        <v>1</v>
      </c>
      <c r="G254" s="664">
        <v>0</v>
      </c>
      <c r="H254" s="664"/>
      <c r="I254" s="664">
        <v>0</v>
      </c>
      <c r="J254" s="664">
        <v>3</v>
      </c>
      <c r="K254" s="664">
        <v>0</v>
      </c>
      <c r="L254" s="664"/>
      <c r="M254" s="664">
        <v>0</v>
      </c>
      <c r="N254" s="664"/>
      <c r="O254" s="664"/>
      <c r="P254" s="677"/>
      <c r="Q254" s="665"/>
    </row>
    <row r="255" spans="1:17" ht="14.4" customHeight="1" x14ac:dyDescent="0.3">
      <c r="A255" s="660" t="s">
        <v>560</v>
      </c>
      <c r="B255" s="661" t="s">
        <v>4632</v>
      </c>
      <c r="C255" s="661" t="s">
        <v>4493</v>
      </c>
      <c r="D255" s="661" t="s">
        <v>4941</v>
      </c>
      <c r="E255" s="661" t="s">
        <v>4942</v>
      </c>
      <c r="F255" s="664">
        <v>1</v>
      </c>
      <c r="G255" s="664">
        <v>0</v>
      </c>
      <c r="H255" s="664"/>
      <c r="I255" s="664">
        <v>0</v>
      </c>
      <c r="J255" s="664"/>
      <c r="K255" s="664"/>
      <c r="L255" s="664"/>
      <c r="M255" s="664"/>
      <c r="N255" s="664">
        <v>1</v>
      </c>
      <c r="O255" s="664">
        <v>0</v>
      </c>
      <c r="P255" s="677"/>
      <c r="Q255" s="665">
        <v>0</v>
      </c>
    </row>
    <row r="256" spans="1:17" ht="14.4" customHeight="1" x14ac:dyDescent="0.3">
      <c r="A256" s="660" t="s">
        <v>560</v>
      </c>
      <c r="B256" s="661" t="s">
        <v>4632</v>
      </c>
      <c r="C256" s="661" t="s">
        <v>4493</v>
      </c>
      <c r="D256" s="661" t="s">
        <v>4943</v>
      </c>
      <c r="E256" s="661" t="s">
        <v>4944</v>
      </c>
      <c r="F256" s="664">
        <v>1</v>
      </c>
      <c r="G256" s="664">
        <v>0</v>
      </c>
      <c r="H256" s="664"/>
      <c r="I256" s="664">
        <v>0</v>
      </c>
      <c r="J256" s="664"/>
      <c r="K256" s="664"/>
      <c r="L256" s="664"/>
      <c r="M256" s="664"/>
      <c r="N256" s="664"/>
      <c r="O256" s="664"/>
      <c r="P256" s="677"/>
      <c r="Q256" s="665"/>
    </row>
    <row r="257" spans="1:17" ht="14.4" customHeight="1" x14ac:dyDescent="0.3">
      <c r="A257" s="660" t="s">
        <v>560</v>
      </c>
      <c r="B257" s="661" t="s">
        <v>4632</v>
      </c>
      <c r="C257" s="661" t="s">
        <v>4493</v>
      </c>
      <c r="D257" s="661" t="s">
        <v>4945</v>
      </c>
      <c r="E257" s="661" t="s">
        <v>4946</v>
      </c>
      <c r="F257" s="664"/>
      <c r="G257" s="664"/>
      <c r="H257" s="664"/>
      <c r="I257" s="664"/>
      <c r="J257" s="664">
        <v>2</v>
      </c>
      <c r="K257" s="664">
        <v>0</v>
      </c>
      <c r="L257" s="664"/>
      <c r="M257" s="664">
        <v>0</v>
      </c>
      <c r="N257" s="664"/>
      <c r="O257" s="664"/>
      <c r="P257" s="677"/>
      <c r="Q257" s="665"/>
    </row>
    <row r="258" spans="1:17" ht="14.4" customHeight="1" x14ac:dyDescent="0.3">
      <c r="A258" s="660" t="s">
        <v>560</v>
      </c>
      <c r="B258" s="661" t="s">
        <v>4632</v>
      </c>
      <c r="C258" s="661" t="s">
        <v>4493</v>
      </c>
      <c r="D258" s="661" t="s">
        <v>4947</v>
      </c>
      <c r="E258" s="661" t="s">
        <v>4948</v>
      </c>
      <c r="F258" s="664"/>
      <c r="G258" s="664"/>
      <c r="H258" s="664"/>
      <c r="I258" s="664"/>
      <c r="J258" s="664">
        <v>2</v>
      </c>
      <c r="K258" s="664">
        <v>0</v>
      </c>
      <c r="L258" s="664"/>
      <c r="M258" s="664">
        <v>0</v>
      </c>
      <c r="N258" s="664">
        <v>1</v>
      </c>
      <c r="O258" s="664">
        <v>0</v>
      </c>
      <c r="P258" s="677"/>
      <c r="Q258" s="665">
        <v>0</v>
      </c>
    </row>
    <row r="259" spans="1:17" ht="14.4" customHeight="1" x14ac:dyDescent="0.3">
      <c r="A259" s="660" t="s">
        <v>560</v>
      </c>
      <c r="B259" s="661" t="s">
        <v>4632</v>
      </c>
      <c r="C259" s="661" t="s">
        <v>4493</v>
      </c>
      <c r="D259" s="661" t="s">
        <v>4949</v>
      </c>
      <c r="E259" s="661" t="s">
        <v>4950</v>
      </c>
      <c r="F259" s="664">
        <v>1041</v>
      </c>
      <c r="G259" s="664">
        <v>85299</v>
      </c>
      <c r="H259" s="664">
        <v>1</v>
      </c>
      <c r="I259" s="664">
        <v>81.939481268011534</v>
      </c>
      <c r="J259" s="664"/>
      <c r="K259" s="664"/>
      <c r="L259" s="664"/>
      <c r="M259" s="664"/>
      <c r="N259" s="664"/>
      <c r="O259" s="664"/>
      <c r="P259" s="677"/>
      <c r="Q259" s="665"/>
    </row>
    <row r="260" spans="1:17" ht="14.4" customHeight="1" x14ac:dyDescent="0.3">
      <c r="A260" s="660" t="s">
        <v>560</v>
      </c>
      <c r="B260" s="661" t="s">
        <v>4632</v>
      </c>
      <c r="C260" s="661" t="s">
        <v>4493</v>
      </c>
      <c r="D260" s="661" t="s">
        <v>4951</v>
      </c>
      <c r="E260" s="661" t="s">
        <v>4952</v>
      </c>
      <c r="F260" s="664">
        <v>56</v>
      </c>
      <c r="G260" s="664">
        <v>1624</v>
      </c>
      <c r="H260" s="664">
        <v>1</v>
      </c>
      <c r="I260" s="664">
        <v>29</v>
      </c>
      <c r="J260" s="664"/>
      <c r="K260" s="664"/>
      <c r="L260" s="664"/>
      <c r="M260" s="664"/>
      <c r="N260" s="664"/>
      <c r="O260" s="664"/>
      <c r="P260" s="677"/>
      <c r="Q260" s="665"/>
    </row>
    <row r="261" spans="1:17" ht="14.4" customHeight="1" x14ac:dyDescent="0.3">
      <c r="A261" s="660" t="s">
        <v>560</v>
      </c>
      <c r="B261" s="661" t="s">
        <v>4632</v>
      </c>
      <c r="C261" s="661" t="s">
        <v>4493</v>
      </c>
      <c r="D261" s="661" t="s">
        <v>4953</v>
      </c>
      <c r="E261" s="661" t="s">
        <v>4954</v>
      </c>
      <c r="F261" s="664"/>
      <c r="G261" s="664"/>
      <c r="H261" s="664"/>
      <c r="I261" s="664"/>
      <c r="J261" s="664"/>
      <c r="K261" s="664"/>
      <c r="L261" s="664"/>
      <c r="M261" s="664"/>
      <c r="N261" s="664">
        <v>1</v>
      </c>
      <c r="O261" s="664">
        <v>707</v>
      </c>
      <c r="P261" s="677"/>
      <c r="Q261" s="665">
        <v>707</v>
      </c>
    </row>
    <row r="262" spans="1:17" ht="14.4" customHeight="1" x14ac:dyDescent="0.3">
      <c r="A262" s="660" t="s">
        <v>560</v>
      </c>
      <c r="B262" s="661" t="s">
        <v>4632</v>
      </c>
      <c r="C262" s="661" t="s">
        <v>4493</v>
      </c>
      <c r="D262" s="661" t="s">
        <v>4955</v>
      </c>
      <c r="E262" s="661" t="s">
        <v>4956</v>
      </c>
      <c r="F262" s="664">
        <v>56</v>
      </c>
      <c r="G262" s="664">
        <v>3976</v>
      </c>
      <c r="H262" s="664">
        <v>1</v>
      </c>
      <c r="I262" s="664">
        <v>71</v>
      </c>
      <c r="J262" s="664"/>
      <c r="K262" s="664"/>
      <c r="L262" s="664"/>
      <c r="M262" s="664"/>
      <c r="N262" s="664"/>
      <c r="O262" s="664"/>
      <c r="P262" s="677"/>
      <c r="Q262" s="665"/>
    </row>
    <row r="263" spans="1:17" ht="14.4" customHeight="1" x14ac:dyDescent="0.3">
      <c r="A263" s="660" t="s">
        <v>560</v>
      </c>
      <c r="B263" s="661" t="s">
        <v>4632</v>
      </c>
      <c r="C263" s="661" t="s">
        <v>4493</v>
      </c>
      <c r="D263" s="661" t="s">
        <v>4957</v>
      </c>
      <c r="E263" s="661" t="s">
        <v>4958</v>
      </c>
      <c r="F263" s="664">
        <v>56</v>
      </c>
      <c r="G263" s="664">
        <v>1624</v>
      </c>
      <c r="H263" s="664">
        <v>1</v>
      </c>
      <c r="I263" s="664">
        <v>29</v>
      </c>
      <c r="J263" s="664"/>
      <c r="K263" s="664"/>
      <c r="L263" s="664"/>
      <c r="M263" s="664"/>
      <c r="N263" s="664"/>
      <c r="O263" s="664"/>
      <c r="P263" s="677"/>
      <c r="Q263" s="665"/>
    </row>
    <row r="264" spans="1:17" ht="14.4" customHeight="1" x14ac:dyDescent="0.3">
      <c r="A264" s="660" t="s">
        <v>560</v>
      </c>
      <c r="B264" s="661" t="s">
        <v>4632</v>
      </c>
      <c r="C264" s="661" t="s">
        <v>4493</v>
      </c>
      <c r="D264" s="661" t="s">
        <v>4616</v>
      </c>
      <c r="E264" s="661" t="s">
        <v>4617</v>
      </c>
      <c r="F264" s="664">
        <v>177</v>
      </c>
      <c r="G264" s="664">
        <v>0</v>
      </c>
      <c r="H264" s="664"/>
      <c r="I264" s="664">
        <v>0</v>
      </c>
      <c r="J264" s="664">
        <v>201</v>
      </c>
      <c r="K264" s="664">
        <v>0</v>
      </c>
      <c r="L264" s="664"/>
      <c r="M264" s="664">
        <v>0</v>
      </c>
      <c r="N264" s="664">
        <v>193</v>
      </c>
      <c r="O264" s="664">
        <v>0</v>
      </c>
      <c r="P264" s="677"/>
      <c r="Q264" s="665">
        <v>0</v>
      </c>
    </row>
    <row r="265" spans="1:17" ht="14.4" customHeight="1" x14ac:dyDescent="0.3">
      <c r="A265" s="660" t="s">
        <v>560</v>
      </c>
      <c r="B265" s="661" t="s">
        <v>4632</v>
      </c>
      <c r="C265" s="661" t="s">
        <v>4493</v>
      </c>
      <c r="D265" s="661" t="s">
        <v>4959</v>
      </c>
      <c r="E265" s="661" t="s">
        <v>4960</v>
      </c>
      <c r="F265" s="664">
        <v>1837</v>
      </c>
      <c r="G265" s="664">
        <v>0</v>
      </c>
      <c r="H265" s="664"/>
      <c r="I265" s="664">
        <v>0</v>
      </c>
      <c r="J265" s="664"/>
      <c r="K265" s="664"/>
      <c r="L265" s="664"/>
      <c r="M265" s="664"/>
      <c r="N265" s="664"/>
      <c r="O265" s="664"/>
      <c r="P265" s="677"/>
      <c r="Q265" s="665"/>
    </row>
    <row r="266" spans="1:17" ht="14.4" customHeight="1" x14ac:dyDescent="0.3">
      <c r="A266" s="660" t="s">
        <v>560</v>
      </c>
      <c r="B266" s="661" t="s">
        <v>4632</v>
      </c>
      <c r="C266" s="661" t="s">
        <v>4493</v>
      </c>
      <c r="D266" s="661" t="s">
        <v>4516</v>
      </c>
      <c r="E266" s="661" t="s">
        <v>4517</v>
      </c>
      <c r="F266" s="664">
        <v>14</v>
      </c>
      <c r="G266" s="664">
        <v>1134</v>
      </c>
      <c r="H266" s="664">
        <v>1</v>
      </c>
      <c r="I266" s="664">
        <v>81</v>
      </c>
      <c r="J266" s="664">
        <v>17</v>
      </c>
      <c r="K266" s="664">
        <v>1383</v>
      </c>
      <c r="L266" s="664">
        <v>1.2195767195767195</v>
      </c>
      <c r="M266" s="664">
        <v>81.352941176470594</v>
      </c>
      <c r="N266" s="664">
        <v>9</v>
      </c>
      <c r="O266" s="664">
        <v>738</v>
      </c>
      <c r="P266" s="677">
        <v>0.65079365079365081</v>
      </c>
      <c r="Q266" s="665">
        <v>82</v>
      </c>
    </row>
    <row r="267" spans="1:17" ht="14.4" customHeight="1" x14ac:dyDescent="0.3">
      <c r="A267" s="660" t="s">
        <v>560</v>
      </c>
      <c r="B267" s="661" t="s">
        <v>4632</v>
      </c>
      <c r="C267" s="661" t="s">
        <v>4493</v>
      </c>
      <c r="D267" s="661" t="s">
        <v>4961</v>
      </c>
      <c r="E267" s="661" t="s">
        <v>4962</v>
      </c>
      <c r="F267" s="664">
        <v>1041</v>
      </c>
      <c r="G267" s="664">
        <v>545421</v>
      </c>
      <c r="H267" s="664">
        <v>1</v>
      </c>
      <c r="I267" s="664">
        <v>523.93948126801149</v>
      </c>
      <c r="J267" s="664"/>
      <c r="K267" s="664"/>
      <c r="L267" s="664"/>
      <c r="M267" s="664"/>
      <c r="N267" s="664"/>
      <c r="O267" s="664"/>
      <c r="P267" s="677"/>
      <c r="Q267" s="665"/>
    </row>
    <row r="268" spans="1:17" ht="14.4" customHeight="1" x14ac:dyDescent="0.3">
      <c r="A268" s="660" t="s">
        <v>560</v>
      </c>
      <c r="B268" s="661" t="s">
        <v>4632</v>
      </c>
      <c r="C268" s="661" t="s">
        <v>4493</v>
      </c>
      <c r="D268" s="661" t="s">
        <v>4963</v>
      </c>
      <c r="E268" s="661" t="s">
        <v>4964</v>
      </c>
      <c r="F268" s="664">
        <v>56</v>
      </c>
      <c r="G268" s="664">
        <v>1288</v>
      </c>
      <c r="H268" s="664">
        <v>1</v>
      </c>
      <c r="I268" s="664">
        <v>23</v>
      </c>
      <c r="J268" s="664"/>
      <c r="K268" s="664"/>
      <c r="L268" s="664"/>
      <c r="M268" s="664"/>
      <c r="N268" s="664"/>
      <c r="O268" s="664"/>
      <c r="P268" s="677"/>
      <c r="Q268" s="665"/>
    </row>
    <row r="269" spans="1:17" ht="14.4" customHeight="1" x14ac:dyDescent="0.3">
      <c r="A269" s="660" t="s">
        <v>560</v>
      </c>
      <c r="B269" s="661" t="s">
        <v>4632</v>
      </c>
      <c r="C269" s="661" t="s">
        <v>4493</v>
      </c>
      <c r="D269" s="661" t="s">
        <v>4965</v>
      </c>
      <c r="E269" s="661" t="s">
        <v>4966</v>
      </c>
      <c r="F269" s="664">
        <v>89</v>
      </c>
      <c r="G269" s="664">
        <v>45293</v>
      </c>
      <c r="H269" s="664">
        <v>1</v>
      </c>
      <c r="I269" s="664">
        <v>508.91011235955057</v>
      </c>
      <c r="J269" s="664">
        <v>95</v>
      </c>
      <c r="K269" s="664">
        <v>48572</v>
      </c>
      <c r="L269" s="664">
        <v>1.0723952928708631</v>
      </c>
      <c r="M269" s="664">
        <v>511.2842105263158</v>
      </c>
      <c r="N269" s="664">
        <v>105</v>
      </c>
      <c r="O269" s="664">
        <v>54495</v>
      </c>
      <c r="P269" s="677">
        <v>1.2031660521493388</v>
      </c>
      <c r="Q269" s="665">
        <v>519</v>
      </c>
    </row>
    <row r="270" spans="1:17" ht="14.4" customHeight="1" x14ac:dyDescent="0.3">
      <c r="A270" s="660" t="s">
        <v>560</v>
      </c>
      <c r="B270" s="661" t="s">
        <v>4632</v>
      </c>
      <c r="C270" s="661" t="s">
        <v>4493</v>
      </c>
      <c r="D270" s="661" t="s">
        <v>4593</v>
      </c>
      <c r="E270" s="661" t="s">
        <v>4594</v>
      </c>
      <c r="F270" s="664">
        <v>15</v>
      </c>
      <c r="G270" s="664">
        <v>133100</v>
      </c>
      <c r="H270" s="664">
        <v>1</v>
      </c>
      <c r="I270" s="664">
        <v>8873.3333333333339</v>
      </c>
      <c r="J270" s="664"/>
      <c r="K270" s="664"/>
      <c r="L270" s="664"/>
      <c r="M270" s="664"/>
      <c r="N270" s="664"/>
      <c r="O270" s="664"/>
      <c r="P270" s="677"/>
      <c r="Q270" s="665"/>
    </row>
    <row r="271" spans="1:17" ht="14.4" customHeight="1" x14ac:dyDescent="0.3">
      <c r="A271" s="660" t="s">
        <v>560</v>
      </c>
      <c r="B271" s="661" t="s">
        <v>4632</v>
      </c>
      <c r="C271" s="661" t="s">
        <v>4493</v>
      </c>
      <c r="D271" s="661" t="s">
        <v>4967</v>
      </c>
      <c r="E271" s="661" t="s">
        <v>4968</v>
      </c>
      <c r="F271" s="664">
        <v>82</v>
      </c>
      <c r="G271" s="664">
        <v>14104</v>
      </c>
      <c r="H271" s="664">
        <v>1</v>
      </c>
      <c r="I271" s="664">
        <v>172</v>
      </c>
      <c r="J271" s="664"/>
      <c r="K271" s="664"/>
      <c r="L271" s="664"/>
      <c r="M271" s="664"/>
      <c r="N271" s="664"/>
      <c r="O271" s="664"/>
      <c r="P271" s="677"/>
      <c r="Q271" s="665"/>
    </row>
    <row r="272" spans="1:17" ht="14.4" customHeight="1" x14ac:dyDescent="0.3">
      <c r="A272" s="660" t="s">
        <v>560</v>
      </c>
      <c r="B272" s="661" t="s">
        <v>4632</v>
      </c>
      <c r="C272" s="661" t="s">
        <v>4493</v>
      </c>
      <c r="D272" s="661" t="s">
        <v>4969</v>
      </c>
      <c r="E272" s="661" t="s">
        <v>4970</v>
      </c>
      <c r="F272" s="664">
        <v>1442</v>
      </c>
      <c r="G272" s="664">
        <v>1415840</v>
      </c>
      <c r="H272" s="664">
        <v>1</v>
      </c>
      <c r="I272" s="664">
        <v>981.85852981969492</v>
      </c>
      <c r="J272" s="664">
        <v>1784</v>
      </c>
      <c r="K272" s="664">
        <v>1768146</v>
      </c>
      <c r="L272" s="664">
        <v>1.248831788902701</v>
      </c>
      <c r="M272" s="664">
        <v>991.11322869955154</v>
      </c>
      <c r="N272" s="664">
        <v>1541</v>
      </c>
      <c r="O272" s="664">
        <v>1560331</v>
      </c>
      <c r="P272" s="677">
        <v>1.1020531981014805</v>
      </c>
      <c r="Q272" s="665">
        <v>1012.5444516547697</v>
      </c>
    </row>
    <row r="273" spans="1:17" ht="14.4" customHeight="1" x14ac:dyDescent="0.3">
      <c r="A273" s="660" t="s">
        <v>560</v>
      </c>
      <c r="B273" s="661" t="s">
        <v>4632</v>
      </c>
      <c r="C273" s="661" t="s">
        <v>4493</v>
      </c>
      <c r="D273" s="661" t="s">
        <v>4520</v>
      </c>
      <c r="E273" s="661" t="s">
        <v>4521</v>
      </c>
      <c r="F273" s="664">
        <v>4</v>
      </c>
      <c r="G273" s="664">
        <v>1308</v>
      </c>
      <c r="H273" s="664">
        <v>1</v>
      </c>
      <c r="I273" s="664">
        <v>327</v>
      </c>
      <c r="J273" s="664"/>
      <c r="K273" s="664"/>
      <c r="L273" s="664"/>
      <c r="M273" s="664"/>
      <c r="N273" s="664"/>
      <c r="O273" s="664"/>
      <c r="P273" s="677"/>
      <c r="Q273" s="665"/>
    </row>
    <row r="274" spans="1:17" ht="14.4" customHeight="1" x14ac:dyDescent="0.3">
      <c r="A274" s="660" t="s">
        <v>560</v>
      </c>
      <c r="B274" s="661" t="s">
        <v>4632</v>
      </c>
      <c r="C274" s="661" t="s">
        <v>4493</v>
      </c>
      <c r="D274" s="661" t="s">
        <v>4971</v>
      </c>
      <c r="E274" s="661" t="s">
        <v>4972</v>
      </c>
      <c r="F274" s="664">
        <v>7</v>
      </c>
      <c r="G274" s="664">
        <v>0</v>
      </c>
      <c r="H274" s="664"/>
      <c r="I274" s="664">
        <v>0</v>
      </c>
      <c r="J274" s="664">
        <v>2</v>
      </c>
      <c r="K274" s="664">
        <v>0</v>
      </c>
      <c r="L274" s="664"/>
      <c r="M274" s="664">
        <v>0</v>
      </c>
      <c r="N274" s="664">
        <v>3</v>
      </c>
      <c r="O274" s="664">
        <v>0</v>
      </c>
      <c r="P274" s="677"/>
      <c r="Q274" s="665">
        <v>0</v>
      </c>
    </row>
    <row r="275" spans="1:17" ht="14.4" customHeight="1" x14ac:dyDescent="0.3">
      <c r="A275" s="660" t="s">
        <v>560</v>
      </c>
      <c r="B275" s="661" t="s">
        <v>4632</v>
      </c>
      <c r="C275" s="661" t="s">
        <v>4493</v>
      </c>
      <c r="D275" s="661" t="s">
        <v>4973</v>
      </c>
      <c r="E275" s="661" t="s">
        <v>4974</v>
      </c>
      <c r="F275" s="664">
        <v>30</v>
      </c>
      <c r="G275" s="664">
        <v>1434850</v>
      </c>
      <c r="H275" s="664">
        <v>1</v>
      </c>
      <c r="I275" s="664">
        <v>47828.333333333336</v>
      </c>
      <c r="J275" s="664">
        <v>37</v>
      </c>
      <c r="K275" s="664">
        <v>1771735</v>
      </c>
      <c r="L275" s="664">
        <v>1.2347876084608147</v>
      </c>
      <c r="M275" s="664">
        <v>47884.729729729726</v>
      </c>
      <c r="N275" s="664">
        <v>29</v>
      </c>
      <c r="O275" s="664">
        <v>1393044</v>
      </c>
      <c r="P275" s="677">
        <v>0.97086385336446324</v>
      </c>
      <c r="Q275" s="665">
        <v>48036</v>
      </c>
    </row>
    <row r="276" spans="1:17" ht="14.4" customHeight="1" x14ac:dyDescent="0.3">
      <c r="A276" s="660" t="s">
        <v>560</v>
      </c>
      <c r="B276" s="661" t="s">
        <v>4632</v>
      </c>
      <c r="C276" s="661" t="s">
        <v>4493</v>
      </c>
      <c r="D276" s="661" t="s">
        <v>4975</v>
      </c>
      <c r="E276" s="661" t="s">
        <v>4976</v>
      </c>
      <c r="F276" s="664">
        <v>5</v>
      </c>
      <c r="G276" s="664">
        <v>9120</v>
      </c>
      <c r="H276" s="664">
        <v>1</v>
      </c>
      <c r="I276" s="664">
        <v>1824</v>
      </c>
      <c r="J276" s="664">
        <v>6</v>
      </c>
      <c r="K276" s="664">
        <v>10964</v>
      </c>
      <c r="L276" s="664">
        <v>1.2021929824561404</v>
      </c>
      <c r="M276" s="664">
        <v>1827.3333333333333</v>
      </c>
      <c r="N276" s="664">
        <v>6</v>
      </c>
      <c r="O276" s="664">
        <v>11034</v>
      </c>
      <c r="P276" s="677">
        <v>1.2098684210526316</v>
      </c>
      <c r="Q276" s="665">
        <v>1839</v>
      </c>
    </row>
    <row r="277" spans="1:17" ht="14.4" customHeight="1" x14ac:dyDescent="0.3">
      <c r="A277" s="660" t="s">
        <v>560</v>
      </c>
      <c r="B277" s="661" t="s">
        <v>4632</v>
      </c>
      <c r="C277" s="661" t="s">
        <v>4493</v>
      </c>
      <c r="D277" s="661" t="s">
        <v>4595</v>
      </c>
      <c r="E277" s="661" t="s">
        <v>4596</v>
      </c>
      <c r="F277" s="664">
        <v>227</v>
      </c>
      <c r="G277" s="664">
        <v>164575</v>
      </c>
      <c r="H277" s="664">
        <v>1</v>
      </c>
      <c r="I277" s="664">
        <v>725</v>
      </c>
      <c r="J277" s="664"/>
      <c r="K277" s="664"/>
      <c r="L277" s="664"/>
      <c r="M277" s="664"/>
      <c r="N277" s="664"/>
      <c r="O277" s="664"/>
      <c r="P277" s="677"/>
      <c r="Q277" s="665"/>
    </row>
    <row r="278" spans="1:17" ht="14.4" customHeight="1" x14ac:dyDescent="0.3">
      <c r="A278" s="660" t="s">
        <v>560</v>
      </c>
      <c r="B278" s="661" t="s">
        <v>4632</v>
      </c>
      <c r="C278" s="661" t="s">
        <v>4493</v>
      </c>
      <c r="D278" s="661" t="s">
        <v>4547</v>
      </c>
      <c r="E278" s="661" t="s">
        <v>4548</v>
      </c>
      <c r="F278" s="664">
        <v>9</v>
      </c>
      <c r="G278" s="664">
        <v>3877</v>
      </c>
      <c r="H278" s="664">
        <v>1</v>
      </c>
      <c r="I278" s="664">
        <v>430.77777777777777</v>
      </c>
      <c r="J278" s="664">
        <v>7</v>
      </c>
      <c r="K278" s="664">
        <v>3021</v>
      </c>
      <c r="L278" s="664">
        <v>0.7792107299458344</v>
      </c>
      <c r="M278" s="664">
        <v>431.57142857142856</v>
      </c>
      <c r="N278" s="664">
        <v>3</v>
      </c>
      <c r="O278" s="664">
        <v>1308</v>
      </c>
      <c r="P278" s="677">
        <v>0.33737425844725305</v>
      </c>
      <c r="Q278" s="665">
        <v>436</v>
      </c>
    </row>
    <row r="279" spans="1:17" ht="14.4" customHeight="1" x14ac:dyDescent="0.3">
      <c r="A279" s="660" t="s">
        <v>560</v>
      </c>
      <c r="B279" s="661" t="s">
        <v>4632</v>
      </c>
      <c r="C279" s="661" t="s">
        <v>4493</v>
      </c>
      <c r="D279" s="661" t="s">
        <v>4977</v>
      </c>
      <c r="E279" s="661" t="s">
        <v>4978</v>
      </c>
      <c r="F279" s="664">
        <v>9</v>
      </c>
      <c r="G279" s="664">
        <v>3009</v>
      </c>
      <c r="H279" s="664">
        <v>1</v>
      </c>
      <c r="I279" s="664">
        <v>334.33333333333331</v>
      </c>
      <c r="J279" s="664"/>
      <c r="K279" s="664"/>
      <c r="L279" s="664"/>
      <c r="M279" s="664"/>
      <c r="N279" s="664"/>
      <c r="O279" s="664"/>
      <c r="P279" s="677"/>
      <c r="Q279" s="665"/>
    </row>
    <row r="280" spans="1:17" ht="14.4" customHeight="1" x14ac:dyDescent="0.3">
      <c r="A280" s="660" t="s">
        <v>560</v>
      </c>
      <c r="B280" s="661" t="s">
        <v>4632</v>
      </c>
      <c r="C280" s="661" t="s">
        <v>4493</v>
      </c>
      <c r="D280" s="661" t="s">
        <v>4979</v>
      </c>
      <c r="E280" s="661" t="s">
        <v>4980</v>
      </c>
      <c r="F280" s="664">
        <v>32</v>
      </c>
      <c r="G280" s="664">
        <v>27025</v>
      </c>
      <c r="H280" s="664">
        <v>1</v>
      </c>
      <c r="I280" s="664">
        <v>844.53125</v>
      </c>
      <c r="J280" s="664">
        <v>22</v>
      </c>
      <c r="K280" s="664">
        <v>18685</v>
      </c>
      <c r="L280" s="664">
        <v>0.69139685476410728</v>
      </c>
      <c r="M280" s="664">
        <v>849.31818181818187</v>
      </c>
      <c r="N280" s="664">
        <v>7</v>
      </c>
      <c r="O280" s="664">
        <v>5964</v>
      </c>
      <c r="P280" s="677">
        <v>0.22068455134135059</v>
      </c>
      <c r="Q280" s="665">
        <v>852</v>
      </c>
    </row>
    <row r="281" spans="1:17" ht="14.4" customHeight="1" x14ac:dyDescent="0.3">
      <c r="A281" s="660" t="s">
        <v>560</v>
      </c>
      <c r="B281" s="661" t="s">
        <v>4632</v>
      </c>
      <c r="C281" s="661" t="s">
        <v>4493</v>
      </c>
      <c r="D281" s="661" t="s">
        <v>4551</v>
      </c>
      <c r="E281" s="661" t="s">
        <v>4552</v>
      </c>
      <c r="F281" s="664">
        <v>56</v>
      </c>
      <c r="G281" s="664">
        <v>19264</v>
      </c>
      <c r="H281" s="664">
        <v>1</v>
      </c>
      <c r="I281" s="664">
        <v>344</v>
      </c>
      <c r="J281" s="664"/>
      <c r="K281" s="664"/>
      <c r="L281" s="664"/>
      <c r="M281" s="664"/>
      <c r="N281" s="664"/>
      <c r="O281" s="664"/>
      <c r="P281" s="677"/>
      <c r="Q281" s="665"/>
    </row>
    <row r="282" spans="1:17" ht="14.4" customHeight="1" x14ac:dyDescent="0.3">
      <c r="A282" s="660" t="s">
        <v>560</v>
      </c>
      <c r="B282" s="661" t="s">
        <v>4632</v>
      </c>
      <c r="C282" s="661" t="s">
        <v>4493</v>
      </c>
      <c r="D282" s="661" t="s">
        <v>4981</v>
      </c>
      <c r="E282" s="661" t="s">
        <v>4982</v>
      </c>
      <c r="F282" s="664">
        <v>143</v>
      </c>
      <c r="G282" s="664">
        <v>55338</v>
      </c>
      <c r="H282" s="664">
        <v>1</v>
      </c>
      <c r="I282" s="664">
        <v>386.97902097902096</v>
      </c>
      <c r="J282" s="664"/>
      <c r="K282" s="664"/>
      <c r="L282" s="664"/>
      <c r="M282" s="664"/>
      <c r="N282" s="664"/>
      <c r="O282" s="664"/>
      <c r="P282" s="677"/>
      <c r="Q282" s="665"/>
    </row>
    <row r="283" spans="1:17" ht="14.4" customHeight="1" x14ac:dyDescent="0.3">
      <c r="A283" s="660" t="s">
        <v>560</v>
      </c>
      <c r="B283" s="661" t="s">
        <v>4632</v>
      </c>
      <c r="C283" s="661" t="s">
        <v>4493</v>
      </c>
      <c r="D283" s="661" t="s">
        <v>4983</v>
      </c>
      <c r="E283" s="661" t="s">
        <v>4984</v>
      </c>
      <c r="F283" s="664">
        <v>74</v>
      </c>
      <c r="G283" s="664">
        <v>63640</v>
      </c>
      <c r="H283" s="664">
        <v>1</v>
      </c>
      <c r="I283" s="664">
        <v>860</v>
      </c>
      <c r="J283" s="664"/>
      <c r="K283" s="664"/>
      <c r="L283" s="664"/>
      <c r="M283" s="664"/>
      <c r="N283" s="664"/>
      <c r="O283" s="664"/>
      <c r="P283" s="677"/>
      <c r="Q283" s="665"/>
    </row>
    <row r="284" spans="1:17" ht="14.4" customHeight="1" x14ac:dyDescent="0.3">
      <c r="A284" s="660" t="s">
        <v>560</v>
      </c>
      <c r="B284" s="661" t="s">
        <v>4632</v>
      </c>
      <c r="C284" s="661" t="s">
        <v>4493</v>
      </c>
      <c r="D284" s="661" t="s">
        <v>4622</v>
      </c>
      <c r="E284" s="661" t="s">
        <v>4623</v>
      </c>
      <c r="F284" s="664">
        <v>16</v>
      </c>
      <c r="G284" s="664">
        <v>0</v>
      </c>
      <c r="H284" s="664"/>
      <c r="I284" s="664">
        <v>0</v>
      </c>
      <c r="J284" s="664">
        <v>14</v>
      </c>
      <c r="K284" s="664">
        <v>0</v>
      </c>
      <c r="L284" s="664"/>
      <c r="M284" s="664">
        <v>0</v>
      </c>
      <c r="N284" s="664">
        <v>10</v>
      </c>
      <c r="O284" s="664">
        <v>0</v>
      </c>
      <c r="P284" s="677"/>
      <c r="Q284" s="665">
        <v>0</v>
      </c>
    </row>
    <row r="285" spans="1:17" ht="14.4" customHeight="1" x14ac:dyDescent="0.3">
      <c r="A285" s="660" t="s">
        <v>560</v>
      </c>
      <c r="B285" s="661" t="s">
        <v>4632</v>
      </c>
      <c r="C285" s="661" t="s">
        <v>4493</v>
      </c>
      <c r="D285" s="661" t="s">
        <v>4624</v>
      </c>
      <c r="E285" s="661" t="s">
        <v>4625</v>
      </c>
      <c r="F285" s="664">
        <v>151</v>
      </c>
      <c r="G285" s="664">
        <v>0</v>
      </c>
      <c r="H285" s="664"/>
      <c r="I285" s="664">
        <v>0</v>
      </c>
      <c r="J285" s="664">
        <v>181</v>
      </c>
      <c r="K285" s="664">
        <v>0</v>
      </c>
      <c r="L285" s="664"/>
      <c r="M285" s="664">
        <v>0</v>
      </c>
      <c r="N285" s="664">
        <v>165</v>
      </c>
      <c r="O285" s="664">
        <v>0</v>
      </c>
      <c r="P285" s="677"/>
      <c r="Q285" s="665">
        <v>0</v>
      </c>
    </row>
    <row r="286" spans="1:17" ht="14.4" customHeight="1" x14ac:dyDescent="0.3">
      <c r="A286" s="660" t="s">
        <v>560</v>
      </c>
      <c r="B286" s="661" t="s">
        <v>4632</v>
      </c>
      <c r="C286" s="661" t="s">
        <v>4493</v>
      </c>
      <c r="D286" s="661" t="s">
        <v>4985</v>
      </c>
      <c r="E286" s="661" t="s">
        <v>4986</v>
      </c>
      <c r="F286" s="664">
        <v>137</v>
      </c>
      <c r="G286" s="664">
        <v>5169557</v>
      </c>
      <c r="H286" s="664">
        <v>1</v>
      </c>
      <c r="I286" s="664">
        <v>37733.992700729927</v>
      </c>
      <c r="J286" s="664">
        <v>151</v>
      </c>
      <c r="K286" s="664">
        <v>5703353</v>
      </c>
      <c r="L286" s="664">
        <v>1.1032575905440254</v>
      </c>
      <c r="M286" s="664">
        <v>37770.54966887417</v>
      </c>
      <c r="N286" s="664">
        <v>147</v>
      </c>
      <c r="O286" s="664">
        <v>5572917</v>
      </c>
      <c r="P286" s="677">
        <v>1.078026028149027</v>
      </c>
      <c r="Q286" s="665">
        <v>37911</v>
      </c>
    </row>
    <row r="287" spans="1:17" ht="14.4" customHeight="1" x14ac:dyDescent="0.3">
      <c r="A287" s="660" t="s">
        <v>560</v>
      </c>
      <c r="B287" s="661" t="s">
        <v>4632</v>
      </c>
      <c r="C287" s="661" t="s">
        <v>4493</v>
      </c>
      <c r="D287" s="661" t="s">
        <v>4987</v>
      </c>
      <c r="E287" s="661" t="s">
        <v>4984</v>
      </c>
      <c r="F287" s="664">
        <v>967</v>
      </c>
      <c r="G287" s="664">
        <v>911818</v>
      </c>
      <c r="H287" s="664">
        <v>1</v>
      </c>
      <c r="I287" s="664">
        <v>942.93485005170635</v>
      </c>
      <c r="J287" s="664"/>
      <c r="K287" s="664"/>
      <c r="L287" s="664"/>
      <c r="M287" s="664"/>
      <c r="N287" s="664"/>
      <c r="O287" s="664"/>
      <c r="P287" s="677"/>
      <c r="Q287" s="665"/>
    </row>
    <row r="288" spans="1:17" ht="14.4" customHeight="1" x14ac:dyDescent="0.3">
      <c r="A288" s="660" t="s">
        <v>560</v>
      </c>
      <c r="B288" s="661" t="s">
        <v>4632</v>
      </c>
      <c r="C288" s="661" t="s">
        <v>4493</v>
      </c>
      <c r="D288" s="661" t="s">
        <v>4626</v>
      </c>
      <c r="E288" s="661" t="s">
        <v>4627</v>
      </c>
      <c r="F288" s="664">
        <v>80</v>
      </c>
      <c r="G288" s="664">
        <v>0</v>
      </c>
      <c r="H288" s="664"/>
      <c r="I288" s="664">
        <v>0</v>
      </c>
      <c r="J288" s="664">
        <v>98</v>
      </c>
      <c r="K288" s="664">
        <v>0</v>
      </c>
      <c r="L288" s="664"/>
      <c r="M288" s="664">
        <v>0</v>
      </c>
      <c r="N288" s="664">
        <v>83</v>
      </c>
      <c r="O288" s="664">
        <v>0</v>
      </c>
      <c r="P288" s="677"/>
      <c r="Q288" s="665">
        <v>0</v>
      </c>
    </row>
    <row r="289" spans="1:17" ht="14.4" customHeight="1" x14ac:dyDescent="0.3">
      <c r="A289" s="660" t="s">
        <v>560</v>
      </c>
      <c r="B289" s="661" t="s">
        <v>4632</v>
      </c>
      <c r="C289" s="661" t="s">
        <v>4493</v>
      </c>
      <c r="D289" s="661" t="s">
        <v>4574</v>
      </c>
      <c r="E289" s="661" t="s">
        <v>4575</v>
      </c>
      <c r="F289" s="664">
        <v>91</v>
      </c>
      <c r="G289" s="664">
        <v>31304</v>
      </c>
      <c r="H289" s="664">
        <v>1</v>
      </c>
      <c r="I289" s="664">
        <v>344</v>
      </c>
      <c r="J289" s="664">
        <v>209</v>
      </c>
      <c r="K289" s="664">
        <v>72140</v>
      </c>
      <c r="L289" s="664">
        <v>2.3044978277536416</v>
      </c>
      <c r="M289" s="664">
        <v>345.16746411483251</v>
      </c>
      <c r="N289" s="664">
        <v>178</v>
      </c>
      <c r="O289" s="664">
        <v>62122</v>
      </c>
      <c r="P289" s="677">
        <v>1.9844748274980832</v>
      </c>
      <c r="Q289" s="665">
        <v>349</v>
      </c>
    </row>
    <row r="290" spans="1:17" ht="14.4" customHeight="1" x14ac:dyDescent="0.3">
      <c r="A290" s="660" t="s">
        <v>560</v>
      </c>
      <c r="B290" s="661" t="s">
        <v>4632</v>
      </c>
      <c r="C290" s="661" t="s">
        <v>4493</v>
      </c>
      <c r="D290" s="661" t="s">
        <v>4988</v>
      </c>
      <c r="E290" s="661"/>
      <c r="F290" s="664">
        <v>2</v>
      </c>
      <c r="G290" s="664">
        <v>0</v>
      </c>
      <c r="H290" s="664"/>
      <c r="I290" s="664">
        <v>0</v>
      </c>
      <c r="J290" s="664"/>
      <c r="K290" s="664"/>
      <c r="L290" s="664"/>
      <c r="M290" s="664"/>
      <c r="N290" s="664"/>
      <c r="O290" s="664"/>
      <c r="P290" s="677"/>
      <c r="Q290" s="665"/>
    </row>
    <row r="291" spans="1:17" ht="14.4" customHeight="1" x14ac:dyDescent="0.3">
      <c r="A291" s="660" t="s">
        <v>560</v>
      </c>
      <c r="B291" s="661" t="s">
        <v>4632</v>
      </c>
      <c r="C291" s="661" t="s">
        <v>4493</v>
      </c>
      <c r="D291" s="661" t="s">
        <v>4989</v>
      </c>
      <c r="E291" s="661" t="s">
        <v>4990</v>
      </c>
      <c r="F291" s="664">
        <v>74</v>
      </c>
      <c r="G291" s="664">
        <v>0</v>
      </c>
      <c r="H291" s="664"/>
      <c r="I291" s="664">
        <v>0</v>
      </c>
      <c r="J291" s="664">
        <v>121</v>
      </c>
      <c r="K291" s="664">
        <v>0</v>
      </c>
      <c r="L291" s="664"/>
      <c r="M291" s="664">
        <v>0</v>
      </c>
      <c r="N291" s="664">
        <v>108</v>
      </c>
      <c r="O291" s="664">
        <v>0</v>
      </c>
      <c r="P291" s="677"/>
      <c r="Q291" s="665">
        <v>0</v>
      </c>
    </row>
    <row r="292" spans="1:17" ht="14.4" customHeight="1" x14ac:dyDescent="0.3">
      <c r="A292" s="660" t="s">
        <v>560</v>
      </c>
      <c r="B292" s="661" t="s">
        <v>4632</v>
      </c>
      <c r="C292" s="661" t="s">
        <v>4493</v>
      </c>
      <c r="D292" s="661" t="s">
        <v>4991</v>
      </c>
      <c r="E292" s="661" t="s">
        <v>4992</v>
      </c>
      <c r="F292" s="664">
        <v>12</v>
      </c>
      <c r="G292" s="664">
        <v>0</v>
      </c>
      <c r="H292" s="664"/>
      <c r="I292" s="664">
        <v>0</v>
      </c>
      <c r="J292" s="664">
        <v>26</v>
      </c>
      <c r="K292" s="664">
        <v>0</v>
      </c>
      <c r="L292" s="664"/>
      <c r="M292" s="664">
        <v>0</v>
      </c>
      <c r="N292" s="664">
        <v>17</v>
      </c>
      <c r="O292" s="664">
        <v>0</v>
      </c>
      <c r="P292" s="677"/>
      <c r="Q292" s="665">
        <v>0</v>
      </c>
    </row>
    <row r="293" spans="1:17" ht="14.4" customHeight="1" x14ac:dyDescent="0.3">
      <c r="A293" s="660" t="s">
        <v>560</v>
      </c>
      <c r="B293" s="661" t="s">
        <v>4632</v>
      </c>
      <c r="C293" s="661" t="s">
        <v>4493</v>
      </c>
      <c r="D293" s="661" t="s">
        <v>4993</v>
      </c>
      <c r="E293" s="661" t="s">
        <v>4994</v>
      </c>
      <c r="F293" s="664">
        <v>5</v>
      </c>
      <c r="G293" s="664">
        <v>0</v>
      </c>
      <c r="H293" s="664"/>
      <c r="I293" s="664">
        <v>0</v>
      </c>
      <c r="J293" s="664">
        <v>12</v>
      </c>
      <c r="K293" s="664">
        <v>0</v>
      </c>
      <c r="L293" s="664"/>
      <c r="M293" s="664">
        <v>0</v>
      </c>
      <c r="N293" s="664">
        <v>4</v>
      </c>
      <c r="O293" s="664">
        <v>0</v>
      </c>
      <c r="P293" s="677"/>
      <c r="Q293" s="665">
        <v>0</v>
      </c>
    </row>
    <row r="294" spans="1:17" ht="14.4" customHeight="1" x14ac:dyDescent="0.3">
      <c r="A294" s="660" t="s">
        <v>560</v>
      </c>
      <c r="B294" s="661" t="s">
        <v>4632</v>
      </c>
      <c r="C294" s="661" t="s">
        <v>4493</v>
      </c>
      <c r="D294" s="661" t="s">
        <v>4995</v>
      </c>
      <c r="E294" s="661" t="s">
        <v>4996</v>
      </c>
      <c r="F294" s="664"/>
      <c r="G294" s="664"/>
      <c r="H294" s="664"/>
      <c r="I294" s="664"/>
      <c r="J294" s="664">
        <v>1</v>
      </c>
      <c r="K294" s="664">
        <v>0</v>
      </c>
      <c r="L294" s="664"/>
      <c r="M294" s="664">
        <v>0</v>
      </c>
      <c r="N294" s="664"/>
      <c r="O294" s="664"/>
      <c r="P294" s="677"/>
      <c r="Q294" s="665"/>
    </row>
    <row r="295" spans="1:17" ht="14.4" customHeight="1" x14ac:dyDescent="0.3">
      <c r="A295" s="660" t="s">
        <v>560</v>
      </c>
      <c r="B295" s="661" t="s">
        <v>4632</v>
      </c>
      <c r="C295" s="661" t="s">
        <v>4493</v>
      </c>
      <c r="D295" s="661" t="s">
        <v>4997</v>
      </c>
      <c r="E295" s="661" t="s">
        <v>4998</v>
      </c>
      <c r="F295" s="664">
        <v>25</v>
      </c>
      <c r="G295" s="664">
        <v>0</v>
      </c>
      <c r="H295" s="664"/>
      <c r="I295" s="664">
        <v>0</v>
      </c>
      <c r="J295" s="664">
        <v>36</v>
      </c>
      <c r="K295" s="664">
        <v>0</v>
      </c>
      <c r="L295" s="664"/>
      <c r="M295" s="664">
        <v>0</v>
      </c>
      <c r="N295" s="664">
        <v>21</v>
      </c>
      <c r="O295" s="664">
        <v>0</v>
      </c>
      <c r="P295" s="677"/>
      <c r="Q295" s="665">
        <v>0</v>
      </c>
    </row>
    <row r="296" spans="1:17" ht="14.4" customHeight="1" x14ac:dyDescent="0.3">
      <c r="A296" s="660" t="s">
        <v>560</v>
      </c>
      <c r="B296" s="661" t="s">
        <v>4632</v>
      </c>
      <c r="C296" s="661" t="s">
        <v>4493</v>
      </c>
      <c r="D296" s="661" t="s">
        <v>4999</v>
      </c>
      <c r="E296" s="661" t="s">
        <v>5000</v>
      </c>
      <c r="F296" s="664">
        <v>2</v>
      </c>
      <c r="G296" s="664">
        <v>3351</v>
      </c>
      <c r="H296" s="664">
        <v>1</v>
      </c>
      <c r="I296" s="664">
        <v>1675.5</v>
      </c>
      <c r="J296" s="664"/>
      <c r="K296" s="664"/>
      <c r="L296" s="664"/>
      <c r="M296" s="664"/>
      <c r="N296" s="664"/>
      <c r="O296" s="664"/>
      <c r="P296" s="677"/>
      <c r="Q296" s="665"/>
    </row>
    <row r="297" spans="1:17" ht="14.4" customHeight="1" x14ac:dyDescent="0.3">
      <c r="A297" s="660" t="s">
        <v>560</v>
      </c>
      <c r="B297" s="661" t="s">
        <v>4632</v>
      </c>
      <c r="C297" s="661" t="s">
        <v>4493</v>
      </c>
      <c r="D297" s="661" t="s">
        <v>5001</v>
      </c>
      <c r="E297" s="661" t="s">
        <v>5002</v>
      </c>
      <c r="F297" s="664">
        <v>11</v>
      </c>
      <c r="G297" s="664">
        <v>75207</v>
      </c>
      <c r="H297" s="664">
        <v>1</v>
      </c>
      <c r="I297" s="664">
        <v>6837</v>
      </c>
      <c r="J297" s="664">
        <v>17</v>
      </c>
      <c r="K297" s="664">
        <v>116559</v>
      </c>
      <c r="L297" s="664">
        <v>1.5498424348797319</v>
      </c>
      <c r="M297" s="664">
        <v>6856.411764705882</v>
      </c>
      <c r="N297" s="664">
        <v>3</v>
      </c>
      <c r="O297" s="664">
        <v>20643</v>
      </c>
      <c r="P297" s="677">
        <v>0.27448242849734733</v>
      </c>
      <c r="Q297" s="665">
        <v>6881</v>
      </c>
    </row>
    <row r="298" spans="1:17" ht="14.4" customHeight="1" x14ac:dyDescent="0.3">
      <c r="A298" s="660" t="s">
        <v>560</v>
      </c>
      <c r="B298" s="661" t="s">
        <v>4632</v>
      </c>
      <c r="C298" s="661" t="s">
        <v>4493</v>
      </c>
      <c r="D298" s="661" t="s">
        <v>5003</v>
      </c>
      <c r="E298" s="661" t="s">
        <v>5004</v>
      </c>
      <c r="F298" s="664">
        <v>5</v>
      </c>
      <c r="G298" s="664">
        <v>0</v>
      </c>
      <c r="H298" s="664"/>
      <c r="I298" s="664">
        <v>0</v>
      </c>
      <c r="J298" s="664">
        <v>4</v>
      </c>
      <c r="K298" s="664">
        <v>0</v>
      </c>
      <c r="L298" s="664"/>
      <c r="M298" s="664">
        <v>0</v>
      </c>
      <c r="N298" s="664">
        <v>2</v>
      </c>
      <c r="O298" s="664">
        <v>0</v>
      </c>
      <c r="P298" s="677"/>
      <c r="Q298" s="665">
        <v>0</v>
      </c>
    </row>
    <row r="299" spans="1:17" ht="14.4" customHeight="1" x14ac:dyDescent="0.3">
      <c r="A299" s="660" t="s">
        <v>560</v>
      </c>
      <c r="B299" s="661" t="s">
        <v>4632</v>
      </c>
      <c r="C299" s="661" t="s">
        <v>4493</v>
      </c>
      <c r="D299" s="661" t="s">
        <v>4576</v>
      </c>
      <c r="E299" s="661" t="s">
        <v>4577</v>
      </c>
      <c r="F299" s="664">
        <v>103</v>
      </c>
      <c r="G299" s="664">
        <v>23896</v>
      </c>
      <c r="H299" s="664">
        <v>1</v>
      </c>
      <c r="I299" s="664">
        <v>232</v>
      </c>
      <c r="J299" s="664">
        <v>249</v>
      </c>
      <c r="K299" s="664">
        <v>57928</v>
      </c>
      <c r="L299" s="664">
        <v>2.4241714094409108</v>
      </c>
      <c r="M299" s="664">
        <v>232.64257028112451</v>
      </c>
      <c r="N299" s="664">
        <v>225</v>
      </c>
      <c r="O299" s="664">
        <v>52875</v>
      </c>
      <c r="P299" s="677">
        <v>2.2127134248409774</v>
      </c>
      <c r="Q299" s="665">
        <v>235</v>
      </c>
    </row>
    <row r="300" spans="1:17" ht="14.4" customHeight="1" x14ac:dyDescent="0.3">
      <c r="A300" s="660" t="s">
        <v>560</v>
      </c>
      <c r="B300" s="661" t="s">
        <v>4632</v>
      </c>
      <c r="C300" s="661" t="s">
        <v>4493</v>
      </c>
      <c r="D300" s="661" t="s">
        <v>5005</v>
      </c>
      <c r="E300" s="661"/>
      <c r="F300" s="664">
        <v>1</v>
      </c>
      <c r="G300" s="664">
        <v>247</v>
      </c>
      <c r="H300" s="664">
        <v>1</v>
      </c>
      <c r="I300" s="664">
        <v>247</v>
      </c>
      <c r="J300" s="664"/>
      <c r="K300" s="664"/>
      <c r="L300" s="664"/>
      <c r="M300" s="664"/>
      <c r="N300" s="664"/>
      <c r="O300" s="664"/>
      <c r="P300" s="677"/>
      <c r="Q300" s="665"/>
    </row>
    <row r="301" spans="1:17" ht="14.4" customHeight="1" x14ac:dyDescent="0.3">
      <c r="A301" s="660" t="s">
        <v>560</v>
      </c>
      <c r="B301" s="661" t="s">
        <v>4632</v>
      </c>
      <c r="C301" s="661" t="s">
        <v>4493</v>
      </c>
      <c r="D301" s="661" t="s">
        <v>5006</v>
      </c>
      <c r="E301" s="661" t="s">
        <v>5007</v>
      </c>
      <c r="F301" s="664">
        <v>9</v>
      </c>
      <c r="G301" s="664">
        <v>114840</v>
      </c>
      <c r="H301" s="664">
        <v>1</v>
      </c>
      <c r="I301" s="664">
        <v>12760</v>
      </c>
      <c r="J301" s="664">
        <v>14</v>
      </c>
      <c r="K301" s="664">
        <v>178844</v>
      </c>
      <c r="L301" s="664">
        <v>1.5573319400905608</v>
      </c>
      <c r="M301" s="664">
        <v>12774.571428571429</v>
      </c>
      <c r="N301" s="664">
        <v>14</v>
      </c>
      <c r="O301" s="664">
        <v>179662</v>
      </c>
      <c r="P301" s="677">
        <v>1.5644548937652385</v>
      </c>
      <c r="Q301" s="665">
        <v>12833</v>
      </c>
    </row>
    <row r="302" spans="1:17" ht="14.4" customHeight="1" x14ac:dyDescent="0.3">
      <c r="A302" s="660" t="s">
        <v>560</v>
      </c>
      <c r="B302" s="661" t="s">
        <v>4632</v>
      </c>
      <c r="C302" s="661" t="s">
        <v>4493</v>
      </c>
      <c r="D302" s="661" t="s">
        <v>5008</v>
      </c>
      <c r="E302" s="661" t="s">
        <v>5009</v>
      </c>
      <c r="F302" s="664">
        <v>7</v>
      </c>
      <c r="G302" s="664">
        <v>29416</v>
      </c>
      <c r="H302" s="664">
        <v>1</v>
      </c>
      <c r="I302" s="664">
        <v>4202.2857142857147</v>
      </c>
      <c r="J302" s="664">
        <v>1</v>
      </c>
      <c r="K302" s="664">
        <v>4204</v>
      </c>
      <c r="L302" s="664">
        <v>0.14291542017949416</v>
      </c>
      <c r="M302" s="664">
        <v>4204</v>
      </c>
      <c r="N302" s="664">
        <v>1</v>
      </c>
      <c r="O302" s="664">
        <v>4234</v>
      </c>
      <c r="P302" s="677">
        <v>0.14393527332064182</v>
      </c>
      <c r="Q302" s="665">
        <v>4234</v>
      </c>
    </row>
    <row r="303" spans="1:17" ht="14.4" customHeight="1" x14ac:dyDescent="0.3">
      <c r="A303" s="660" t="s">
        <v>560</v>
      </c>
      <c r="B303" s="661" t="s">
        <v>4632</v>
      </c>
      <c r="C303" s="661" t="s">
        <v>4493</v>
      </c>
      <c r="D303" s="661" t="s">
        <v>5010</v>
      </c>
      <c r="E303" s="661" t="s">
        <v>5011</v>
      </c>
      <c r="F303" s="664">
        <v>7</v>
      </c>
      <c r="G303" s="664">
        <v>0</v>
      </c>
      <c r="H303" s="664"/>
      <c r="I303" s="664">
        <v>0</v>
      </c>
      <c r="J303" s="664">
        <v>12</v>
      </c>
      <c r="K303" s="664">
        <v>0</v>
      </c>
      <c r="L303" s="664"/>
      <c r="M303" s="664">
        <v>0</v>
      </c>
      <c r="N303" s="664"/>
      <c r="O303" s="664"/>
      <c r="P303" s="677"/>
      <c r="Q303" s="665"/>
    </row>
    <row r="304" spans="1:17" ht="14.4" customHeight="1" x14ac:dyDescent="0.3">
      <c r="A304" s="660" t="s">
        <v>560</v>
      </c>
      <c r="B304" s="661" t="s">
        <v>4632</v>
      </c>
      <c r="C304" s="661" t="s">
        <v>4493</v>
      </c>
      <c r="D304" s="661" t="s">
        <v>5012</v>
      </c>
      <c r="E304" s="661" t="s">
        <v>5013</v>
      </c>
      <c r="F304" s="664">
        <v>102</v>
      </c>
      <c r="G304" s="664">
        <v>0</v>
      </c>
      <c r="H304" s="664"/>
      <c r="I304" s="664">
        <v>0</v>
      </c>
      <c r="J304" s="664">
        <v>119</v>
      </c>
      <c r="K304" s="664">
        <v>0</v>
      </c>
      <c r="L304" s="664"/>
      <c r="M304" s="664">
        <v>0</v>
      </c>
      <c r="N304" s="664">
        <v>110</v>
      </c>
      <c r="O304" s="664">
        <v>0</v>
      </c>
      <c r="P304" s="677"/>
      <c r="Q304" s="665">
        <v>0</v>
      </c>
    </row>
    <row r="305" spans="1:17" ht="14.4" customHeight="1" x14ac:dyDescent="0.3">
      <c r="A305" s="660" t="s">
        <v>560</v>
      </c>
      <c r="B305" s="661" t="s">
        <v>4632</v>
      </c>
      <c r="C305" s="661" t="s">
        <v>4493</v>
      </c>
      <c r="D305" s="661" t="s">
        <v>5014</v>
      </c>
      <c r="E305" s="661" t="s">
        <v>5015</v>
      </c>
      <c r="F305" s="664">
        <v>6</v>
      </c>
      <c r="G305" s="664">
        <v>0</v>
      </c>
      <c r="H305" s="664"/>
      <c r="I305" s="664">
        <v>0</v>
      </c>
      <c r="J305" s="664">
        <v>6</v>
      </c>
      <c r="K305" s="664">
        <v>0</v>
      </c>
      <c r="L305" s="664"/>
      <c r="M305" s="664">
        <v>0</v>
      </c>
      <c r="N305" s="664">
        <v>6</v>
      </c>
      <c r="O305" s="664">
        <v>0</v>
      </c>
      <c r="P305" s="677"/>
      <c r="Q305" s="665">
        <v>0</v>
      </c>
    </row>
    <row r="306" spans="1:17" ht="14.4" customHeight="1" x14ac:dyDescent="0.3">
      <c r="A306" s="660" t="s">
        <v>560</v>
      </c>
      <c r="B306" s="661" t="s">
        <v>4632</v>
      </c>
      <c r="C306" s="661" t="s">
        <v>4493</v>
      </c>
      <c r="D306" s="661" t="s">
        <v>5016</v>
      </c>
      <c r="E306" s="661" t="s">
        <v>5017</v>
      </c>
      <c r="F306" s="664">
        <v>1</v>
      </c>
      <c r="G306" s="664">
        <v>4617</v>
      </c>
      <c r="H306" s="664">
        <v>1</v>
      </c>
      <c r="I306" s="664">
        <v>4617</v>
      </c>
      <c r="J306" s="664"/>
      <c r="K306" s="664"/>
      <c r="L306" s="664"/>
      <c r="M306" s="664"/>
      <c r="N306" s="664">
        <v>1</v>
      </c>
      <c r="O306" s="664">
        <v>4675</v>
      </c>
      <c r="P306" s="677">
        <v>1.0125622698722114</v>
      </c>
      <c r="Q306" s="665">
        <v>4675</v>
      </c>
    </row>
    <row r="307" spans="1:17" ht="14.4" customHeight="1" x14ac:dyDescent="0.3">
      <c r="A307" s="660" t="s">
        <v>560</v>
      </c>
      <c r="B307" s="661" t="s">
        <v>4632</v>
      </c>
      <c r="C307" s="661" t="s">
        <v>4493</v>
      </c>
      <c r="D307" s="661" t="s">
        <v>5018</v>
      </c>
      <c r="E307" s="661" t="s">
        <v>5019</v>
      </c>
      <c r="F307" s="664">
        <v>23</v>
      </c>
      <c r="G307" s="664">
        <v>0</v>
      </c>
      <c r="H307" s="664"/>
      <c r="I307" s="664">
        <v>0</v>
      </c>
      <c r="J307" s="664">
        <v>1</v>
      </c>
      <c r="K307" s="664">
        <v>0</v>
      </c>
      <c r="L307" s="664"/>
      <c r="M307" s="664">
        <v>0</v>
      </c>
      <c r="N307" s="664"/>
      <c r="O307" s="664"/>
      <c r="P307" s="677"/>
      <c r="Q307" s="665"/>
    </row>
    <row r="308" spans="1:17" ht="14.4" customHeight="1" x14ac:dyDescent="0.3">
      <c r="A308" s="660" t="s">
        <v>560</v>
      </c>
      <c r="B308" s="661" t="s">
        <v>4632</v>
      </c>
      <c r="C308" s="661" t="s">
        <v>4493</v>
      </c>
      <c r="D308" s="661" t="s">
        <v>5020</v>
      </c>
      <c r="E308" s="661" t="s">
        <v>5021</v>
      </c>
      <c r="F308" s="664">
        <v>2</v>
      </c>
      <c r="G308" s="664">
        <v>36671</v>
      </c>
      <c r="H308" s="664">
        <v>1</v>
      </c>
      <c r="I308" s="664">
        <v>18335.5</v>
      </c>
      <c r="J308" s="664">
        <v>2</v>
      </c>
      <c r="K308" s="664">
        <v>36751</v>
      </c>
      <c r="L308" s="664">
        <v>1.0021815603610482</v>
      </c>
      <c r="M308" s="664">
        <v>18375.5</v>
      </c>
      <c r="N308" s="664">
        <v>1</v>
      </c>
      <c r="O308" s="664">
        <v>18423</v>
      </c>
      <c r="P308" s="677">
        <v>0.50238608164489651</v>
      </c>
      <c r="Q308" s="665">
        <v>18423</v>
      </c>
    </row>
    <row r="309" spans="1:17" ht="14.4" customHeight="1" x14ac:dyDescent="0.3">
      <c r="A309" s="660" t="s">
        <v>560</v>
      </c>
      <c r="B309" s="661" t="s">
        <v>4632</v>
      </c>
      <c r="C309" s="661" t="s">
        <v>4493</v>
      </c>
      <c r="D309" s="661" t="s">
        <v>5022</v>
      </c>
      <c r="E309" s="661" t="s">
        <v>5023</v>
      </c>
      <c r="F309" s="664">
        <v>1</v>
      </c>
      <c r="G309" s="664">
        <v>0</v>
      </c>
      <c r="H309" s="664"/>
      <c r="I309" s="664">
        <v>0</v>
      </c>
      <c r="J309" s="664"/>
      <c r="K309" s="664"/>
      <c r="L309" s="664"/>
      <c r="M309" s="664"/>
      <c r="N309" s="664"/>
      <c r="O309" s="664"/>
      <c r="P309" s="677"/>
      <c r="Q309" s="665"/>
    </row>
    <row r="310" spans="1:17" ht="14.4" customHeight="1" x14ac:dyDescent="0.3">
      <c r="A310" s="660" t="s">
        <v>560</v>
      </c>
      <c r="B310" s="661" t="s">
        <v>4632</v>
      </c>
      <c r="C310" s="661" t="s">
        <v>4493</v>
      </c>
      <c r="D310" s="661" t="s">
        <v>5024</v>
      </c>
      <c r="E310" s="661" t="s">
        <v>5025</v>
      </c>
      <c r="F310" s="664">
        <v>2</v>
      </c>
      <c r="G310" s="664">
        <v>0</v>
      </c>
      <c r="H310" s="664"/>
      <c r="I310" s="664">
        <v>0</v>
      </c>
      <c r="J310" s="664">
        <v>2</v>
      </c>
      <c r="K310" s="664">
        <v>0</v>
      </c>
      <c r="L310" s="664"/>
      <c r="M310" s="664">
        <v>0</v>
      </c>
      <c r="N310" s="664">
        <v>1</v>
      </c>
      <c r="O310" s="664">
        <v>0</v>
      </c>
      <c r="P310" s="677"/>
      <c r="Q310" s="665">
        <v>0</v>
      </c>
    </row>
    <row r="311" spans="1:17" ht="14.4" customHeight="1" x14ac:dyDescent="0.3">
      <c r="A311" s="660" t="s">
        <v>560</v>
      </c>
      <c r="B311" s="661" t="s">
        <v>4632</v>
      </c>
      <c r="C311" s="661" t="s">
        <v>4493</v>
      </c>
      <c r="D311" s="661" t="s">
        <v>5026</v>
      </c>
      <c r="E311" s="661" t="s">
        <v>5027</v>
      </c>
      <c r="F311" s="664">
        <v>8</v>
      </c>
      <c r="G311" s="664">
        <v>0</v>
      </c>
      <c r="H311" s="664"/>
      <c r="I311" s="664">
        <v>0</v>
      </c>
      <c r="J311" s="664">
        <v>4</v>
      </c>
      <c r="K311" s="664">
        <v>0</v>
      </c>
      <c r="L311" s="664"/>
      <c r="M311" s="664">
        <v>0</v>
      </c>
      <c r="N311" s="664">
        <v>5</v>
      </c>
      <c r="O311" s="664">
        <v>0</v>
      </c>
      <c r="P311" s="677"/>
      <c r="Q311" s="665">
        <v>0</v>
      </c>
    </row>
    <row r="312" spans="1:17" ht="14.4" customHeight="1" x14ac:dyDescent="0.3">
      <c r="A312" s="660" t="s">
        <v>560</v>
      </c>
      <c r="B312" s="661" t="s">
        <v>4632</v>
      </c>
      <c r="C312" s="661" t="s">
        <v>4493</v>
      </c>
      <c r="D312" s="661" t="s">
        <v>5028</v>
      </c>
      <c r="E312" s="661" t="s">
        <v>5029</v>
      </c>
      <c r="F312" s="664">
        <v>5</v>
      </c>
      <c r="G312" s="664">
        <v>0</v>
      </c>
      <c r="H312" s="664"/>
      <c r="I312" s="664">
        <v>0</v>
      </c>
      <c r="J312" s="664"/>
      <c r="K312" s="664"/>
      <c r="L312" s="664"/>
      <c r="M312" s="664"/>
      <c r="N312" s="664">
        <v>1</v>
      </c>
      <c r="O312" s="664">
        <v>0</v>
      </c>
      <c r="P312" s="677"/>
      <c r="Q312" s="665">
        <v>0</v>
      </c>
    </row>
    <row r="313" spans="1:17" ht="14.4" customHeight="1" x14ac:dyDescent="0.3">
      <c r="A313" s="660" t="s">
        <v>560</v>
      </c>
      <c r="B313" s="661" t="s">
        <v>4632</v>
      </c>
      <c r="C313" s="661" t="s">
        <v>4493</v>
      </c>
      <c r="D313" s="661" t="s">
        <v>5030</v>
      </c>
      <c r="E313" s="661" t="s">
        <v>4896</v>
      </c>
      <c r="F313" s="664">
        <v>1</v>
      </c>
      <c r="G313" s="664">
        <v>0</v>
      </c>
      <c r="H313" s="664"/>
      <c r="I313" s="664">
        <v>0</v>
      </c>
      <c r="J313" s="664"/>
      <c r="K313" s="664"/>
      <c r="L313" s="664"/>
      <c r="M313" s="664"/>
      <c r="N313" s="664"/>
      <c r="O313" s="664"/>
      <c r="P313" s="677"/>
      <c r="Q313" s="665"/>
    </row>
    <row r="314" spans="1:17" ht="14.4" customHeight="1" x14ac:dyDescent="0.3">
      <c r="A314" s="660" t="s">
        <v>560</v>
      </c>
      <c r="B314" s="661" t="s">
        <v>4632</v>
      </c>
      <c r="C314" s="661" t="s">
        <v>4493</v>
      </c>
      <c r="D314" s="661" t="s">
        <v>5031</v>
      </c>
      <c r="E314" s="661" t="s">
        <v>5032</v>
      </c>
      <c r="F314" s="664">
        <v>17</v>
      </c>
      <c r="G314" s="664">
        <v>0</v>
      </c>
      <c r="H314" s="664"/>
      <c r="I314" s="664">
        <v>0</v>
      </c>
      <c r="J314" s="664">
        <v>57</v>
      </c>
      <c r="K314" s="664">
        <v>0</v>
      </c>
      <c r="L314" s="664"/>
      <c r="M314" s="664">
        <v>0</v>
      </c>
      <c r="N314" s="664">
        <v>59</v>
      </c>
      <c r="O314" s="664">
        <v>0</v>
      </c>
      <c r="P314" s="677"/>
      <c r="Q314" s="665">
        <v>0</v>
      </c>
    </row>
    <row r="315" spans="1:17" ht="14.4" customHeight="1" x14ac:dyDescent="0.3">
      <c r="A315" s="660" t="s">
        <v>560</v>
      </c>
      <c r="B315" s="661" t="s">
        <v>4632</v>
      </c>
      <c r="C315" s="661" t="s">
        <v>4493</v>
      </c>
      <c r="D315" s="661" t="s">
        <v>5033</v>
      </c>
      <c r="E315" s="661" t="s">
        <v>5034</v>
      </c>
      <c r="F315" s="664"/>
      <c r="G315" s="664"/>
      <c r="H315" s="664"/>
      <c r="I315" s="664"/>
      <c r="J315" s="664">
        <v>4</v>
      </c>
      <c r="K315" s="664">
        <v>0</v>
      </c>
      <c r="L315" s="664"/>
      <c r="M315" s="664">
        <v>0</v>
      </c>
      <c r="N315" s="664">
        <v>7</v>
      </c>
      <c r="O315" s="664">
        <v>0</v>
      </c>
      <c r="P315" s="677"/>
      <c r="Q315" s="665">
        <v>0</v>
      </c>
    </row>
    <row r="316" spans="1:17" ht="14.4" customHeight="1" x14ac:dyDescent="0.3">
      <c r="A316" s="660" t="s">
        <v>560</v>
      </c>
      <c r="B316" s="661" t="s">
        <v>4632</v>
      </c>
      <c r="C316" s="661" t="s">
        <v>4493</v>
      </c>
      <c r="D316" s="661" t="s">
        <v>5035</v>
      </c>
      <c r="E316" s="661" t="s">
        <v>5032</v>
      </c>
      <c r="F316" s="664">
        <v>7</v>
      </c>
      <c r="G316" s="664">
        <v>0</v>
      </c>
      <c r="H316" s="664"/>
      <c r="I316" s="664">
        <v>0</v>
      </c>
      <c r="J316" s="664"/>
      <c r="K316" s="664"/>
      <c r="L316" s="664"/>
      <c r="M316" s="664"/>
      <c r="N316" s="664">
        <v>2</v>
      </c>
      <c r="O316" s="664">
        <v>0</v>
      </c>
      <c r="P316" s="677"/>
      <c r="Q316" s="665">
        <v>0</v>
      </c>
    </row>
    <row r="317" spans="1:17" ht="14.4" customHeight="1" x14ac:dyDescent="0.3">
      <c r="A317" s="660" t="s">
        <v>560</v>
      </c>
      <c r="B317" s="661" t="s">
        <v>4632</v>
      </c>
      <c r="C317" s="661" t="s">
        <v>4493</v>
      </c>
      <c r="D317" s="661" t="s">
        <v>5036</v>
      </c>
      <c r="E317" s="661" t="s">
        <v>5029</v>
      </c>
      <c r="F317" s="664">
        <v>4</v>
      </c>
      <c r="G317" s="664">
        <v>0</v>
      </c>
      <c r="H317" s="664"/>
      <c r="I317" s="664">
        <v>0</v>
      </c>
      <c r="J317" s="664">
        <v>2</v>
      </c>
      <c r="K317" s="664">
        <v>0</v>
      </c>
      <c r="L317" s="664"/>
      <c r="M317" s="664">
        <v>0</v>
      </c>
      <c r="N317" s="664"/>
      <c r="O317" s="664"/>
      <c r="P317" s="677"/>
      <c r="Q317" s="665"/>
    </row>
    <row r="318" spans="1:17" ht="14.4" customHeight="1" x14ac:dyDescent="0.3">
      <c r="A318" s="660" t="s">
        <v>560</v>
      </c>
      <c r="B318" s="661" t="s">
        <v>4632</v>
      </c>
      <c r="C318" s="661" t="s">
        <v>4493</v>
      </c>
      <c r="D318" s="661" t="s">
        <v>4599</v>
      </c>
      <c r="E318" s="661" t="s">
        <v>4600</v>
      </c>
      <c r="F318" s="664">
        <v>2</v>
      </c>
      <c r="G318" s="664">
        <v>2422</v>
      </c>
      <c r="H318" s="664">
        <v>1</v>
      </c>
      <c r="I318" s="664">
        <v>1211</v>
      </c>
      <c r="J318" s="664"/>
      <c r="K318" s="664"/>
      <c r="L318" s="664"/>
      <c r="M318" s="664"/>
      <c r="N318" s="664"/>
      <c r="O318" s="664"/>
      <c r="P318" s="677"/>
      <c r="Q318" s="665"/>
    </row>
    <row r="319" spans="1:17" ht="14.4" customHeight="1" x14ac:dyDescent="0.3">
      <c r="A319" s="660" t="s">
        <v>560</v>
      </c>
      <c r="B319" s="661" t="s">
        <v>4632</v>
      </c>
      <c r="C319" s="661" t="s">
        <v>4493</v>
      </c>
      <c r="D319" s="661" t="s">
        <v>5037</v>
      </c>
      <c r="E319" s="661" t="s">
        <v>5038</v>
      </c>
      <c r="F319" s="664">
        <v>3</v>
      </c>
      <c r="G319" s="664">
        <v>0</v>
      </c>
      <c r="H319" s="664"/>
      <c r="I319" s="664">
        <v>0</v>
      </c>
      <c r="J319" s="664">
        <v>8</v>
      </c>
      <c r="K319" s="664">
        <v>0</v>
      </c>
      <c r="L319" s="664"/>
      <c r="M319" s="664">
        <v>0</v>
      </c>
      <c r="N319" s="664">
        <v>1</v>
      </c>
      <c r="O319" s="664">
        <v>0</v>
      </c>
      <c r="P319" s="677"/>
      <c r="Q319" s="665">
        <v>0</v>
      </c>
    </row>
    <row r="320" spans="1:17" ht="14.4" customHeight="1" x14ac:dyDescent="0.3">
      <c r="A320" s="660" t="s">
        <v>560</v>
      </c>
      <c r="B320" s="661" t="s">
        <v>4632</v>
      </c>
      <c r="C320" s="661" t="s">
        <v>4493</v>
      </c>
      <c r="D320" s="661" t="s">
        <v>5039</v>
      </c>
      <c r="E320" s="661" t="s">
        <v>5040</v>
      </c>
      <c r="F320" s="664">
        <v>3</v>
      </c>
      <c r="G320" s="664">
        <v>0</v>
      </c>
      <c r="H320" s="664"/>
      <c r="I320" s="664">
        <v>0</v>
      </c>
      <c r="J320" s="664">
        <v>6</v>
      </c>
      <c r="K320" s="664">
        <v>0</v>
      </c>
      <c r="L320" s="664"/>
      <c r="M320" s="664">
        <v>0</v>
      </c>
      <c r="N320" s="664">
        <v>1</v>
      </c>
      <c r="O320" s="664">
        <v>0</v>
      </c>
      <c r="P320" s="677"/>
      <c r="Q320" s="665">
        <v>0</v>
      </c>
    </row>
    <row r="321" spans="1:17" ht="14.4" customHeight="1" x14ac:dyDescent="0.3">
      <c r="A321" s="660" t="s">
        <v>560</v>
      </c>
      <c r="B321" s="661" t="s">
        <v>4632</v>
      </c>
      <c r="C321" s="661" t="s">
        <v>4493</v>
      </c>
      <c r="D321" s="661" t="s">
        <v>5041</v>
      </c>
      <c r="E321" s="661" t="s">
        <v>5042</v>
      </c>
      <c r="F321" s="664">
        <v>5</v>
      </c>
      <c r="G321" s="664">
        <v>239940</v>
      </c>
      <c r="H321" s="664">
        <v>1</v>
      </c>
      <c r="I321" s="664">
        <v>47988</v>
      </c>
      <c r="J321" s="664">
        <v>3</v>
      </c>
      <c r="K321" s="664">
        <v>143964</v>
      </c>
      <c r="L321" s="664">
        <v>0.6</v>
      </c>
      <c r="M321" s="664">
        <v>47988</v>
      </c>
      <c r="N321" s="664">
        <v>2</v>
      </c>
      <c r="O321" s="664">
        <v>96416</v>
      </c>
      <c r="P321" s="677">
        <v>0.40183379178127865</v>
      </c>
      <c r="Q321" s="665">
        <v>48208</v>
      </c>
    </row>
    <row r="322" spans="1:17" ht="14.4" customHeight="1" x14ac:dyDescent="0.3">
      <c r="A322" s="660" t="s">
        <v>560</v>
      </c>
      <c r="B322" s="661" t="s">
        <v>4632</v>
      </c>
      <c r="C322" s="661" t="s">
        <v>4493</v>
      </c>
      <c r="D322" s="661" t="s">
        <v>5043</v>
      </c>
      <c r="E322" s="661" t="s">
        <v>4922</v>
      </c>
      <c r="F322" s="664">
        <v>1</v>
      </c>
      <c r="G322" s="664">
        <v>0</v>
      </c>
      <c r="H322" s="664"/>
      <c r="I322" s="664">
        <v>0</v>
      </c>
      <c r="J322" s="664"/>
      <c r="K322" s="664"/>
      <c r="L322" s="664"/>
      <c r="M322" s="664"/>
      <c r="N322" s="664">
        <v>3</v>
      </c>
      <c r="O322" s="664">
        <v>0</v>
      </c>
      <c r="P322" s="677"/>
      <c r="Q322" s="665">
        <v>0</v>
      </c>
    </row>
    <row r="323" spans="1:17" ht="14.4" customHeight="1" x14ac:dyDescent="0.3">
      <c r="A323" s="660" t="s">
        <v>560</v>
      </c>
      <c r="B323" s="661" t="s">
        <v>4632</v>
      </c>
      <c r="C323" s="661" t="s">
        <v>4493</v>
      </c>
      <c r="D323" s="661" t="s">
        <v>5044</v>
      </c>
      <c r="E323" s="661" t="s">
        <v>5045</v>
      </c>
      <c r="F323" s="664">
        <v>6</v>
      </c>
      <c r="G323" s="664">
        <v>0</v>
      </c>
      <c r="H323" s="664"/>
      <c r="I323" s="664">
        <v>0</v>
      </c>
      <c r="J323" s="664">
        <v>5</v>
      </c>
      <c r="K323" s="664">
        <v>0</v>
      </c>
      <c r="L323" s="664"/>
      <c r="M323" s="664">
        <v>0</v>
      </c>
      <c r="N323" s="664">
        <v>5</v>
      </c>
      <c r="O323" s="664">
        <v>0</v>
      </c>
      <c r="P323" s="677"/>
      <c r="Q323" s="665">
        <v>0</v>
      </c>
    </row>
    <row r="324" spans="1:17" ht="14.4" customHeight="1" x14ac:dyDescent="0.3">
      <c r="A324" s="660" t="s">
        <v>560</v>
      </c>
      <c r="B324" s="661" t="s">
        <v>4632</v>
      </c>
      <c r="C324" s="661" t="s">
        <v>4493</v>
      </c>
      <c r="D324" s="661" t="s">
        <v>5046</v>
      </c>
      <c r="E324" s="661" t="s">
        <v>4974</v>
      </c>
      <c r="F324" s="664">
        <v>1</v>
      </c>
      <c r="G324" s="664">
        <v>60858</v>
      </c>
      <c r="H324" s="664">
        <v>1</v>
      </c>
      <c r="I324" s="664">
        <v>60858</v>
      </c>
      <c r="J324" s="664">
        <v>3</v>
      </c>
      <c r="K324" s="664">
        <v>182753</v>
      </c>
      <c r="L324" s="664">
        <v>3.0029412731276084</v>
      </c>
      <c r="M324" s="664">
        <v>60917.666666666664</v>
      </c>
      <c r="N324" s="664"/>
      <c r="O324" s="664"/>
      <c r="P324" s="677"/>
      <c r="Q324" s="665"/>
    </row>
    <row r="325" spans="1:17" ht="14.4" customHeight="1" x14ac:dyDescent="0.3">
      <c r="A325" s="660" t="s">
        <v>560</v>
      </c>
      <c r="B325" s="661" t="s">
        <v>4632</v>
      </c>
      <c r="C325" s="661" t="s">
        <v>4493</v>
      </c>
      <c r="D325" s="661" t="s">
        <v>5047</v>
      </c>
      <c r="E325" s="661" t="s">
        <v>5048</v>
      </c>
      <c r="F325" s="664">
        <v>1</v>
      </c>
      <c r="G325" s="664">
        <v>0</v>
      </c>
      <c r="H325" s="664"/>
      <c r="I325" s="664">
        <v>0</v>
      </c>
      <c r="J325" s="664"/>
      <c r="K325" s="664"/>
      <c r="L325" s="664"/>
      <c r="M325" s="664"/>
      <c r="N325" s="664">
        <v>1</v>
      </c>
      <c r="O325" s="664">
        <v>0</v>
      </c>
      <c r="P325" s="677"/>
      <c r="Q325" s="665">
        <v>0</v>
      </c>
    </row>
    <row r="326" spans="1:17" ht="14.4" customHeight="1" x14ac:dyDescent="0.3">
      <c r="A326" s="660" t="s">
        <v>560</v>
      </c>
      <c r="B326" s="661" t="s">
        <v>4632</v>
      </c>
      <c r="C326" s="661" t="s">
        <v>4493</v>
      </c>
      <c r="D326" s="661" t="s">
        <v>5049</v>
      </c>
      <c r="E326" s="661" t="s">
        <v>5050</v>
      </c>
      <c r="F326" s="664"/>
      <c r="G326" s="664"/>
      <c r="H326" s="664"/>
      <c r="I326" s="664"/>
      <c r="J326" s="664">
        <v>1</v>
      </c>
      <c r="K326" s="664">
        <v>0</v>
      </c>
      <c r="L326" s="664"/>
      <c r="M326" s="664">
        <v>0</v>
      </c>
      <c r="N326" s="664"/>
      <c r="O326" s="664"/>
      <c r="P326" s="677"/>
      <c r="Q326" s="665"/>
    </row>
    <row r="327" spans="1:17" ht="14.4" customHeight="1" x14ac:dyDescent="0.3">
      <c r="A327" s="660" t="s">
        <v>560</v>
      </c>
      <c r="B327" s="661" t="s">
        <v>4632</v>
      </c>
      <c r="C327" s="661" t="s">
        <v>4493</v>
      </c>
      <c r="D327" s="661" t="s">
        <v>5051</v>
      </c>
      <c r="E327" s="661" t="s">
        <v>5052</v>
      </c>
      <c r="F327" s="664"/>
      <c r="G327" s="664"/>
      <c r="H327" s="664"/>
      <c r="I327" s="664"/>
      <c r="J327" s="664">
        <v>2</v>
      </c>
      <c r="K327" s="664">
        <v>0</v>
      </c>
      <c r="L327" s="664"/>
      <c r="M327" s="664">
        <v>0</v>
      </c>
      <c r="N327" s="664"/>
      <c r="O327" s="664"/>
      <c r="P327" s="677"/>
      <c r="Q327" s="665"/>
    </row>
    <row r="328" spans="1:17" ht="14.4" customHeight="1" x14ac:dyDescent="0.3">
      <c r="A328" s="660" t="s">
        <v>560</v>
      </c>
      <c r="B328" s="661" t="s">
        <v>4632</v>
      </c>
      <c r="C328" s="661" t="s">
        <v>4493</v>
      </c>
      <c r="D328" s="661" t="s">
        <v>5053</v>
      </c>
      <c r="E328" s="661" t="s">
        <v>5054</v>
      </c>
      <c r="F328" s="664"/>
      <c r="G328" s="664"/>
      <c r="H328" s="664"/>
      <c r="I328" s="664"/>
      <c r="J328" s="664">
        <v>1</v>
      </c>
      <c r="K328" s="664">
        <v>0</v>
      </c>
      <c r="L328" s="664"/>
      <c r="M328" s="664">
        <v>0</v>
      </c>
      <c r="N328" s="664"/>
      <c r="O328" s="664"/>
      <c r="P328" s="677"/>
      <c r="Q328" s="665"/>
    </row>
    <row r="329" spans="1:17" ht="14.4" customHeight="1" x14ac:dyDescent="0.3">
      <c r="A329" s="660" t="s">
        <v>560</v>
      </c>
      <c r="B329" s="661" t="s">
        <v>4632</v>
      </c>
      <c r="C329" s="661" t="s">
        <v>4493</v>
      </c>
      <c r="D329" s="661" t="s">
        <v>5055</v>
      </c>
      <c r="E329" s="661" t="s">
        <v>4912</v>
      </c>
      <c r="F329" s="664"/>
      <c r="G329" s="664"/>
      <c r="H329" s="664"/>
      <c r="I329" s="664"/>
      <c r="J329" s="664">
        <v>1</v>
      </c>
      <c r="K329" s="664">
        <v>0</v>
      </c>
      <c r="L329" s="664"/>
      <c r="M329" s="664">
        <v>0</v>
      </c>
      <c r="N329" s="664"/>
      <c r="O329" s="664"/>
      <c r="P329" s="677"/>
      <c r="Q329" s="665"/>
    </row>
    <row r="330" spans="1:17" ht="14.4" customHeight="1" x14ac:dyDescent="0.3">
      <c r="A330" s="660" t="s">
        <v>560</v>
      </c>
      <c r="B330" s="661" t="s">
        <v>4632</v>
      </c>
      <c r="C330" s="661" t="s">
        <v>4493</v>
      </c>
      <c r="D330" s="661" t="s">
        <v>5056</v>
      </c>
      <c r="E330" s="661" t="s">
        <v>5057</v>
      </c>
      <c r="F330" s="664"/>
      <c r="G330" s="664"/>
      <c r="H330" s="664"/>
      <c r="I330" s="664"/>
      <c r="J330" s="664">
        <v>1</v>
      </c>
      <c r="K330" s="664">
        <v>0</v>
      </c>
      <c r="L330" s="664"/>
      <c r="M330" s="664">
        <v>0</v>
      </c>
      <c r="N330" s="664"/>
      <c r="O330" s="664"/>
      <c r="P330" s="677"/>
      <c r="Q330" s="665"/>
    </row>
    <row r="331" spans="1:17" ht="14.4" customHeight="1" x14ac:dyDescent="0.3">
      <c r="A331" s="660" t="s">
        <v>560</v>
      </c>
      <c r="B331" s="661" t="s">
        <v>4632</v>
      </c>
      <c r="C331" s="661" t="s">
        <v>4493</v>
      </c>
      <c r="D331" s="661" t="s">
        <v>5058</v>
      </c>
      <c r="E331" s="661" t="s">
        <v>5059</v>
      </c>
      <c r="F331" s="664"/>
      <c r="G331" s="664"/>
      <c r="H331" s="664"/>
      <c r="I331" s="664"/>
      <c r="J331" s="664">
        <v>1</v>
      </c>
      <c r="K331" s="664">
        <v>0</v>
      </c>
      <c r="L331" s="664"/>
      <c r="M331" s="664">
        <v>0</v>
      </c>
      <c r="N331" s="664"/>
      <c r="O331" s="664"/>
      <c r="P331" s="677"/>
      <c r="Q331" s="665"/>
    </row>
    <row r="332" spans="1:17" ht="14.4" customHeight="1" x14ac:dyDescent="0.3">
      <c r="A332" s="660" t="s">
        <v>560</v>
      </c>
      <c r="B332" s="661" t="s">
        <v>4632</v>
      </c>
      <c r="C332" s="661" t="s">
        <v>4493</v>
      </c>
      <c r="D332" s="661" t="s">
        <v>5060</v>
      </c>
      <c r="E332" s="661" t="s">
        <v>5061</v>
      </c>
      <c r="F332" s="664"/>
      <c r="G332" s="664"/>
      <c r="H332" s="664"/>
      <c r="I332" s="664"/>
      <c r="J332" s="664">
        <v>3</v>
      </c>
      <c r="K332" s="664">
        <v>0</v>
      </c>
      <c r="L332" s="664"/>
      <c r="M332" s="664">
        <v>0</v>
      </c>
      <c r="N332" s="664"/>
      <c r="O332" s="664"/>
      <c r="P332" s="677"/>
      <c r="Q332" s="665"/>
    </row>
    <row r="333" spans="1:17" ht="14.4" customHeight="1" x14ac:dyDescent="0.3">
      <c r="A333" s="660" t="s">
        <v>560</v>
      </c>
      <c r="B333" s="661" t="s">
        <v>4632</v>
      </c>
      <c r="C333" s="661" t="s">
        <v>4493</v>
      </c>
      <c r="D333" s="661" t="s">
        <v>5062</v>
      </c>
      <c r="E333" s="661" t="s">
        <v>5057</v>
      </c>
      <c r="F333" s="664">
        <v>2</v>
      </c>
      <c r="G333" s="664">
        <v>0</v>
      </c>
      <c r="H333" s="664"/>
      <c r="I333" s="664">
        <v>0</v>
      </c>
      <c r="J333" s="664">
        <v>1</v>
      </c>
      <c r="K333" s="664">
        <v>0</v>
      </c>
      <c r="L333" s="664"/>
      <c r="M333" s="664">
        <v>0</v>
      </c>
      <c r="N333" s="664">
        <v>1</v>
      </c>
      <c r="O333" s="664">
        <v>0</v>
      </c>
      <c r="P333" s="677"/>
      <c r="Q333" s="665">
        <v>0</v>
      </c>
    </row>
    <row r="334" spans="1:17" ht="14.4" customHeight="1" x14ac:dyDescent="0.3">
      <c r="A334" s="660" t="s">
        <v>560</v>
      </c>
      <c r="B334" s="661" t="s">
        <v>4632</v>
      </c>
      <c r="C334" s="661" t="s">
        <v>4493</v>
      </c>
      <c r="D334" s="661" t="s">
        <v>5063</v>
      </c>
      <c r="E334" s="661" t="s">
        <v>5057</v>
      </c>
      <c r="F334" s="664">
        <v>2</v>
      </c>
      <c r="G334" s="664">
        <v>0</v>
      </c>
      <c r="H334" s="664"/>
      <c r="I334" s="664">
        <v>0</v>
      </c>
      <c r="J334" s="664">
        <v>3</v>
      </c>
      <c r="K334" s="664">
        <v>0</v>
      </c>
      <c r="L334" s="664"/>
      <c r="M334" s="664">
        <v>0</v>
      </c>
      <c r="N334" s="664">
        <v>2</v>
      </c>
      <c r="O334" s="664">
        <v>0</v>
      </c>
      <c r="P334" s="677"/>
      <c r="Q334" s="665">
        <v>0</v>
      </c>
    </row>
    <row r="335" spans="1:17" ht="14.4" customHeight="1" x14ac:dyDescent="0.3">
      <c r="A335" s="660" t="s">
        <v>560</v>
      </c>
      <c r="B335" s="661" t="s">
        <v>4632</v>
      </c>
      <c r="C335" s="661" t="s">
        <v>4493</v>
      </c>
      <c r="D335" s="661" t="s">
        <v>5064</v>
      </c>
      <c r="E335" s="661" t="s">
        <v>5065</v>
      </c>
      <c r="F335" s="664">
        <v>1</v>
      </c>
      <c r="G335" s="664">
        <v>0</v>
      </c>
      <c r="H335" s="664"/>
      <c r="I335" s="664">
        <v>0</v>
      </c>
      <c r="J335" s="664"/>
      <c r="K335" s="664"/>
      <c r="L335" s="664"/>
      <c r="M335" s="664"/>
      <c r="N335" s="664">
        <v>1</v>
      </c>
      <c r="O335" s="664">
        <v>0</v>
      </c>
      <c r="P335" s="677"/>
      <c r="Q335" s="665">
        <v>0</v>
      </c>
    </row>
    <row r="336" spans="1:17" ht="14.4" customHeight="1" x14ac:dyDescent="0.3">
      <c r="A336" s="660" t="s">
        <v>560</v>
      </c>
      <c r="B336" s="661" t="s">
        <v>4632</v>
      </c>
      <c r="C336" s="661" t="s">
        <v>4493</v>
      </c>
      <c r="D336" s="661" t="s">
        <v>5066</v>
      </c>
      <c r="E336" s="661" t="s">
        <v>5067</v>
      </c>
      <c r="F336" s="664"/>
      <c r="G336" s="664"/>
      <c r="H336" s="664"/>
      <c r="I336" s="664"/>
      <c r="J336" s="664">
        <v>4</v>
      </c>
      <c r="K336" s="664">
        <v>0</v>
      </c>
      <c r="L336" s="664"/>
      <c r="M336" s="664">
        <v>0</v>
      </c>
      <c r="N336" s="664">
        <v>1</v>
      </c>
      <c r="O336" s="664">
        <v>0</v>
      </c>
      <c r="P336" s="677"/>
      <c r="Q336" s="665">
        <v>0</v>
      </c>
    </row>
    <row r="337" spans="1:17" ht="14.4" customHeight="1" x14ac:dyDescent="0.3">
      <c r="A337" s="660" t="s">
        <v>560</v>
      </c>
      <c r="B337" s="661" t="s">
        <v>4632</v>
      </c>
      <c r="C337" s="661" t="s">
        <v>4493</v>
      </c>
      <c r="D337" s="661" t="s">
        <v>5068</v>
      </c>
      <c r="E337" s="661" t="s">
        <v>5069</v>
      </c>
      <c r="F337" s="664">
        <v>1</v>
      </c>
      <c r="G337" s="664">
        <v>0</v>
      </c>
      <c r="H337" s="664"/>
      <c r="I337" s="664">
        <v>0</v>
      </c>
      <c r="J337" s="664"/>
      <c r="K337" s="664"/>
      <c r="L337" s="664"/>
      <c r="M337" s="664"/>
      <c r="N337" s="664"/>
      <c r="O337" s="664"/>
      <c r="P337" s="677"/>
      <c r="Q337" s="665"/>
    </row>
    <row r="338" spans="1:17" ht="14.4" customHeight="1" x14ac:dyDescent="0.3">
      <c r="A338" s="660" t="s">
        <v>560</v>
      </c>
      <c r="B338" s="661" t="s">
        <v>4632</v>
      </c>
      <c r="C338" s="661" t="s">
        <v>4493</v>
      </c>
      <c r="D338" s="661" t="s">
        <v>5070</v>
      </c>
      <c r="E338" s="661" t="s">
        <v>5071</v>
      </c>
      <c r="F338" s="664">
        <v>1</v>
      </c>
      <c r="G338" s="664">
        <v>0</v>
      </c>
      <c r="H338" s="664"/>
      <c r="I338" s="664">
        <v>0</v>
      </c>
      <c r="J338" s="664">
        <v>2</v>
      </c>
      <c r="K338" s="664">
        <v>0</v>
      </c>
      <c r="L338" s="664"/>
      <c r="M338" s="664">
        <v>0</v>
      </c>
      <c r="N338" s="664"/>
      <c r="O338" s="664"/>
      <c r="P338" s="677"/>
      <c r="Q338" s="665"/>
    </row>
    <row r="339" spans="1:17" ht="14.4" customHeight="1" x14ac:dyDescent="0.3">
      <c r="A339" s="660" t="s">
        <v>560</v>
      </c>
      <c r="B339" s="661" t="s">
        <v>4632</v>
      </c>
      <c r="C339" s="661" t="s">
        <v>4493</v>
      </c>
      <c r="D339" s="661" t="s">
        <v>5072</v>
      </c>
      <c r="E339" s="661" t="s">
        <v>5073</v>
      </c>
      <c r="F339" s="664"/>
      <c r="G339" s="664"/>
      <c r="H339" s="664"/>
      <c r="I339" s="664"/>
      <c r="J339" s="664">
        <v>1</v>
      </c>
      <c r="K339" s="664">
        <v>0</v>
      </c>
      <c r="L339" s="664"/>
      <c r="M339" s="664">
        <v>0</v>
      </c>
      <c r="N339" s="664"/>
      <c r="O339" s="664"/>
      <c r="P339" s="677"/>
      <c r="Q339" s="665"/>
    </row>
    <row r="340" spans="1:17" ht="14.4" customHeight="1" x14ac:dyDescent="0.3">
      <c r="A340" s="660" t="s">
        <v>560</v>
      </c>
      <c r="B340" s="661" t="s">
        <v>4632</v>
      </c>
      <c r="C340" s="661" t="s">
        <v>4493</v>
      </c>
      <c r="D340" s="661" t="s">
        <v>5074</v>
      </c>
      <c r="E340" s="661" t="s">
        <v>5075</v>
      </c>
      <c r="F340" s="664"/>
      <c r="G340" s="664"/>
      <c r="H340" s="664"/>
      <c r="I340" s="664"/>
      <c r="J340" s="664">
        <v>1</v>
      </c>
      <c r="K340" s="664">
        <v>0</v>
      </c>
      <c r="L340" s="664"/>
      <c r="M340" s="664">
        <v>0</v>
      </c>
      <c r="N340" s="664"/>
      <c r="O340" s="664"/>
      <c r="P340" s="677"/>
      <c r="Q340" s="665"/>
    </row>
    <row r="341" spans="1:17" ht="14.4" customHeight="1" x14ac:dyDescent="0.3">
      <c r="A341" s="660" t="s">
        <v>560</v>
      </c>
      <c r="B341" s="661" t="s">
        <v>4632</v>
      </c>
      <c r="C341" s="661" t="s">
        <v>4493</v>
      </c>
      <c r="D341" s="661" t="s">
        <v>5076</v>
      </c>
      <c r="E341" s="661" t="s">
        <v>5077</v>
      </c>
      <c r="F341" s="664"/>
      <c r="G341" s="664"/>
      <c r="H341" s="664"/>
      <c r="I341" s="664"/>
      <c r="J341" s="664">
        <v>1</v>
      </c>
      <c r="K341" s="664">
        <v>0</v>
      </c>
      <c r="L341" s="664"/>
      <c r="M341" s="664">
        <v>0</v>
      </c>
      <c r="N341" s="664"/>
      <c r="O341" s="664"/>
      <c r="P341" s="677"/>
      <c r="Q341" s="665"/>
    </row>
    <row r="342" spans="1:17" ht="14.4" customHeight="1" x14ac:dyDescent="0.3">
      <c r="A342" s="660" t="s">
        <v>560</v>
      </c>
      <c r="B342" s="661" t="s">
        <v>4632</v>
      </c>
      <c r="C342" s="661" t="s">
        <v>4493</v>
      </c>
      <c r="D342" s="661" t="s">
        <v>5078</v>
      </c>
      <c r="E342" s="661" t="s">
        <v>5079</v>
      </c>
      <c r="F342" s="664"/>
      <c r="G342" s="664"/>
      <c r="H342" s="664"/>
      <c r="I342" s="664"/>
      <c r="J342" s="664"/>
      <c r="K342" s="664"/>
      <c r="L342" s="664"/>
      <c r="M342" s="664"/>
      <c r="N342" s="664">
        <v>1</v>
      </c>
      <c r="O342" s="664">
        <v>0</v>
      </c>
      <c r="P342" s="677"/>
      <c r="Q342" s="665">
        <v>0</v>
      </c>
    </row>
    <row r="343" spans="1:17" ht="14.4" customHeight="1" x14ac:dyDescent="0.3">
      <c r="A343" s="660" t="s">
        <v>560</v>
      </c>
      <c r="B343" s="661" t="s">
        <v>4632</v>
      </c>
      <c r="C343" s="661" t="s">
        <v>4493</v>
      </c>
      <c r="D343" s="661" t="s">
        <v>5080</v>
      </c>
      <c r="E343" s="661" t="s">
        <v>5081</v>
      </c>
      <c r="F343" s="664"/>
      <c r="G343" s="664"/>
      <c r="H343" s="664"/>
      <c r="I343" s="664"/>
      <c r="J343" s="664"/>
      <c r="K343" s="664"/>
      <c r="L343" s="664"/>
      <c r="M343" s="664"/>
      <c r="N343" s="664">
        <v>1</v>
      </c>
      <c r="O343" s="664">
        <v>0</v>
      </c>
      <c r="P343" s="677"/>
      <c r="Q343" s="665">
        <v>0</v>
      </c>
    </row>
    <row r="344" spans="1:17" ht="14.4" customHeight="1" x14ac:dyDescent="0.3">
      <c r="A344" s="660" t="s">
        <v>560</v>
      </c>
      <c r="B344" s="661" t="s">
        <v>4632</v>
      </c>
      <c r="C344" s="661" t="s">
        <v>4493</v>
      </c>
      <c r="D344" s="661" t="s">
        <v>5082</v>
      </c>
      <c r="E344" s="661" t="s">
        <v>5083</v>
      </c>
      <c r="F344" s="664"/>
      <c r="G344" s="664"/>
      <c r="H344" s="664"/>
      <c r="I344" s="664"/>
      <c r="J344" s="664"/>
      <c r="K344" s="664"/>
      <c r="L344" s="664"/>
      <c r="M344" s="664"/>
      <c r="N344" s="664">
        <v>1</v>
      </c>
      <c r="O344" s="664">
        <v>0</v>
      </c>
      <c r="P344" s="677"/>
      <c r="Q344" s="665">
        <v>0</v>
      </c>
    </row>
    <row r="345" spans="1:17" ht="14.4" customHeight="1" x14ac:dyDescent="0.3">
      <c r="A345" s="660" t="s">
        <v>560</v>
      </c>
      <c r="B345" s="661" t="s">
        <v>4632</v>
      </c>
      <c r="C345" s="661" t="s">
        <v>4493</v>
      </c>
      <c r="D345" s="661" t="s">
        <v>5084</v>
      </c>
      <c r="E345" s="661" t="s">
        <v>5085</v>
      </c>
      <c r="F345" s="664"/>
      <c r="G345" s="664"/>
      <c r="H345" s="664"/>
      <c r="I345" s="664"/>
      <c r="J345" s="664"/>
      <c r="K345" s="664"/>
      <c r="L345" s="664"/>
      <c r="M345" s="664"/>
      <c r="N345" s="664">
        <v>1</v>
      </c>
      <c r="O345" s="664">
        <v>0</v>
      </c>
      <c r="P345" s="677"/>
      <c r="Q345" s="665">
        <v>0</v>
      </c>
    </row>
    <row r="346" spans="1:17" ht="14.4" customHeight="1" x14ac:dyDescent="0.3">
      <c r="A346" s="660" t="s">
        <v>560</v>
      </c>
      <c r="B346" s="661" t="s">
        <v>4632</v>
      </c>
      <c r="C346" s="661" t="s">
        <v>4493</v>
      </c>
      <c r="D346" s="661" t="s">
        <v>5086</v>
      </c>
      <c r="E346" s="661" t="s">
        <v>5087</v>
      </c>
      <c r="F346" s="664"/>
      <c r="G346" s="664"/>
      <c r="H346" s="664"/>
      <c r="I346" s="664"/>
      <c r="J346" s="664"/>
      <c r="K346" s="664"/>
      <c r="L346" s="664"/>
      <c r="M346" s="664"/>
      <c r="N346" s="664">
        <v>1</v>
      </c>
      <c r="O346" s="664">
        <v>0</v>
      </c>
      <c r="P346" s="677"/>
      <c r="Q346" s="665">
        <v>0</v>
      </c>
    </row>
    <row r="347" spans="1:17" ht="14.4" customHeight="1" x14ac:dyDescent="0.3">
      <c r="A347" s="660" t="s">
        <v>560</v>
      </c>
      <c r="B347" s="661" t="s">
        <v>4632</v>
      </c>
      <c r="C347" s="661" t="s">
        <v>4493</v>
      </c>
      <c r="D347" s="661" t="s">
        <v>5088</v>
      </c>
      <c r="E347" s="661" t="s">
        <v>5048</v>
      </c>
      <c r="F347" s="664"/>
      <c r="G347" s="664"/>
      <c r="H347" s="664"/>
      <c r="I347" s="664"/>
      <c r="J347" s="664"/>
      <c r="K347" s="664"/>
      <c r="L347" s="664"/>
      <c r="M347" s="664"/>
      <c r="N347" s="664">
        <v>1</v>
      </c>
      <c r="O347" s="664">
        <v>0</v>
      </c>
      <c r="P347" s="677"/>
      <c r="Q347" s="665">
        <v>0</v>
      </c>
    </row>
    <row r="348" spans="1:17" ht="14.4" customHeight="1" x14ac:dyDescent="0.3">
      <c r="A348" s="660" t="s">
        <v>560</v>
      </c>
      <c r="B348" s="661" t="s">
        <v>4632</v>
      </c>
      <c r="C348" s="661" t="s">
        <v>4493</v>
      </c>
      <c r="D348" s="661" t="s">
        <v>5089</v>
      </c>
      <c r="E348" s="661" t="s">
        <v>5090</v>
      </c>
      <c r="F348" s="664"/>
      <c r="G348" s="664"/>
      <c r="H348" s="664"/>
      <c r="I348" s="664"/>
      <c r="J348" s="664"/>
      <c r="K348" s="664"/>
      <c r="L348" s="664"/>
      <c r="M348" s="664"/>
      <c r="N348" s="664">
        <v>1</v>
      </c>
      <c r="O348" s="664">
        <v>0</v>
      </c>
      <c r="P348" s="677"/>
      <c r="Q348" s="665">
        <v>0</v>
      </c>
    </row>
    <row r="349" spans="1:17" ht="14.4" customHeight="1" x14ac:dyDescent="0.3">
      <c r="A349" s="660" t="s">
        <v>560</v>
      </c>
      <c r="B349" s="661" t="s">
        <v>4632</v>
      </c>
      <c r="C349" s="661" t="s">
        <v>4493</v>
      </c>
      <c r="D349" s="661" t="s">
        <v>5091</v>
      </c>
      <c r="E349" s="661" t="s">
        <v>5092</v>
      </c>
      <c r="F349" s="664">
        <v>1</v>
      </c>
      <c r="G349" s="664">
        <v>0</v>
      </c>
      <c r="H349" s="664"/>
      <c r="I349" s="664">
        <v>0</v>
      </c>
      <c r="J349" s="664"/>
      <c r="K349" s="664"/>
      <c r="L349" s="664"/>
      <c r="M349" s="664"/>
      <c r="N349" s="664"/>
      <c r="O349" s="664"/>
      <c r="P349" s="677"/>
      <c r="Q349" s="665"/>
    </row>
    <row r="350" spans="1:17" ht="14.4" customHeight="1" x14ac:dyDescent="0.3">
      <c r="A350" s="660" t="s">
        <v>560</v>
      </c>
      <c r="B350" s="661" t="s">
        <v>4632</v>
      </c>
      <c r="C350" s="661" t="s">
        <v>4493</v>
      </c>
      <c r="D350" s="661" t="s">
        <v>5093</v>
      </c>
      <c r="E350" s="661" t="s">
        <v>5094</v>
      </c>
      <c r="F350" s="664"/>
      <c r="G350" s="664"/>
      <c r="H350" s="664"/>
      <c r="I350" s="664"/>
      <c r="J350" s="664"/>
      <c r="K350" s="664"/>
      <c r="L350" s="664"/>
      <c r="M350" s="664"/>
      <c r="N350" s="664">
        <v>1</v>
      </c>
      <c r="O350" s="664">
        <v>0</v>
      </c>
      <c r="P350" s="677"/>
      <c r="Q350" s="665">
        <v>0</v>
      </c>
    </row>
    <row r="351" spans="1:17" ht="14.4" customHeight="1" x14ac:dyDescent="0.3">
      <c r="A351" s="660" t="s">
        <v>560</v>
      </c>
      <c r="B351" s="661" t="s">
        <v>4632</v>
      </c>
      <c r="C351" s="661" t="s">
        <v>4493</v>
      </c>
      <c r="D351" s="661" t="s">
        <v>5095</v>
      </c>
      <c r="E351" s="661" t="s">
        <v>5096</v>
      </c>
      <c r="F351" s="664"/>
      <c r="G351" s="664"/>
      <c r="H351" s="664"/>
      <c r="I351" s="664"/>
      <c r="J351" s="664"/>
      <c r="K351" s="664"/>
      <c r="L351" s="664"/>
      <c r="M351" s="664"/>
      <c r="N351" s="664">
        <v>1</v>
      </c>
      <c r="O351" s="664">
        <v>0</v>
      </c>
      <c r="P351" s="677"/>
      <c r="Q351" s="665">
        <v>0</v>
      </c>
    </row>
    <row r="352" spans="1:17" ht="14.4" customHeight="1" x14ac:dyDescent="0.3">
      <c r="A352" s="660" t="s">
        <v>560</v>
      </c>
      <c r="B352" s="661" t="s">
        <v>5097</v>
      </c>
      <c r="C352" s="661" t="s">
        <v>4493</v>
      </c>
      <c r="D352" s="661" t="s">
        <v>5098</v>
      </c>
      <c r="E352" s="661" t="s">
        <v>5099</v>
      </c>
      <c r="F352" s="664"/>
      <c r="G352" s="664"/>
      <c r="H352" s="664"/>
      <c r="I352" s="664"/>
      <c r="J352" s="664">
        <v>4</v>
      </c>
      <c r="K352" s="664">
        <v>688</v>
      </c>
      <c r="L352" s="664"/>
      <c r="M352" s="664">
        <v>172</v>
      </c>
      <c r="N352" s="664"/>
      <c r="O352" s="664"/>
      <c r="P352" s="677"/>
      <c r="Q352" s="665"/>
    </row>
    <row r="353" spans="1:17" ht="14.4" customHeight="1" x14ac:dyDescent="0.3">
      <c r="A353" s="660" t="s">
        <v>560</v>
      </c>
      <c r="B353" s="661" t="s">
        <v>5097</v>
      </c>
      <c r="C353" s="661" t="s">
        <v>4493</v>
      </c>
      <c r="D353" s="661" t="s">
        <v>5100</v>
      </c>
      <c r="E353" s="661" t="s">
        <v>5101</v>
      </c>
      <c r="F353" s="664"/>
      <c r="G353" s="664"/>
      <c r="H353" s="664"/>
      <c r="I353" s="664"/>
      <c r="J353" s="664">
        <v>2</v>
      </c>
      <c r="K353" s="664">
        <v>7142</v>
      </c>
      <c r="L353" s="664"/>
      <c r="M353" s="664">
        <v>3571</v>
      </c>
      <c r="N353" s="664"/>
      <c r="O353" s="664"/>
      <c r="P353" s="677"/>
      <c r="Q353" s="665"/>
    </row>
    <row r="354" spans="1:17" ht="14.4" customHeight="1" x14ac:dyDescent="0.3">
      <c r="A354" s="660" t="s">
        <v>560</v>
      </c>
      <c r="B354" s="661" t="s">
        <v>5097</v>
      </c>
      <c r="C354" s="661" t="s">
        <v>4493</v>
      </c>
      <c r="D354" s="661" t="s">
        <v>5102</v>
      </c>
      <c r="E354" s="661" t="s">
        <v>5103</v>
      </c>
      <c r="F354" s="664"/>
      <c r="G354" s="664"/>
      <c r="H354" s="664"/>
      <c r="I354" s="664"/>
      <c r="J354" s="664">
        <v>2</v>
      </c>
      <c r="K354" s="664">
        <v>2976</v>
      </c>
      <c r="L354" s="664"/>
      <c r="M354" s="664">
        <v>1488</v>
      </c>
      <c r="N354" s="664"/>
      <c r="O354" s="664"/>
      <c r="P354" s="677"/>
      <c r="Q354" s="665"/>
    </row>
    <row r="355" spans="1:17" ht="14.4" customHeight="1" x14ac:dyDescent="0.3">
      <c r="A355" s="660" t="s">
        <v>560</v>
      </c>
      <c r="B355" s="661" t="s">
        <v>5097</v>
      </c>
      <c r="C355" s="661" t="s">
        <v>4493</v>
      </c>
      <c r="D355" s="661" t="s">
        <v>5104</v>
      </c>
      <c r="E355" s="661" t="s">
        <v>5105</v>
      </c>
      <c r="F355" s="664"/>
      <c r="G355" s="664"/>
      <c r="H355" s="664"/>
      <c r="I355" s="664"/>
      <c r="J355" s="664">
        <v>1</v>
      </c>
      <c r="K355" s="664">
        <v>2678</v>
      </c>
      <c r="L355" s="664"/>
      <c r="M355" s="664">
        <v>2678</v>
      </c>
      <c r="N355" s="664"/>
      <c r="O355" s="664"/>
      <c r="P355" s="677"/>
      <c r="Q355" s="665"/>
    </row>
    <row r="356" spans="1:17" ht="14.4" customHeight="1" x14ac:dyDescent="0.3">
      <c r="A356" s="660" t="s">
        <v>560</v>
      </c>
      <c r="B356" s="661" t="s">
        <v>5097</v>
      </c>
      <c r="C356" s="661" t="s">
        <v>4493</v>
      </c>
      <c r="D356" s="661" t="s">
        <v>5106</v>
      </c>
      <c r="E356" s="661" t="s">
        <v>5107</v>
      </c>
      <c r="F356" s="664"/>
      <c r="G356" s="664"/>
      <c r="H356" s="664"/>
      <c r="I356" s="664"/>
      <c r="J356" s="664">
        <v>2</v>
      </c>
      <c r="K356" s="664">
        <v>2208</v>
      </c>
      <c r="L356" s="664"/>
      <c r="M356" s="664">
        <v>1104</v>
      </c>
      <c r="N356" s="664"/>
      <c r="O356" s="664"/>
      <c r="P356" s="677"/>
      <c r="Q356" s="665"/>
    </row>
    <row r="357" spans="1:17" ht="14.4" customHeight="1" x14ac:dyDescent="0.3">
      <c r="A357" s="660" t="s">
        <v>560</v>
      </c>
      <c r="B357" s="661" t="s">
        <v>5097</v>
      </c>
      <c r="C357" s="661" t="s">
        <v>4493</v>
      </c>
      <c r="D357" s="661" t="s">
        <v>5108</v>
      </c>
      <c r="E357" s="661" t="s">
        <v>5109</v>
      </c>
      <c r="F357" s="664"/>
      <c r="G357" s="664"/>
      <c r="H357" s="664"/>
      <c r="I357" s="664"/>
      <c r="J357" s="664">
        <v>1</v>
      </c>
      <c r="K357" s="664">
        <v>5298</v>
      </c>
      <c r="L357" s="664"/>
      <c r="M357" s="664">
        <v>5298</v>
      </c>
      <c r="N357" s="664"/>
      <c r="O357" s="664"/>
      <c r="P357" s="677"/>
      <c r="Q357" s="665"/>
    </row>
    <row r="358" spans="1:17" ht="14.4" customHeight="1" x14ac:dyDescent="0.3">
      <c r="A358" s="660" t="s">
        <v>560</v>
      </c>
      <c r="B358" s="661" t="s">
        <v>5097</v>
      </c>
      <c r="C358" s="661" t="s">
        <v>4493</v>
      </c>
      <c r="D358" s="661" t="s">
        <v>5110</v>
      </c>
      <c r="E358" s="661" t="s">
        <v>5111</v>
      </c>
      <c r="F358" s="664"/>
      <c r="G358" s="664"/>
      <c r="H358" s="664"/>
      <c r="I358" s="664"/>
      <c r="J358" s="664">
        <v>4</v>
      </c>
      <c r="K358" s="664">
        <v>4956</v>
      </c>
      <c r="L358" s="664"/>
      <c r="M358" s="664">
        <v>1239</v>
      </c>
      <c r="N358" s="664"/>
      <c r="O358" s="664"/>
      <c r="P358" s="677"/>
      <c r="Q358" s="665"/>
    </row>
    <row r="359" spans="1:17" ht="14.4" customHeight="1" x14ac:dyDescent="0.3">
      <c r="A359" s="660" t="s">
        <v>560</v>
      </c>
      <c r="B359" s="661" t="s">
        <v>5097</v>
      </c>
      <c r="C359" s="661" t="s">
        <v>4493</v>
      </c>
      <c r="D359" s="661" t="s">
        <v>5112</v>
      </c>
      <c r="E359" s="661" t="s">
        <v>5113</v>
      </c>
      <c r="F359" s="664"/>
      <c r="G359" s="664"/>
      <c r="H359" s="664"/>
      <c r="I359" s="664"/>
      <c r="J359" s="664">
        <v>3</v>
      </c>
      <c r="K359" s="664">
        <v>1326</v>
      </c>
      <c r="L359" s="664"/>
      <c r="M359" s="664">
        <v>442</v>
      </c>
      <c r="N359" s="664"/>
      <c r="O359" s="664"/>
      <c r="P359" s="677"/>
      <c r="Q359" s="665"/>
    </row>
    <row r="360" spans="1:17" ht="14.4" customHeight="1" x14ac:dyDescent="0.3">
      <c r="A360" s="660" t="s">
        <v>560</v>
      </c>
      <c r="B360" s="661" t="s">
        <v>5114</v>
      </c>
      <c r="C360" s="661" t="s">
        <v>4633</v>
      </c>
      <c r="D360" s="661" t="s">
        <v>5115</v>
      </c>
      <c r="E360" s="661" t="s">
        <v>5116</v>
      </c>
      <c r="F360" s="664"/>
      <c r="G360" s="664"/>
      <c r="H360" s="664"/>
      <c r="I360" s="664"/>
      <c r="J360" s="664">
        <v>6</v>
      </c>
      <c r="K360" s="664">
        <v>31288.92</v>
      </c>
      <c r="L360" s="664"/>
      <c r="M360" s="664">
        <v>5214.82</v>
      </c>
      <c r="N360" s="664"/>
      <c r="O360" s="664"/>
      <c r="P360" s="677"/>
      <c r="Q360" s="665"/>
    </row>
    <row r="361" spans="1:17" ht="14.4" customHeight="1" x14ac:dyDescent="0.3">
      <c r="A361" s="660" t="s">
        <v>560</v>
      </c>
      <c r="B361" s="661" t="s">
        <v>5114</v>
      </c>
      <c r="C361" s="661" t="s">
        <v>4633</v>
      </c>
      <c r="D361" s="661" t="s">
        <v>4639</v>
      </c>
      <c r="E361" s="661" t="s">
        <v>4640</v>
      </c>
      <c r="F361" s="664"/>
      <c r="G361" s="664"/>
      <c r="H361" s="664"/>
      <c r="I361" s="664"/>
      <c r="J361" s="664">
        <v>23</v>
      </c>
      <c r="K361" s="664">
        <v>2713.08</v>
      </c>
      <c r="L361" s="664"/>
      <c r="M361" s="664">
        <v>117.96</v>
      </c>
      <c r="N361" s="664"/>
      <c r="O361" s="664"/>
      <c r="P361" s="677"/>
      <c r="Q361" s="665"/>
    </row>
    <row r="362" spans="1:17" ht="14.4" customHeight="1" x14ac:dyDescent="0.3">
      <c r="A362" s="660" t="s">
        <v>560</v>
      </c>
      <c r="B362" s="661" t="s">
        <v>5114</v>
      </c>
      <c r="C362" s="661" t="s">
        <v>4633</v>
      </c>
      <c r="D362" s="661" t="s">
        <v>4641</v>
      </c>
      <c r="E362" s="661" t="s">
        <v>4640</v>
      </c>
      <c r="F362" s="664">
        <v>19</v>
      </c>
      <c r="G362" s="664">
        <v>4310.91</v>
      </c>
      <c r="H362" s="664">
        <v>1</v>
      </c>
      <c r="I362" s="664">
        <v>226.89</v>
      </c>
      <c r="J362" s="664">
        <v>1</v>
      </c>
      <c r="K362" s="664">
        <v>79.59</v>
      </c>
      <c r="L362" s="664">
        <v>1.8462459202349388E-2</v>
      </c>
      <c r="M362" s="664">
        <v>79.59</v>
      </c>
      <c r="N362" s="664"/>
      <c r="O362" s="664"/>
      <c r="P362" s="677"/>
      <c r="Q362" s="665"/>
    </row>
    <row r="363" spans="1:17" ht="14.4" customHeight="1" x14ac:dyDescent="0.3">
      <c r="A363" s="660" t="s">
        <v>560</v>
      </c>
      <c r="B363" s="661" t="s">
        <v>5114</v>
      </c>
      <c r="C363" s="661" t="s">
        <v>4633</v>
      </c>
      <c r="D363" s="661" t="s">
        <v>5117</v>
      </c>
      <c r="E363" s="661" t="s">
        <v>2350</v>
      </c>
      <c r="F363" s="664"/>
      <c r="G363" s="664"/>
      <c r="H363" s="664"/>
      <c r="I363" s="664"/>
      <c r="J363" s="664">
        <v>1.5</v>
      </c>
      <c r="K363" s="664">
        <v>959.94</v>
      </c>
      <c r="L363" s="664"/>
      <c r="M363" s="664">
        <v>639.96</v>
      </c>
      <c r="N363" s="664"/>
      <c r="O363" s="664"/>
      <c r="P363" s="677"/>
      <c r="Q363" s="665"/>
    </row>
    <row r="364" spans="1:17" ht="14.4" customHeight="1" x14ac:dyDescent="0.3">
      <c r="A364" s="660" t="s">
        <v>560</v>
      </c>
      <c r="B364" s="661" t="s">
        <v>5114</v>
      </c>
      <c r="C364" s="661" t="s">
        <v>4633</v>
      </c>
      <c r="D364" s="661" t="s">
        <v>4643</v>
      </c>
      <c r="E364" s="661"/>
      <c r="F364" s="664">
        <v>13.4</v>
      </c>
      <c r="G364" s="664">
        <v>14462.79</v>
      </c>
      <c r="H364" s="664">
        <v>1</v>
      </c>
      <c r="I364" s="664">
        <v>1079.3126865671643</v>
      </c>
      <c r="J364" s="664"/>
      <c r="K364" s="664"/>
      <c r="L364" s="664"/>
      <c r="M364" s="664"/>
      <c r="N364" s="664"/>
      <c r="O364" s="664"/>
      <c r="P364" s="677"/>
      <c r="Q364" s="665"/>
    </row>
    <row r="365" spans="1:17" ht="14.4" customHeight="1" x14ac:dyDescent="0.3">
      <c r="A365" s="660" t="s">
        <v>560</v>
      </c>
      <c r="B365" s="661" t="s">
        <v>5114</v>
      </c>
      <c r="C365" s="661" t="s">
        <v>4633</v>
      </c>
      <c r="D365" s="661" t="s">
        <v>4644</v>
      </c>
      <c r="E365" s="661" t="s">
        <v>1532</v>
      </c>
      <c r="F365" s="664">
        <v>211</v>
      </c>
      <c r="G365" s="664">
        <v>13851.72</v>
      </c>
      <c r="H365" s="664">
        <v>1</v>
      </c>
      <c r="I365" s="664">
        <v>65.647962085308052</v>
      </c>
      <c r="J365" s="664">
        <v>248</v>
      </c>
      <c r="K365" s="664">
        <v>15140.4</v>
      </c>
      <c r="L365" s="664">
        <v>1.0930339336919892</v>
      </c>
      <c r="M365" s="664">
        <v>61.05</v>
      </c>
      <c r="N365" s="664">
        <v>224.3</v>
      </c>
      <c r="O365" s="664">
        <v>13178.619999999999</v>
      </c>
      <c r="P365" s="677">
        <v>0.95140675670602637</v>
      </c>
      <c r="Q365" s="665">
        <v>58.754436023183231</v>
      </c>
    </row>
    <row r="366" spans="1:17" ht="14.4" customHeight="1" x14ac:dyDescent="0.3">
      <c r="A366" s="660" t="s">
        <v>560</v>
      </c>
      <c r="B366" s="661" t="s">
        <v>5114</v>
      </c>
      <c r="C366" s="661" t="s">
        <v>4633</v>
      </c>
      <c r="D366" s="661" t="s">
        <v>5118</v>
      </c>
      <c r="E366" s="661" t="s">
        <v>5119</v>
      </c>
      <c r="F366" s="664"/>
      <c r="G366" s="664"/>
      <c r="H366" s="664"/>
      <c r="I366" s="664"/>
      <c r="J366" s="664">
        <v>27</v>
      </c>
      <c r="K366" s="664">
        <v>31241.97</v>
      </c>
      <c r="L366" s="664"/>
      <c r="M366" s="664">
        <v>1157.1100000000001</v>
      </c>
      <c r="N366" s="664"/>
      <c r="O366" s="664"/>
      <c r="P366" s="677"/>
      <c r="Q366" s="665"/>
    </row>
    <row r="367" spans="1:17" ht="14.4" customHeight="1" x14ac:dyDescent="0.3">
      <c r="A367" s="660" t="s">
        <v>560</v>
      </c>
      <c r="B367" s="661" t="s">
        <v>5114</v>
      </c>
      <c r="C367" s="661" t="s">
        <v>4633</v>
      </c>
      <c r="D367" s="661" t="s">
        <v>5120</v>
      </c>
      <c r="E367" s="661" t="s">
        <v>5121</v>
      </c>
      <c r="F367" s="664">
        <v>32</v>
      </c>
      <c r="G367" s="664">
        <v>112077.08</v>
      </c>
      <c r="H367" s="664">
        <v>1</v>
      </c>
      <c r="I367" s="664">
        <v>3502.4087500000001</v>
      </c>
      <c r="J367" s="664"/>
      <c r="K367" s="664"/>
      <c r="L367" s="664"/>
      <c r="M367" s="664"/>
      <c r="N367" s="664"/>
      <c r="O367" s="664"/>
      <c r="P367" s="677"/>
      <c r="Q367" s="665"/>
    </row>
    <row r="368" spans="1:17" ht="14.4" customHeight="1" x14ac:dyDescent="0.3">
      <c r="A368" s="660" t="s">
        <v>560</v>
      </c>
      <c r="B368" s="661" t="s">
        <v>5114</v>
      </c>
      <c r="C368" s="661" t="s">
        <v>4633</v>
      </c>
      <c r="D368" s="661" t="s">
        <v>4647</v>
      </c>
      <c r="E368" s="661" t="s">
        <v>2309</v>
      </c>
      <c r="F368" s="664">
        <v>127</v>
      </c>
      <c r="G368" s="664">
        <v>7366.27</v>
      </c>
      <c r="H368" s="664">
        <v>1</v>
      </c>
      <c r="I368" s="664">
        <v>58.002125984251975</v>
      </c>
      <c r="J368" s="664">
        <v>58</v>
      </c>
      <c r="K368" s="664">
        <v>2340.88</v>
      </c>
      <c r="L368" s="664">
        <v>0.31778362726318748</v>
      </c>
      <c r="M368" s="664">
        <v>40.36</v>
      </c>
      <c r="N368" s="664">
        <v>69</v>
      </c>
      <c r="O368" s="664">
        <v>2664.09</v>
      </c>
      <c r="P368" s="677">
        <v>0.36166065050561547</v>
      </c>
      <c r="Q368" s="665">
        <v>38.61</v>
      </c>
    </row>
    <row r="369" spans="1:17" ht="14.4" customHeight="1" x14ac:dyDescent="0.3">
      <c r="A369" s="660" t="s">
        <v>560</v>
      </c>
      <c r="B369" s="661" t="s">
        <v>5114</v>
      </c>
      <c r="C369" s="661" t="s">
        <v>4633</v>
      </c>
      <c r="D369" s="661" t="s">
        <v>5122</v>
      </c>
      <c r="E369" s="661"/>
      <c r="F369" s="664">
        <v>35</v>
      </c>
      <c r="G369" s="664">
        <v>9585.17</v>
      </c>
      <c r="H369" s="664">
        <v>1</v>
      </c>
      <c r="I369" s="664">
        <v>273.86200000000002</v>
      </c>
      <c r="J369" s="664"/>
      <c r="K369" s="664"/>
      <c r="L369" s="664"/>
      <c r="M369" s="664"/>
      <c r="N369" s="664"/>
      <c r="O369" s="664"/>
      <c r="P369" s="677"/>
      <c r="Q369" s="665"/>
    </row>
    <row r="370" spans="1:17" ht="14.4" customHeight="1" x14ac:dyDescent="0.3">
      <c r="A370" s="660" t="s">
        <v>560</v>
      </c>
      <c r="B370" s="661" t="s">
        <v>5114</v>
      </c>
      <c r="C370" s="661" t="s">
        <v>4633</v>
      </c>
      <c r="D370" s="661" t="s">
        <v>4648</v>
      </c>
      <c r="E370" s="661" t="s">
        <v>1564</v>
      </c>
      <c r="F370" s="664">
        <v>22.6</v>
      </c>
      <c r="G370" s="664">
        <v>9124.77</v>
      </c>
      <c r="H370" s="664">
        <v>1</v>
      </c>
      <c r="I370" s="664">
        <v>403.75088495575221</v>
      </c>
      <c r="J370" s="664">
        <v>12</v>
      </c>
      <c r="K370" s="664">
        <v>4850.3999999999996</v>
      </c>
      <c r="L370" s="664">
        <v>0.53156408325908477</v>
      </c>
      <c r="M370" s="664">
        <v>404.2</v>
      </c>
      <c r="N370" s="664">
        <v>9.1</v>
      </c>
      <c r="O370" s="664">
        <v>3518.2400000000002</v>
      </c>
      <c r="P370" s="677">
        <v>0.38557026642863329</v>
      </c>
      <c r="Q370" s="665">
        <v>386.61978021978024</v>
      </c>
    </row>
    <row r="371" spans="1:17" ht="14.4" customHeight="1" x14ac:dyDescent="0.3">
      <c r="A371" s="660" t="s">
        <v>560</v>
      </c>
      <c r="B371" s="661" t="s">
        <v>5114</v>
      </c>
      <c r="C371" s="661" t="s">
        <v>4633</v>
      </c>
      <c r="D371" s="661" t="s">
        <v>2081</v>
      </c>
      <c r="E371" s="661" t="s">
        <v>5123</v>
      </c>
      <c r="F371" s="664"/>
      <c r="G371" s="664"/>
      <c r="H371" s="664"/>
      <c r="I371" s="664"/>
      <c r="J371" s="664">
        <v>7</v>
      </c>
      <c r="K371" s="664">
        <v>54017.979999999996</v>
      </c>
      <c r="L371" s="664"/>
      <c r="M371" s="664">
        <v>7716.8542857142847</v>
      </c>
      <c r="N371" s="664">
        <v>1</v>
      </c>
      <c r="O371" s="664">
        <v>9343.06</v>
      </c>
      <c r="P371" s="677"/>
      <c r="Q371" s="665">
        <v>9343.06</v>
      </c>
    </row>
    <row r="372" spans="1:17" ht="14.4" customHeight="1" x14ac:dyDescent="0.3">
      <c r="A372" s="660" t="s">
        <v>560</v>
      </c>
      <c r="B372" s="661" t="s">
        <v>5114</v>
      </c>
      <c r="C372" s="661" t="s">
        <v>4633</v>
      </c>
      <c r="D372" s="661" t="s">
        <v>4651</v>
      </c>
      <c r="E372" s="661" t="s">
        <v>2354</v>
      </c>
      <c r="F372" s="664">
        <v>71</v>
      </c>
      <c r="G372" s="664">
        <v>3372.5</v>
      </c>
      <c r="H372" s="664">
        <v>1</v>
      </c>
      <c r="I372" s="664">
        <v>47.5</v>
      </c>
      <c r="J372" s="664">
        <v>101</v>
      </c>
      <c r="K372" s="664">
        <v>4797.5</v>
      </c>
      <c r="L372" s="664">
        <v>1.4225352112676057</v>
      </c>
      <c r="M372" s="664">
        <v>47.5</v>
      </c>
      <c r="N372" s="664">
        <v>15</v>
      </c>
      <c r="O372" s="664">
        <v>681.45</v>
      </c>
      <c r="P372" s="677">
        <v>0.20206078576723499</v>
      </c>
      <c r="Q372" s="665">
        <v>45.43</v>
      </c>
    </row>
    <row r="373" spans="1:17" ht="14.4" customHeight="1" x14ac:dyDescent="0.3">
      <c r="A373" s="660" t="s">
        <v>560</v>
      </c>
      <c r="B373" s="661" t="s">
        <v>5114</v>
      </c>
      <c r="C373" s="661" t="s">
        <v>4633</v>
      </c>
      <c r="D373" s="661" t="s">
        <v>4652</v>
      </c>
      <c r="E373" s="661" t="s">
        <v>4653</v>
      </c>
      <c r="F373" s="664">
        <v>2.2000000000000002</v>
      </c>
      <c r="G373" s="664">
        <v>1265.6599999999999</v>
      </c>
      <c r="H373" s="664">
        <v>1</v>
      </c>
      <c r="I373" s="664">
        <v>575.29999999999984</v>
      </c>
      <c r="J373" s="664">
        <v>6.1</v>
      </c>
      <c r="K373" s="664">
        <v>3509.33</v>
      </c>
      <c r="L373" s="664">
        <v>2.7727272727272729</v>
      </c>
      <c r="M373" s="664">
        <v>575.30000000000007</v>
      </c>
      <c r="N373" s="664">
        <v>1.5</v>
      </c>
      <c r="O373" s="664">
        <v>825.45</v>
      </c>
      <c r="P373" s="677">
        <v>0.6521893715531818</v>
      </c>
      <c r="Q373" s="665">
        <v>550.30000000000007</v>
      </c>
    </row>
    <row r="374" spans="1:17" ht="14.4" customHeight="1" x14ac:dyDescent="0.3">
      <c r="A374" s="660" t="s">
        <v>560</v>
      </c>
      <c r="B374" s="661" t="s">
        <v>5114</v>
      </c>
      <c r="C374" s="661" t="s">
        <v>4633</v>
      </c>
      <c r="D374" s="661" t="s">
        <v>4654</v>
      </c>
      <c r="E374" s="661" t="s">
        <v>2036</v>
      </c>
      <c r="F374" s="664"/>
      <c r="G374" s="664"/>
      <c r="H374" s="664"/>
      <c r="I374" s="664"/>
      <c r="J374" s="664"/>
      <c r="K374" s="664"/>
      <c r="L374" s="664"/>
      <c r="M374" s="664"/>
      <c r="N374" s="664">
        <v>11</v>
      </c>
      <c r="O374" s="664">
        <v>849.42</v>
      </c>
      <c r="P374" s="677"/>
      <c r="Q374" s="665">
        <v>77.22</v>
      </c>
    </row>
    <row r="375" spans="1:17" ht="14.4" customHeight="1" x14ac:dyDescent="0.3">
      <c r="A375" s="660" t="s">
        <v>560</v>
      </c>
      <c r="B375" s="661" t="s">
        <v>5114</v>
      </c>
      <c r="C375" s="661" t="s">
        <v>4633</v>
      </c>
      <c r="D375" s="661" t="s">
        <v>4655</v>
      </c>
      <c r="E375" s="661" t="s">
        <v>2284</v>
      </c>
      <c r="F375" s="664"/>
      <c r="G375" s="664"/>
      <c r="H375" s="664"/>
      <c r="I375" s="664"/>
      <c r="J375" s="664">
        <v>24.2</v>
      </c>
      <c r="K375" s="664">
        <v>6835.59</v>
      </c>
      <c r="L375" s="664"/>
      <c r="M375" s="664">
        <v>282.46239669421487</v>
      </c>
      <c r="N375" s="664"/>
      <c r="O375" s="664"/>
      <c r="P375" s="677"/>
      <c r="Q375" s="665"/>
    </row>
    <row r="376" spans="1:17" ht="14.4" customHeight="1" x14ac:dyDescent="0.3">
      <c r="A376" s="660" t="s">
        <v>560</v>
      </c>
      <c r="B376" s="661" t="s">
        <v>5114</v>
      </c>
      <c r="C376" s="661" t="s">
        <v>4633</v>
      </c>
      <c r="D376" s="661" t="s">
        <v>4656</v>
      </c>
      <c r="E376" s="661" t="s">
        <v>2291</v>
      </c>
      <c r="F376" s="664">
        <v>8.2000000000000011</v>
      </c>
      <c r="G376" s="664">
        <v>3110</v>
      </c>
      <c r="H376" s="664">
        <v>1</v>
      </c>
      <c r="I376" s="664">
        <v>379.26829268292676</v>
      </c>
      <c r="J376" s="664">
        <v>1.2</v>
      </c>
      <c r="K376" s="664">
        <v>455.7</v>
      </c>
      <c r="L376" s="664">
        <v>0.14652733118971062</v>
      </c>
      <c r="M376" s="664">
        <v>379.75</v>
      </c>
      <c r="N376" s="664">
        <v>15.9</v>
      </c>
      <c r="O376" s="664">
        <v>5775.67</v>
      </c>
      <c r="P376" s="677">
        <v>1.8571286173633441</v>
      </c>
      <c r="Q376" s="665">
        <v>363.24968553459121</v>
      </c>
    </row>
    <row r="377" spans="1:17" ht="14.4" customHeight="1" x14ac:dyDescent="0.3">
      <c r="A377" s="660" t="s">
        <v>560</v>
      </c>
      <c r="B377" s="661" t="s">
        <v>5114</v>
      </c>
      <c r="C377" s="661" t="s">
        <v>4633</v>
      </c>
      <c r="D377" s="661" t="s">
        <v>5124</v>
      </c>
      <c r="E377" s="661" t="s">
        <v>5125</v>
      </c>
      <c r="F377" s="664"/>
      <c r="G377" s="664"/>
      <c r="H377" s="664"/>
      <c r="I377" s="664"/>
      <c r="J377" s="664"/>
      <c r="K377" s="664"/>
      <c r="L377" s="664"/>
      <c r="M377" s="664"/>
      <c r="N377" s="664">
        <v>1</v>
      </c>
      <c r="O377" s="664">
        <v>5985.71</v>
      </c>
      <c r="P377" s="677"/>
      <c r="Q377" s="665">
        <v>5985.71</v>
      </c>
    </row>
    <row r="378" spans="1:17" ht="14.4" customHeight="1" x14ac:dyDescent="0.3">
      <c r="A378" s="660" t="s">
        <v>560</v>
      </c>
      <c r="B378" s="661" t="s">
        <v>5114</v>
      </c>
      <c r="C378" s="661" t="s">
        <v>4633</v>
      </c>
      <c r="D378" s="661" t="s">
        <v>5126</v>
      </c>
      <c r="E378" s="661" t="s">
        <v>5127</v>
      </c>
      <c r="F378" s="664">
        <v>62</v>
      </c>
      <c r="G378" s="664">
        <v>9272.1</v>
      </c>
      <c r="H378" s="664">
        <v>1</v>
      </c>
      <c r="I378" s="664">
        <v>149.55000000000001</v>
      </c>
      <c r="J378" s="664"/>
      <c r="K378" s="664"/>
      <c r="L378" s="664"/>
      <c r="M378" s="664"/>
      <c r="N378" s="664"/>
      <c r="O378" s="664"/>
      <c r="P378" s="677"/>
      <c r="Q378" s="665"/>
    </row>
    <row r="379" spans="1:17" ht="14.4" customHeight="1" x14ac:dyDescent="0.3">
      <c r="A379" s="660" t="s">
        <v>560</v>
      </c>
      <c r="B379" s="661" t="s">
        <v>5114</v>
      </c>
      <c r="C379" s="661" t="s">
        <v>4633</v>
      </c>
      <c r="D379" s="661" t="s">
        <v>4657</v>
      </c>
      <c r="E379" s="661" t="s">
        <v>4658</v>
      </c>
      <c r="F379" s="664">
        <v>2</v>
      </c>
      <c r="G379" s="664">
        <v>81.900000000000006</v>
      </c>
      <c r="H379" s="664">
        <v>1</v>
      </c>
      <c r="I379" s="664">
        <v>40.950000000000003</v>
      </c>
      <c r="J379" s="664">
        <v>15</v>
      </c>
      <c r="K379" s="664">
        <v>614.25</v>
      </c>
      <c r="L379" s="664">
        <v>7.4999999999999991</v>
      </c>
      <c r="M379" s="664">
        <v>40.950000000000003</v>
      </c>
      <c r="N379" s="664"/>
      <c r="O379" s="664"/>
      <c r="P379" s="677"/>
      <c r="Q379" s="665"/>
    </row>
    <row r="380" spans="1:17" ht="14.4" customHeight="1" x14ac:dyDescent="0.3">
      <c r="A380" s="660" t="s">
        <v>560</v>
      </c>
      <c r="B380" s="661" t="s">
        <v>5114</v>
      </c>
      <c r="C380" s="661" t="s">
        <v>4633</v>
      </c>
      <c r="D380" s="661" t="s">
        <v>4659</v>
      </c>
      <c r="E380" s="661" t="s">
        <v>2341</v>
      </c>
      <c r="F380" s="664">
        <v>7.2</v>
      </c>
      <c r="G380" s="664">
        <v>28266.59</v>
      </c>
      <c r="H380" s="664">
        <v>1</v>
      </c>
      <c r="I380" s="664">
        <v>3925.9152777777776</v>
      </c>
      <c r="J380" s="664">
        <v>4.4000000000000004</v>
      </c>
      <c r="K380" s="664">
        <v>17273.96</v>
      </c>
      <c r="L380" s="664">
        <v>0.61110873296000678</v>
      </c>
      <c r="M380" s="664">
        <v>3925.8999999999996</v>
      </c>
      <c r="N380" s="664"/>
      <c r="O380" s="664"/>
      <c r="P380" s="677"/>
      <c r="Q380" s="665"/>
    </row>
    <row r="381" spans="1:17" ht="14.4" customHeight="1" x14ac:dyDescent="0.3">
      <c r="A381" s="660" t="s">
        <v>560</v>
      </c>
      <c r="B381" s="661" t="s">
        <v>5114</v>
      </c>
      <c r="C381" s="661" t="s">
        <v>4633</v>
      </c>
      <c r="D381" s="661" t="s">
        <v>4660</v>
      </c>
      <c r="E381" s="661" t="s">
        <v>4661</v>
      </c>
      <c r="F381" s="664"/>
      <c r="G381" s="664"/>
      <c r="H381" s="664"/>
      <c r="I381" s="664"/>
      <c r="J381" s="664">
        <v>9</v>
      </c>
      <c r="K381" s="664">
        <v>1031.22</v>
      </c>
      <c r="L381" s="664"/>
      <c r="M381" s="664">
        <v>114.58</v>
      </c>
      <c r="N381" s="664"/>
      <c r="O381" s="664"/>
      <c r="P381" s="677"/>
      <c r="Q381" s="665"/>
    </row>
    <row r="382" spans="1:17" ht="14.4" customHeight="1" x14ac:dyDescent="0.3">
      <c r="A382" s="660" t="s">
        <v>560</v>
      </c>
      <c r="B382" s="661" t="s">
        <v>5114</v>
      </c>
      <c r="C382" s="661" t="s">
        <v>4633</v>
      </c>
      <c r="D382" s="661" t="s">
        <v>4662</v>
      </c>
      <c r="E382" s="661" t="s">
        <v>4663</v>
      </c>
      <c r="F382" s="664">
        <v>58</v>
      </c>
      <c r="G382" s="664">
        <v>13291.28</v>
      </c>
      <c r="H382" s="664">
        <v>1</v>
      </c>
      <c r="I382" s="664">
        <v>229.16000000000003</v>
      </c>
      <c r="J382" s="664"/>
      <c r="K382" s="664"/>
      <c r="L382" s="664"/>
      <c r="M382" s="664"/>
      <c r="N382" s="664">
        <v>43</v>
      </c>
      <c r="O382" s="664">
        <v>9714.44</v>
      </c>
      <c r="P382" s="677">
        <v>0.73088822145045473</v>
      </c>
      <c r="Q382" s="665">
        <v>225.9172093023256</v>
      </c>
    </row>
    <row r="383" spans="1:17" ht="14.4" customHeight="1" x14ac:dyDescent="0.3">
      <c r="A383" s="660" t="s">
        <v>560</v>
      </c>
      <c r="B383" s="661" t="s">
        <v>5114</v>
      </c>
      <c r="C383" s="661" t="s">
        <v>4633</v>
      </c>
      <c r="D383" s="661" t="s">
        <v>4664</v>
      </c>
      <c r="E383" s="661" t="s">
        <v>4665</v>
      </c>
      <c r="F383" s="664"/>
      <c r="G383" s="664"/>
      <c r="H383" s="664"/>
      <c r="I383" s="664"/>
      <c r="J383" s="664">
        <v>1</v>
      </c>
      <c r="K383" s="664">
        <v>3535.84</v>
      </c>
      <c r="L383" s="664"/>
      <c r="M383" s="664">
        <v>3535.84</v>
      </c>
      <c r="N383" s="664"/>
      <c r="O383" s="664"/>
      <c r="P383" s="677"/>
      <c r="Q383" s="665"/>
    </row>
    <row r="384" spans="1:17" ht="14.4" customHeight="1" x14ac:dyDescent="0.3">
      <c r="A384" s="660" t="s">
        <v>560</v>
      </c>
      <c r="B384" s="661" t="s">
        <v>5114</v>
      </c>
      <c r="C384" s="661" t="s">
        <v>4633</v>
      </c>
      <c r="D384" s="661" t="s">
        <v>4666</v>
      </c>
      <c r="E384" s="661" t="s">
        <v>4667</v>
      </c>
      <c r="F384" s="664"/>
      <c r="G384" s="664"/>
      <c r="H384" s="664"/>
      <c r="I384" s="664"/>
      <c r="J384" s="664">
        <v>16</v>
      </c>
      <c r="K384" s="664">
        <v>3472.16</v>
      </c>
      <c r="L384" s="664"/>
      <c r="M384" s="664">
        <v>217.01</v>
      </c>
      <c r="N384" s="664"/>
      <c r="O384" s="664"/>
      <c r="P384" s="677"/>
      <c r="Q384" s="665"/>
    </row>
    <row r="385" spans="1:17" ht="14.4" customHeight="1" x14ac:dyDescent="0.3">
      <c r="A385" s="660" t="s">
        <v>560</v>
      </c>
      <c r="B385" s="661" t="s">
        <v>5114</v>
      </c>
      <c r="C385" s="661" t="s">
        <v>4633</v>
      </c>
      <c r="D385" s="661" t="s">
        <v>4668</v>
      </c>
      <c r="E385" s="661" t="s">
        <v>1553</v>
      </c>
      <c r="F385" s="664">
        <v>7.8</v>
      </c>
      <c r="G385" s="664">
        <v>751.14</v>
      </c>
      <c r="H385" s="664">
        <v>1</v>
      </c>
      <c r="I385" s="664">
        <v>96.3</v>
      </c>
      <c r="J385" s="664">
        <v>8.3000000000000007</v>
      </c>
      <c r="K385" s="664">
        <v>804.73</v>
      </c>
      <c r="L385" s="664">
        <v>1.0713448891018984</v>
      </c>
      <c r="M385" s="664">
        <v>96.955421686746988</v>
      </c>
      <c r="N385" s="664">
        <v>1.2</v>
      </c>
      <c r="O385" s="664">
        <v>113.4</v>
      </c>
      <c r="P385" s="677">
        <v>0.15097052480230053</v>
      </c>
      <c r="Q385" s="665">
        <v>94.500000000000014</v>
      </c>
    </row>
    <row r="386" spans="1:17" ht="14.4" customHeight="1" x14ac:dyDescent="0.3">
      <c r="A386" s="660" t="s">
        <v>560</v>
      </c>
      <c r="B386" s="661" t="s">
        <v>5114</v>
      </c>
      <c r="C386" s="661" t="s">
        <v>4633</v>
      </c>
      <c r="D386" s="661" t="s">
        <v>5128</v>
      </c>
      <c r="E386" s="661" t="s">
        <v>5129</v>
      </c>
      <c r="F386" s="664">
        <v>2</v>
      </c>
      <c r="G386" s="664">
        <v>128</v>
      </c>
      <c r="H386" s="664">
        <v>1</v>
      </c>
      <c r="I386" s="664">
        <v>64</v>
      </c>
      <c r="J386" s="664"/>
      <c r="K386" s="664"/>
      <c r="L386" s="664"/>
      <c r="M386" s="664"/>
      <c r="N386" s="664"/>
      <c r="O386" s="664"/>
      <c r="P386" s="677"/>
      <c r="Q386" s="665"/>
    </row>
    <row r="387" spans="1:17" ht="14.4" customHeight="1" x14ac:dyDescent="0.3">
      <c r="A387" s="660" t="s">
        <v>560</v>
      </c>
      <c r="B387" s="661" t="s">
        <v>5114</v>
      </c>
      <c r="C387" s="661" t="s">
        <v>4633</v>
      </c>
      <c r="D387" s="661" t="s">
        <v>4669</v>
      </c>
      <c r="E387" s="661" t="s">
        <v>4670</v>
      </c>
      <c r="F387" s="664">
        <v>75</v>
      </c>
      <c r="G387" s="664">
        <v>100941</v>
      </c>
      <c r="H387" s="664">
        <v>1</v>
      </c>
      <c r="I387" s="664">
        <v>1345.88</v>
      </c>
      <c r="J387" s="664">
        <v>61</v>
      </c>
      <c r="K387" s="664">
        <v>82098.679999999993</v>
      </c>
      <c r="L387" s="664">
        <v>0.81333333333333324</v>
      </c>
      <c r="M387" s="664">
        <v>1345.8799999999999</v>
      </c>
      <c r="N387" s="664">
        <v>36</v>
      </c>
      <c r="O387" s="664">
        <v>46403.479999999996</v>
      </c>
      <c r="P387" s="677">
        <v>0.45970893888509123</v>
      </c>
      <c r="Q387" s="665">
        <v>1288.9855555555555</v>
      </c>
    </row>
    <row r="388" spans="1:17" ht="14.4" customHeight="1" x14ac:dyDescent="0.3">
      <c r="A388" s="660" t="s">
        <v>560</v>
      </c>
      <c r="B388" s="661" t="s">
        <v>5114</v>
      </c>
      <c r="C388" s="661" t="s">
        <v>4633</v>
      </c>
      <c r="D388" s="661" t="s">
        <v>5130</v>
      </c>
      <c r="E388" s="661" t="s">
        <v>5131</v>
      </c>
      <c r="F388" s="664">
        <v>2.1</v>
      </c>
      <c r="G388" s="664">
        <v>4533.1099999999997</v>
      </c>
      <c r="H388" s="664">
        <v>1</v>
      </c>
      <c r="I388" s="664">
        <v>2158.6238095238091</v>
      </c>
      <c r="J388" s="664"/>
      <c r="K388" s="664"/>
      <c r="L388" s="664"/>
      <c r="M388" s="664"/>
      <c r="N388" s="664"/>
      <c r="O388" s="664"/>
      <c r="P388" s="677"/>
      <c r="Q388" s="665"/>
    </row>
    <row r="389" spans="1:17" ht="14.4" customHeight="1" x14ac:dyDescent="0.3">
      <c r="A389" s="660" t="s">
        <v>560</v>
      </c>
      <c r="B389" s="661" t="s">
        <v>5114</v>
      </c>
      <c r="C389" s="661" t="s">
        <v>4633</v>
      </c>
      <c r="D389" s="661" t="s">
        <v>5132</v>
      </c>
      <c r="E389" s="661" t="s">
        <v>5133</v>
      </c>
      <c r="F389" s="664"/>
      <c r="G389" s="664"/>
      <c r="H389" s="664"/>
      <c r="I389" s="664"/>
      <c r="J389" s="664"/>
      <c r="K389" s="664"/>
      <c r="L389" s="664"/>
      <c r="M389" s="664"/>
      <c r="N389" s="664">
        <v>1</v>
      </c>
      <c r="O389" s="664">
        <v>3382.11</v>
      </c>
      <c r="P389" s="677"/>
      <c r="Q389" s="665">
        <v>3382.11</v>
      </c>
    </row>
    <row r="390" spans="1:17" ht="14.4" customHeight="1" x14ac:dyDescent="0.3">
      <c r="A390" s="660" t="s">
        <v>560</v>
      </c>
      <c r="B390" s="661" t="s">
        <v>5114</v>
      </c>
      <c r="C390" s="661" t="s">
        <v>4633</v>
      </c>
      <c r="D390" s="661" t="s">
        <v>5134</v>
      </c>
      <c r="E390" s="661" t="s">
        <v>2054</v>
      </c>
      <c r="F390" s="664"/>
      <c r="G390" s="664"/>
      <c r="H390" s="664"/>
      <c r="I390" s="664"/>
      <c r="J390" s="664">
        <v>18</v>
      </c>
      <c r="K390" s="664">
        <v>1740.42</v>
      </c>
      <c r="L390" s="664"/>
      <c r="M390" s="664">
        <v>96.69</v>
      </c>
      <c r="N390" s="664">
        <v>46</v>
      </c>
      <c r="O390" s="664">
        <v>4254.54</v>
      </c>
      <c r="P390" s="677"/>
      <c r="Q390" s="665">
        <v>92.49</v>
      </c>
    </row>
    <row r="391" spans="1:17" ht="14.4" customHeight="1" x14ac:dyDescent="0.3">
      <c r="A391" s="660" t="s">
        <v>560</v>
      </c>
      <c r="B391" s="661" t="s">
        <v>5114</v>
      </c>
      <c r="C391" s="661" t="s">
        <v>4633</v>
      </c>
      <c r="D391" s="661" t="s">
        <v>5135</v>
      </c>
      <c r="E391" s="661" t="s">
        <v>1583</v>
      </c>
      <c r="F391" s="664">
        <v>3.9</v>
      </c>
      <c r="G391" s="664">
        <v>8418.6299999999992</v>
      </c>
      <c r="H391" s="664">
        <v>1</v>
      </c>
      <c r="I391" s="664">
        <v>2158.623076923077</v>
      </c>
      <c r="J391" s="664"/>
      <c r="K391" s="664"/>
      <c r="L391" s="664"/>
      <c r="M391" s="664"/>
      <c r="N391" s="664"/>
      <c r="O391" s="664"/>
      <c r="P391" s="677"/>
      <c r="Q391" s="665"/>
    </row>
    <row r="392" spans="1:17" ht="14.4" customHeight="1" x14ac:dyDescent="0.3">
      <c r="A392" s="660" t="s">
        <v>560</v>
      </c>
      <c r="B392" s="661" t="s">
        <v>5114</v>
      </c>
      <c r="C392" s="661" t="s">
        <v>4633</v>
      </c>
      <c r="D392" s="661" t="s">
        <v>4673</v>
      </c>
      <c r="E392" s="661" t="s">
        <v>1589</v>
      </c>
      <c r="F392" s="664">
        <v>0.4</v>
      </c>
      <c r="G392" s="664">
        <v>229.99</v>
      </c>
      <c r="H392" s="664">
        <v>1</v>
      </c>
      <c r="I392" s="664">
        <v>574.97500000000002</v>
      </c>
      <c r="J392" s="664">
        <v>2.8</v>
      </c>
      <c r="K392" s="664">
        <v>1130.1400000000001</v>
      </c>
      <c r="L392" s="664">
        <v>4.9138658202530543</v>
      </c>
      <c r="M392" s="664">
        <v>403.62142857142862</v>
      </c>
      <c r="N392" s="664">
        <v>0.2</v>
      </c>
      <c r="O392" s="664">
        <v>77.2</v>
      </c>
      <c r="P392" s="677">
        <v>0.33566676812035307</v>
      </c>
      <c r="Q392" s="665">
        <v>386</v>
      </c>
    </row>
    <row r="393" spans="1:17" ht="14.4" customHeight="1" x14ac:dyDescent="0.3">
      <c r="A393" s="660" t="s">
        <v>560</v>
      </c>
      <c r="B393" s="661" t="s">
        <v>5114</v>
      </c>
      <c r="C393" s="661" t="s">
        <v>4633</v>
      </c>
      <c r="D393" s="661" t="s">
        <v>4674</v>
      </c>
      <c r="E393" s="661" t="s">
        <v>1550</v>
      </c>
      <c r="F393" s="664">
        <v>2.5</v>
      </c>
      <c r="G393" s="664">
        <v>2874.91</v>
      </c>
      <c r="H393" s="664">
        <v>1</v>
      </c>
      <c r="I393" s="664">
        <v>1149.9639999999999</v>
      </c>
      <c r="J393" s="664">
        <v>0.2</v>
      </c>
      <c r="K393" s="664">
        <v>161.44999999999999</v>
      </c>
      <c r="L393" s="664">
        <v>5.6158279737452653E-2</v>
      </c>
      <c r="M393" s="664">
        <v>807.24999999999989</v>
      </c>
      <c r="N393" s="664">
        <v>2.5</v>
      </c>
      <c r="O393" s="664">
        <v>1930.39</v>
      </c>
      <c r="P393" s="677">
        <v>0.67146101964931082</v>
      </c>
      <c r="Q393" s="665">
        <v>772.15600000000006</v>
      </c>
    </row>
    <row r="394" spans="1:17" ht="14.4" customHeight="1" x14ac:dyDescent="0.3">
      <c r="A394" s="660" t="s">
        <v>560</v>
      </c>
      <c r="B394" s="661" t="s">
        <v>5114</v>
      </c>
      <c r="C394" s="661" t="s">
        <v>4633</v>
      </c>
      <c r="D394" s="661" t="s">
        <v>4675</v>
      </c>
      <c r="E394" s="661" t="s">
        <v>4676</v>
      </c>
      <c r="F394" s="664">
        <v>2.7</v>
      </c>
      <c r="G394" s="664">
        <v>1693.17</v>
      </c>
      <c r="H394" s="664">
        <v>1</v>
      </c>
      <c r="I394" s="664">
        <v>627.1</v>
      </c>
      <c r="J394" s="664"/>
      <c r="K394" s="664"/>
      <c r="L394" s="664"/>
      <c r="M394" s="664"/>
      <c r="N394" s="664"/>
      <c r="O394" s="664"/>
      <c r="P394" s="677"/>
      <c r="Q394" s="665"/>
    </row>
    <row r="395" spans="1:17" ht="14.4" customHeight="1" x14ac:dyDescent="0.3">
      <c r="A395" s="660" t="s">
        <v>560</v>
      </c>
      <c r="B395" s="661" t="s">
        <v>5114</v>
      </c>
      <c r="C395" s="661" t="s">
        <v>4633</v>
      </c>
      <c r="D395" s="661" t="s">
        <v>4677</v>
      </c>
      <c r="E395" s="661" t="s">
        <v>4678</v>
      </c>
      <c r="F395" s="664">
        <v>4.62</v>
      </c>
      <c r="G395" s="664">
        <v>16761.54</v>
      </c>
      <c r="H395" s="664">
        <v>1</v>
      </c>
      <c r="I395" s="664">
        <v>3628.0389610389611</v>
      </c>
      <c r="J395" s="664">
        <v>9.43</v>
      </c>
      <c r="K395" s="664">
        <v>34212.39</v>
      </c>
      <c r="L395" s="664">
        <v>2.0411245028798071</v>
      </c>
      <c r="M395" s="664">
        <v>3628.0371155885473</v>
      </c>
      <c r="N395" s="664">
        <v>3.42</v>
      </c>
      <c r="O395" s="664">
        <v>11868.48</v>
      </c>
      <c r="P395" s="677">
        <v>0.70807813601852809</v>
      </c>
      <c r="Q395" s="665">
        <v>3470.3157894736842</v>
      </c>
    </row>
    <row r="396" spans="1:17" ht="14.4" customHeight="1" x14ac:dyDescent="0.3">
      <c r="A396" s="660" t="s">
        <v>560</v>
      </c>
      <c r="B396" s="661" t="s">
        <v>5114</v>
      </c>
      <c r="C396" s="661" t="s">
        <v>4633</v>
      </c>
      <c r="D396" s="661" t="s">
        <v>5136</v>
      </c>
      <c r="E396" s="661" t="s">
        <v>1595</v>
      </c>
      <c r="F396" s="664">
        <v>6</v>
      </c>
      <c r="G396" s="664">
        <v>1374.96</v>
      </c>
      <c r="H396" s="664">
        <v>1</v>
      </c>
      <c r="I396" s="664">
        <v>229.16</v>
      </c>
      <c r="J396" s="664"/>
      <c r="K396" s="664"/>
      <c r="L396" s="664"/>
      <c r="M396" s="664"/>
      <c r="N396" s="664"/>
      <c r="O396" s="664"/>
      <c r="P396" s="677"/>
      <c r="Q396" s="665"/>
    </row>
    <row r="397" spans="1:17" ht="14.4" customHeight="1" x14ac:dyDescent="0.3">
      <c r="A397" s="660" t="s">
        <v>560</v>
      </c>
      <c r="B397" s="661" t="s">
        <v>5114</v>
      </c>
      <c r="C397" s="661" t="s">
        <v>4633</v>
      </c>
      <c r="D397" s="661" t="s">
        <v>5137</v>
      </c>
      <c r="E397" s="661" t="s">
        <v>2074</v>
      </c>
      <c r="F397" s="664"/>
      <c r="G397" s="664"/>
      <c r="H397" s="664"/>
      <c r="I397" s="664"/>
      <c r="J397" s="664">
        <v>1.2</v>
      </c>
      <c r="K397" s="664">
        <v>1140</v>
      </c>
      <c r="L397" s="664"/>
      <c r="M397" s="664">
        <v>950</v>
      </c>
      <c r="N397" s="664"/>
      <c r="O397" s="664"/>
      <c r="P397" s="677"/>
      <c r="Q397" s="665"/>
    </row>
    <row r="398" spans="1:17" ht="14.4" customHeight="1" x14ac:dyDescent="0.3">
      <c r="A398" s="660" t="s">
        <v>560</v>
      </c>
      <c r="B398" s="661" t="s">
        <v>5114</v>
      </c>
      <c r="C398" s="661" t="s">
        <v>4633</v>
      </c>
      <c r="D398" s="661" t="s">
        <v>4679</v>
      </c>
      <c r="E398" s="661" t="s">
        <v>593</v>
      </c>
      <c r="F398" s="664"/>
      <c r="G398" s="664"/>
      <c r="H398" s="664"/>
      <c r="I398" s="664"/>
      <c r="J398" s="664"/>
      <c r="K398" s="664"/>
      <c r="L398" s="664"/>
      <c r="M398" s="664"/>
      <c r="N398" s="664">
        <v>0.6</v>
      </c>
      <c r="O398" s="664">
        <v>350.34</v>
      </c>
      <c r="P398" s="677"/>
      <c r="Q398" s="665">
        <v>583.9</v>
      </c>
    </row>
    <row r="399" spans="1:17" ht="14.4" customHeight="1" x14ac:dyDescent="0.3">
      <c r="A399" s="660" t="s">
        <v>560</v>
      </c>
      <c r="B399" s="661" t="s">
        <v>5114</v>
      </c>
      <c r="C399" s="661" t="s">
        <v>4633</v>
      </c>
      <c r="D399" s="661" t="s">
        <v>5138</v>
      </c>
      <c r="E399" s="661" t="s">
        <v>2016</v>
      </c>
      <c r="F399" s="664"/>
      <c r="G399" s="664"/>
      <c r="H399" s="664"/>
      <c r="I399" s="664"/>
      <c r="J399" s="664">
        <v>5.8</v>
      </c>
      <c r="K399" s="664">
        <v>17036.400000000001</v>
      </c>
      <c r="L399" s="664"/>
      <c r="M399" s="664">
        <v>2937.3103448275865</v>
      </c>
      <c r="N399" s="664"/>
      <c r="O399" s="664"/>
      <c r="P399" s="677"/>
      <c r="Q399" s="665"/>
    </row>
    <row r="400" spans="1:17" ht="14.4" customHeight="1" x14ac:dyDescent="0.3">
      <c r="A400" s="660" t="s">
        <v>560</v>
      </c>
      <c r="B400" s="661" t="s">
        <v>5114</v>
      </c>
      <c r="C400" s="661" t="s">
        <v>4633</v>
      </c>
      <c r="D400" s="661" t="s">
        <v>5139</v>
      </c>
      <c r="E400" s="661" t="s">
        <v>5140</v>
      </c>
      <c r="F400" s="664">
        <v>2</v>
      </c>
      <c r="G400" s="664">
        <v>95</v>
      </c>
      <c r="H400" s="664">
        <v>1</v>
      </c>
      <c r="I400" s="664">
        <v>47.5</v>
      </c>
      <c r="J400" s="664"/>
      <c r="K400" s="664"/>
      <c r="L400" s="664"/>
      <c r="M400" s="664"/>
      <c r="N400" s="664"/>
      <c r="O400" s="664"/>
      <c r="P400" s="677"/>
      <c r="Q400" s="665"/>
    </row>
    <row r="401" spans="1:17" ht="14.4" customHeight="1" x14ac:dyDescent="0.3">
      <c r="A401" s="660" t="s">
        <v>560</v>
      </c>
      <c r="B401" s="661" t="s">
        <v>5114</v>
      </c>
      <c r="C401" s="661" t="s">
        <v>4633</v>
      </c>
      <c r="D401" s="661" t="s">
        <v>4680</v>
      </c>
      <c r="E401" s="661" t="s">
        <v>4681</v>
      </c>
      <c r="F401" s="664"/>
      <c r="G401" s="664"/>
      <c r="H401" s="664"/>
      <c r="I401" s="664"/>
      <c r="J401" s="664">
        <v>0.9</v>
      </c>
      <c r="K401" s="664">
        <v>3533.31</v>
      </c>
      <c r="L401" s="664"/>
      <c r="M401" s="664">
        <v>3925.8999999999996</v>
      </c>
      <c r="N401" s="664"/>
      <c r="O401" s="664"/>
      <c r="P401" s="677"/>
      <c r="Q401" s="665"/>
    </row>
    <row r="402" spans="1:17" ht="14.4" customHeight="1" x14ac:dyDescent="0.3">
      <c r="A402" s="660" t="s">
        <v>560</v>
      </c>
      <c r="B402" s="661" t="s">
        <v>5114</v>
      </c>
      <c r="C402" s="661" t="s">
        <v>4633</v>
      </c>
      <c r="D402" s="661" t="s">
        <v>5141</v>
      </c>
      <c r="E402" s="661"/>
      <c r="F402" s="664"/>
      <c r="G402" s="664"/>
      <c r="H402" s="664"/>
      <c r="I402" s="664"/>
      <c r="J402" s="664">
        <v>0.3</v>
      </c>
      <c r="K402" s="664">
        <v>343.72</v>
      </c>
      <c r="L402" s="664"/>
      <c r="M402" s="664">
        <v>1145.7333333333336</v>
      </c>
      <c r="N402" s="664"/>
      <c r="O402" s="664"/>
      <c r="P402" s="677"/>
      <c r="Q402" s="665"/>
    </row>
    <row r="403" spans="1:17" ht="14.4" customHeight="1" x14ac:dyDescent="0.3">
      <c r="A403" s="660" t="s">
        <v>560</v>
      </c>
      <c r="B403" s="661" t="s">
        <v>5114</v>
      </c>
      <c r="C403" s="661" t="s">
        <v>4633</v>
      </c>
      <c r="D403" s="661" t="s">
        <v>5142</v>
      </c>
      <c r="E403" s="661" t="s">
        <v>5143</v>
      </c>
      <c r="F403" s="664"/>
      <c r="G403" s="664"/>
      <c r="H403" s="664"/>
      <c r="I403" s="664"/>
      <c r="J403" s="664"/>
      <c r="K403" s="664"/>
      <c r="L403" s="664"/>
      <c r="M403" s="664"/>
      <c r="N403" s="664">
        <v>0.4</v>
      </c>
      <c r="O403" s="664">
        <v>132.57</v>
      </c>
      <c r="P403" s="677"/>
      <c r="Q403" s="665">
        <v>331.42499999999995</v>
      </c>
    </row>
    <row r="404" spans="1:17" ht="14.4" customHeight="1" x14ac:dyDescent="0.3">
      <c r="A404" s="660" t="s">
        <v>560</v>
      </c>
      <c r="B404" s="661" t="s">
        <v>5114</v>
      </c>
      <c r="C404" s="661" t="s">
        <v>4682</v>
      </c>
      <c r="D404" s="661" t="s">
        <v>4683</v>
      </c>
      <c r="E404" s="661" t="s">
        <v>4684</v>
      </c>
      <c r="F404" s="664">
        <v>231</v>
      </c>
      <c r="G404" s="664">
        <v>617936.40000000014</v>
      </c>
      <c r="H404" s="664">
        <v>1</v>
      </c>
      <c r="I404" s="664">
        <v>2675.0493506493513</v>
      </c>
      <c r="J404" s="664">
        <v>219</v>
      </c>
      <c r="K404" s="664">
        <v>597587.49</v>
      </c>
      <c r="L404" s="664">
        <v>0.96706957220840184</v>
      </c>
      <c r="M404" s="664">
        <v>2728.71</v>
      </c>
      <c r="N404" s="664">
        <v>154</v>
      </c>
      <c r="O404" s="664">
        <v>420221.33999999997</v>
      </c>
      <c r="P404" s="677">
        <v>0.68003979050271168</v>
      </c>
      <c r="Q404" s="665">
        <v>2728.7099999999996</v>
      </c>
    </row>
    <row r="405" spans="1:17" ht="14.4" customHeight="1" x14ac:dyDescent="0.3">
      <c r="A405" s="660" t="s">
        <v>560</v>
      </c>
      <c r="B405" s="661" t="s">
        <v>5114</v>
      </c>
      <c r="C405" s="661" t="s">
        <v>4682</v>
      </c>
      <c r="D405" s="661" t="s">
        <v>5144</v>
      </c>
      <c r="E405" s="661" t="s">
        <v>5145</v>
      </c>
      <c r="F405" s="664">
        <v>8</v>
      </c>
      <c r="G405" s="664">
        <v>74908.260000000009</v>
      </c>
      <c r="H405" s="664">
        <v>1</v>
      </c>
      <c r="I405" s="664">
        <v>9363.5325000000012</v>
      </c>
      <c r="J405" s="664">
        <v>10</v>
      </c>
      <c r="K405" s="664">
        <v>96861</v>
      </c>
      <c r="L405" s="664">
        <v>1.2930616730384605</v>
      </c>
      <c r="M405" s="664">
        <v>9686.1</v>
      </c>
      <c r="N405" s="664">
        <v>2</v>
      </c>
      <c r="O405" s="664">
        <v>19372.2</v>
      </c>
      <c r="P405" s="677">
        <v>0.25861233460769212</v>
      </c>
      <c r="Q405" s="665">
        <v>9686.1</v>
      </c>
    </row>
    <row r="406" spans="1:17" ht="14.4" customHeight="1" x14ac:dyDescent="0.3">
      <c r="A406" s="660" t="s">
        <v>560</v>
      </c>
      <c r="B406" s="661" t="s">
        <v>5114</v>
      </c>
      <c r="C406" s="661" t="s">
        <v>4682</v>
      </c>
      <c r="D406" s="661" t="s">
        <v>4685</v>
      </c>
      <c r="E406" s="661" t="s">
        <v>4686</v>
      </c>
      <c r="F406" s="664">
        <v>143</v>
      </c>
      <c r="G406" s="664">
        <v>128947.13</v>
      </c>
      <c r="H406" s="664">
        <v>1</v>
      </c>
      <c r="I406" s="664">
        <v>901.72818181818184</v>
      </c>
      <c r="J406" s="664">
        <v>162</v>
      </c>
      <c r="K406" s="664">
        <v>149942.34</v>
      </c>
      <c r="L406" s="664">
        <v>1.1628202969697734</v>
      </c>
      <c r="M406" s="664">
        <v>925.56999999999994</v>
      </c>
      <c r="N406" s="664">
        <v>71</v>
      </c>
      <c r="O406" s="664">
        <v>65715.47</v>
      </c>
      <c r="P406" s="677">
        <v>0.50963111780774029</v>
      </c>
      <c r="Q406" s="665">
        <v>925.57</v>
      </c>
    </row>
    <row r="407" spans="1:17" ht="14.4" customHeight="1" x14ac:dyDescent="0.3">
      <c r="A407" s="660" t="s">
        <v>560</v>
      </c>
      <c r="B407" s="661" t="s">
        <v>5114</v>
      </c>
      <c r="C407" s="661" t="s">
        <v>4687</v>
      </c>
      <c r="D407" s="661" t="s">
        <v>5146</v>
      </c>
      <c r="E407" s="661" t="s">
        <v>5147</v>
      </c>
      <c r="F407" s="664"/>
      <c r="G407" s="664"/>
      <c r="H407" s="664"/>
      <c r="I407" s="664"/>
      <c r="J407" s="664">
        <v>1</v>
      </c>
      <c r="K407" s="664">
        <v>687</v>
      </c>
      <c r="L407" s="664"/>
      <c r="M407" s="664">
        <v>687</v>
      </c>
      <c r="N407" s="664"/>
      <c r="O407" s="664"/>
      <c r="P407" s="677"/>
      <c r="Q407" s="665"/>
    </row>
    <row r="408" spans="1:17" ht="14.4" customHeight="1" x14ac:dyDescent="0.3">
      <c r="A408" s="660" t="s">
        <v>560</v>
      </c>
      <c r="B408" s="661" t="s">
        <v>5114</v>
      </c>
      <c r="C408" s="661" t="s">
        <v>4687</v>
      </c>
      <c r="D408" s="661" t="s">
        <v>5148</v>
      </c>
      <c r="E408" s="661" t="s">
        <v>5149</v>
      </c>
      <c r="F408" s="664">
        <v>6</v>
      </c>
      <c r="G408" s="664">
        <v>4586.3999999999996</v>
      </c>
      <c r="H408" s="664">
        <v>1</v>
      </c>
      <c r="I408" s="664">
        <v>764.4</v>
      </c>
      <c r="J408" s="664">
        <v>5</v>
      </c>
      <c r="K408" s="664">
        <v>3822</v>
      </c>
      <c r="L408" s="664">
        <v>0.83333333333333337</v>
      </c>
      <c r="M408" s="664">
        <v>764.4</v>
      </c>
      <c r="N408" s="664">
        <v>4</v>
      </c>
      <c r="O408" s="664">
        <v>3057.6</v>
      </c>
      <c r="P408" s="677">
        <v>0.66666666666666674</v>
      </c>
      <c r="Q408" s="665">
        <v>764.4</v>
      </c>
    </row>
    <row r="409" spans="1:17" ht="14.4" customHeight="1" x14ac:dyDescent="0.3">
      <c r="A409" s="660" t="s">
        <v>560</v>
      </c>
      <c r="B409" s="661" t="s">
        <v>5114</v>
      </c>
      <c r="C409" s="661" t="s">
        <v>4687</v>
      </c>
      <c r="D409" s="661" t="s">
        <v>5150</v>
      </c>
      <c r="E409" s="661" t="s">
        <v>5151</v>
      </c>
      <c r="F409" s="664"/>
      <c r="G409" s="664"/>
      <c r="H409" s="664"/>
      <c r="I409" s="664"/>
      <c r="J409" s="664">
        <v>1</v>
      </c>
      <c r="K409" s="664">
        <v>789.29</v>
      </c>
      <c r="L409" s="664"/>
      <c r="M409" s="664">
        <v>789.29</v>
      </c>
      <c r="N409" s="664"/>
      <c r="O409" s="664"/>
      <c r="P409" s="677"/>
      <c r="Q409" s="665"/>
    </row>
    <row r="410" spans="1:17" ht="14.4" customHeight="1" x14ac:dyDescent="0.3">
      <c r="A410" s="660" t="s">
        <v>560</v>
      </c>
      <c r="B410" s="661" t="s">
        <v>5114</v>
      </c>
      <c r="C410" s="661" t="s">
        <v>4687</v>
      </c>
      <c r="D410" s="661" t="s">
        <v>5152</v>
      </c>
      <c r="E410" s="661" t="s">
        <v>5153</v>
      </c>
      <c r="F410" s="664">
        <v>132</v>
      </c>
      <c r="G410" s="664">
        <v>10824</v>
      </c>
      <c r="H410" s="664">
        <v>1</v>
      </c>
      <c r="I410" s="664">
        <v>82</v>
      </c>
      <c r="J410" s="664">
        <v>173</v>
      </c>
      <c r="K410" s="664">
        <v>14186</v>
      </c>
      <c r="L410" s="664">
        <v>1.3106060606060606</v>
      </c>
      <c r="M410" s="664">
        <v>82</v>
      </c>
      <c r="N410" s="664"/>
      <c r="O410" s="664"/>
      <c r="P410" s="677"/>
      <c r="Q410" s="665"/>
    </row>
    <row r="411" spans="1:17" ht="14.4" customHeight="1" x14ac:dyDescent="0.3">
      <c r="A411" s="660" t="s">
        <v>560</v>
      </c>
      <c r="B411" s="661" t="s">
        <v>5114</v>
      </c>
      <c r="C411" s="661" t="s">
        <v>4687</v>
      </c>
      <c r="D411" s="661" t="s">
        <v>4702</v>
      </c>
      <c r="E411" s="661" t="s">
        <v>4703</v>
      </c>
      <c r="F411" s="664">
        <v>18</v>
      </c>
      <c r="G411" s="664">
        <v>317736</v>
      </c>
      <c r="H411" s="664">
        <v>1</v>
      </c>
      <c r="I411" s="664">
        <v>17652</v>
      </c>
      <c r="J411" s="664">
        <v>17</v>
      </c>
      <c r="K411" s="664">
        <v>300084</v>
      </c>
      <c r="L411" s="664">
        <v>0.94444444444444442</v>
      </c>
      <c r="M411" s="664">
        <v>17652</v>
      </c>
      <c r="N411" s="664">
        <v>15</v>
      </c>
      <c r="O411" s="664">
        <v>264780</v>
      </c>
      <c r="P411" s="677">
        <v>0.83333333333333337</v>
      </c>
      <c r="Q411" s="665">
        <v>17652</v>
      </c>
    </row>
    <row r="412" spans="1:17" ht="14.4" customHeight="1" x14ac:dyDescent="0.3">
      <c r="A412" s="660" t="s">
        <v>560</v>
      </c>
      <c r="B412" s="661" t="s">
        <v>5114</v>
      </c>
      <c r="C412" s="661" t="s">
        <v>4687</v>
      </c>
      <c r="D412" s="661" t="s">
        <v>4704</v>
      </c>
      <c r="E412" s="661" t="s">
        <v>4705</v>
      </c>
      <c r="F412" s="664">
        <v>18</v>
      </c>
      <c r="G412" s="664">
        <v>120330</v>
      </c>
      <c r="H412" s="664">
        <v>1</v>
      </c>
      <c r="I412" s="664">
        <v>6685</v>
      </c>
      <c r="J412" s="664">
        <v>17</v>
      </c>
      <c r="K412" s="664">
        <v>113645</v>
      </c>
      <c r="L412" s="664">
        <v>0.94444444444444442</v>
      </c>
      <c r="M412" s="664">
        <v>6685</v>
      </c>
      <c r="N412" s="664">
        <v>15</v>
      </c>
      <c r="O412" s="664">
        <v>100275</v>
      </c>
      <c r="P412" s="677">
        <v>0.83333333333333337</v>
      </c>
      <c r="Q412" s="665">
        <v>6685</v>
      </c>
    </row>
    <row r="413" spans="1:17" ht="14.4" customHeight="1" x14ac:dyDescent="0.3">
      <c r="A413" s="660" t="s">
        <v>560</v>
      </c>
      <c r="B413" s="661" t="s">
        <v>5114</v>
      </c>
      <c r="C413" s="661" t="s">
        <v>4687</v>
      </c>
      <c r="D413" s="661" t="s">
        <v>4706</v>
      </c>
      <c r="E413" s="661" t="s">
        <v>4707</v>
      </c>
      <c r="F413" s="664">
        <v>7</v>
      </c>
      <c r="G413" s="664">
        <v>125195</v>
      </c>
      <c r="H413" s="664">
        <v>1</v>
      </c>
      <c r="I413" s="664">
        <v>17885</v>
      </c>
      <c r="J413" s="664">
        <v>7</v>
      </c>
      <c r="K413" s="664">
        <v>125195</v>
      </c>
      <c r="L413" s="664">
        <v>1</v>
      </c>
      <c r="M413" s="664">
        <v>17885</v>
      </c>
      <c r="N413" s="664">
        <v>5</v>
      </c>
      <c r="O413" s="664">
        <v>89425</v>
      </c>
      <c r="P413" s="677">
        <v>0.7142857142857143</v>
      </c>
      <c r="Q413" s="665">
        <v>17885</v>
      </c>
    </row>
    <row r="414" spans="1:17" ht="14.4" customHeight="1" x14ac:dyDescent="0.3">
      <c r="A414" s="660" t="s">
        <v>560</v>
      </c>
      <c r="B414" s="661" t="s">
        <v>5114</v>
      </c>
      <c r="C414" s="661" t="s">
        <v>4687</v>
      </c>
      <c r="D414" s="661" t="s">
        <v>4708</v>
      </c>
      <c r="E414" s="661" t="s">
        <v>4709</v>
      </c>
      <c r="F414" s="664">
        <v>7</v>
      </c>
      <c r="G414" s="664">
        <v>47740</v>
      </c>
      <c r="H414" s="664">
        <v>1</v>
      </c>
      <c r="I414" s="664">
        <v>6820</v>
      </c>
      <c r="J414" s="664">
        <v>7</v>
      </c>
      <c r="K414" s="664">
        <v>47740</v>
      </c>
      <c r="L414" s="664">
        <v>1</v>
      </c>
      <c r="M414" s="664">
        <v>6820</v>
      </c>
      <c r="N414" s="664">
        <v>4</v>
      </c>
      <c r="O414" s="664">
        <v>27280</v>
      </c>
      <c r="P414" s="677">
        <v>0.5714285714285714</v>
      </c>
      <c r="Q414" s="665">
        <v>6820</v>
      </c>
    </row>
    <row r="415" spans="1:17" ht="14.4" customHeight="1" x14ac:dyDescent="0.3">
      <c r="A415" s="660" t="s">
        <v>560</v>
      </c>
      <c r="B415" s="661" t="s">
        <v>5114</v>
      </c>
      <c r="C415" s="661" t="s">
        <v>4687</v>
      </c>
      <c r="D415" s="661" t="s">
        <v>4710</v>
      </c>
      <c r="E415" s="661" t="s">
        <v>4711</v>
      </c>
      <c r="F415" s="664">
        <v>15</v>
      </c>
      <c r="G415" s="664">
        <v>106500</v>
      </c>
      <c r="H415" s="664">
        <v>1</v>
      </c>
      <c r="I415" s="664">
        <v>7100</v>
      </c>
      <c r="J415" s="664">
        <v>24</v>
      </c>
      <c r="K415" s="664">
        <v>170400</v>
      </c>
      <c r="L415" s="664">
        <v>1.6</v>
      </c>
      <c r="M415" s="664">
        <v>7100</v>
      </c>
      <c r="N415" s="664">
        <v>21</v>
      </c>
      <c r="O415" s="664">
        <v>149100</v>
      </c>
      <c r="P415" s="677">
        <v>1.4</v>
      </c>
      <c r="Q415" s="665">
        <v>7100</v>
      </c>
    </row>
    <row r="416" spans="1:17" ht="14.4" customHeight="1" x14ac:dyDescent="0.3">
      <c r="A416" s="660" t="s">
        <v>560</v>
      </c>
      <c r="B416" s="661" t="s">
        <v>5114</v>
      </c>
      <c r="C416" s="661" t="s">
        <v>4687</v>
      </c>
      <c r="D416" s="661" t="s">
        <v>4712</v>
      </c>
      <c r="E416" s="661" t="s">
        <v>4713</v>
      </c>
      <c r="F416" s="664">
        <v>7</v>
      </c>
      <c r="G416" s="664">
        <v>61600</v>
      </c>
      <c r="H416" s="664">
        <v>1</v>
      </c>
      <c r="I416" s="664">
        <v>8800</v>
      </c>
      <c r="J416" s="664">
        <v>7</v>
      </c>
      <c r="K416" s="664">
        <v>61600</v>
      </c>
      <c r="L416" s="664">
        <v>1</v>
      </c>
      <c r="M416" s="664">
        <v>8800</v>
      </c>
      <c r="N416" s="664">
        <v>5</v>
      </c>
      <c r="O416" s="664">
        <v>44000</v>
      </c>
      <c r="P416" s="677">
        <v>0.7142857142857143</v>
      </c>
      <c r="Q416" s="665">
        <v>8800</v>
      </c>
    </row>
    <row r="417" spans="1:17" ht="14.4" customHeight="1" x14ac:dyDescent="0.3">
      <c r="A417" s="660" t="s">
        <v>560</v>
      </c>
      <c r="B417" s="661" t="s">
        <v>5114</v>
      </c>
      <c r="C417" s="661" t="s">
        <v>4687</v>
      </c>
      <c r="D417" s="661" t="s">
        <v>4714</v>
      </c>
      <c r="E417" s="661" t="s">
        <v>4715</v>
      </c>
      <c r="F417" s="664">
        <v>24</v>
      </c>
      <c r="G417" s="664">
        <v>27960</v>
      </c>
      <c r="H417" s="664">
        <v>1</v>
      </c>
      <c r="I417" s="664">
        <v>1165</v>
      </c>
      <c r="J417" s="664">
        <v>22</v>
      </c>
      <c r="K417" s="664">
        <v>25630</v>
      </c>
      <c r="L417" s="664">
        <v>0.91666666666666663</v>
      </c>
      <c r="M417" s="664">
        <v>1165</v>
      </c>
      <c r="N417" s="664">
        <v>21</v>
      </c>
      <c r="O417" s="664">
        <v>24465</v>
      </c>
      <c r="P417" s="677">
        <v>0.875</v>
      </c>
      <c r="Q417" s="665">
        <v>1165</v>
      </c>
    </row>
    <row r="418" spans="1:17" ht="14.4" customHeight="1" x14ac:dyDescent="0.3">
      <c r="A418" s="660" t="s">
        <v>560</v>
      </c>
      <c r="B418" s="661" t="s">
        <v>5114</v>
      </c>
      <c r="C418" s="661" t="s">
        <v>4687</v>
      </c>
      <c r="D418" s="661" t="s">
        <v>4716</v>
      </c>
      <c r="E418" s="661" t="s">
        <v>4717</v>
      </c>
      <c r="F418" s="664">
        <v>7</v>
      </c>
      <c r="G418" s="664">
        <v>5194</v>
      </c>
      <c r="H418" s="664">
        <v>1</v>
      </c>
      <c r="I418" s="664">
        <v>742</v>
      </c>
      <c r="J418" s="664">
        <v>5</v>
      </c>
      <c r="K418" s="664">
        <v>3710</v>
      </c>
      <c r="L418" s="664">
        <v>0.7142857142857143</v>
      </c>
      <c r="M418" s="664">
        <v>742</v>
      </c>
      <c r="N418" s="664">
        <v>4</v>
      </c>
      <c r="O418" s="664">
        <v>2968</v>
      </c>
      <c r="P418" s="677">
        <v>0.5714285714285714</v>
      </c>
      <c r="Q418" s="665">
        <v>742</v>
      </c>
    </row>
    <row r="419" spans="1:17" ht="14.4" customHeight="1" x14ac:dyDescent="0.3">
      <c r="A419" s="660" t="s">
        <v>560</v>
      </c>
      <c r="B419" s="661" t="s">
        <v>5114</v>
      </c>
      <c r="C419" s="661" t="s">
        <v>4687</v>
      </c>
      <c r="D419" s="661" t="s">
        <v>4718</v>
      </c>
      <c r="E419" s="661" t="s">
        <v>4719</v>
      </c>
      <c r="F419" s="664">
        <v>26</v>
      </c>
      <c r="G419" s="664">
        <v>13676</v>
      </c>
      <c r="H419" s="664">
        <v>1</v>
      </c>
      <c r="I419" s="664">
        <v>526</v>
      </c>
      <c r="J419" s="664">
        <v>26</v>
      </c>
      <c r="K419" s="664">
        <v>13676</v>
      </c>
      <c r="L419" s="664">
        <v>1</v>
      </c>
      <c r="M419" s="664">
        <v>526</v>
      </c>
      <c r="N419" s="664">
        <v>19</v>
      </c>
      <c r="O419" s="664">
        <v>9994</v>
      </c>
      <c r="P419" s="677">
        <v>0.73076923076923073</v>
      </c>
      <c r="Q419" s="665">
        <v>526</v>
      </c>
    </row>
    <row r="420" spans="1:17" ht="14.4" customHeight="1" x14ac:dyDescent="0.3">
      <c r="A420" s="660" t="s">
        <v>560</v>
      </c>
      <c r="B420" s="661" t="s">
        <v>5114</v>
      </c>
      <c r="C420" s="661" t="s">
        <v>4687</v>
      </c>
      <c r="D420" s="661" t="s">
        <v>4722</v>
      </c>
      <c r="E420" s="661" t="s">
        <v>4723</v>
      </c>
      <c r="F420" s="664">
        <v>15</v>
      </c>
      <c r="G420" s="664">
        <v>14037.599999999999</v>
      </c>
      <c r="H420" s="664">
        <v>1</v>
      </c>
      <c r="I420" s="664">
        <v>935.83999999999992</v>
      </c>
      <c r="J420" s="664">
        <v>20</v>
      </c>
      <c r="K420" s="664">
        <v>18716.8</v>
      </c>
      <c r="L420" s="664">
        <v>1.3333333333333335</v>
      </c>
      <c r="M420" s="664">
        <v>935.83999999999992</v>
      </c>
      <c r="N420" s="664">
        <v>18</v>
      </c>
      <c r="O420" s="664">
        <v>16845.12</v>
      </c>
      <c r="P420" s="677">
        <v>1.2</v>
      </c>
      <c r="Q420" s="665">
        <v>935.83999999999992</v>
      </c>
    </row>
    <row r="421" spans="1:17" ht="14.4" customHeight="1" x14ac:dyDescent="0.3">
      <c r="A421" s="660" t="s">
        <v>560</v>
      </c>
      <c r="B421" s="661" t="s">
        <v>5114</v>
      </c>
      <c r="C421" s="661" t="s">
        <v>4687</v>
      </c>
      <c r="D421" s="661" t="s">
        <v>4724</v>
      </c>
      <c r="E421" s="661" t="s">
        <v>4725</v>
      </c>
      <c r="F421" s="664">
        <v>1</v>
      </c>
      <c r="G421" s="664">
        <v>7254.55</v>
      </c>
      <c r="H421" s="664">
        <v>1</v>
      </c>
      <c r="I421" s="664">
        <v>7254.55</v>
      </c>
      <c r="J421" s="664">
        <v>3</v>
      </c>
      <c r="K421" s="664">
        <v>21763.65</v>
      </c>
      <c r="L421" s="664">
        <v>3</v>
      </c>
      <c r="M421" s="664">
        <v>7254.55</v>
      </c>
      <c r="N421" s="664"/>
      <c r="O421" s="664"/>
      <c r="P421" s="677"/>
      <c r="Q421" s="665"/>
    </row>
    <row r="422" spans="1:17" ht="14.4" customHeight="1" x14ac:dyDescent="0.3">
      <c r="A422" s="660" t="s">
        <v>560</v>
      </c>
      <c r="B422" s="661" t="s">
        <v>5114</v>
      </c>
      <c r="C422" s="661" t="s">
        <v>4687</v>
      </c>
      <c r="D422" s="661" t="s">
        <v>5154</v>
      </c>
      <c r="E422" s="661" t="s">
        <v>5155</v>
      </c>
      <c r="F422" s="664"/>
      <c r="G422" s="664"/>
      <c r="H422" s="664"/>
      <c r="I422" s="664"/>
      <c r="J422" s="664"/>
      <c r="K422" s="664"/>
      <c r="L422" s="664"/>
      <c r="M422" s="664"/>
      <c r="N422" s="664">
        <v>2</v>
      </c>
      <c r="O422" s="664">
        <v>2154.6</v>
      </c>
      <c r="P422" s="677"/>
      <c r="Q422" s="665">
        <v>1077.3</v>
      </c>
    </row>
    <row r="423" spans="1:17" ht="14.4" customHeight="1" x14ac:dyDescent="0.3">
      <c r="A423" s="660" t="s">
        <v>560</v>
      </c>
      <c r="B423" s="661" t="s">
        <v>5114</v>
      </c>
      <c r="C423" s="661" t="s">
        <v>4687</v>
      </c>
      <c r="D423" s="661" t="s">
        <v>4726</v>
      </c>
      <c r="E423" s="661" t="s">
        <v>4727</v>
      </c>
      <c r="F423" s="664">
        <v>2</v>
      </c>
      <c r="G423" s="664">
        <v>17288</v>
      </c>
      <c r="H423" s="664">
        <v>1</v>
      </c>
      <c r="I423" s="664">
        <v>8644</v>
      </c>
      <c r="J423" s="664">
        <v>2</v>
      </c>
      <c r="K423" s="664">
        <v>17288</v>
      </c>
      <c r="L423" s="664">
        <v>1</v>
      </c>
      <c r="M423" s="664">
        <v>8644</v>
      </c>
      <c r="N423" s="664"/>
      <c r="O423" s="664"/>
      <c r="P423" s="677"/>
      <c r="Q423" s="665"/>
    </row>
    <row r="424" spans="1:17" ht="14.4" customHeight="1" x14ac:dyDescent="0.3">
      <c r="A424" s="660" t="s">
        <v>560</v>
      </c>
      <c r="B424" s="661" t="s">
        <v>5114</v>
      </c>
      <c r="C424" s="661" t="s">
        <v>4687</v>
      </c>
      <c r="D424" s="661" t="s">
        <v>4728</v>
      </c>
      <c r="E424" s="661" t="s">
        <v>4729</v>
      </c>
      <c r="F424" s="664">
        <v>1</v>
      </c>
      <c r="G424" s="664">
        <v>38853.269999999997</v>
      </c>
      <c r="H424" s="664">
        <v>1</v>
      </c>
      <c r="I424" s="664">
        <v>38853.269999999997</v>
      </c>
      <c r="J424" s="664"/>
      <c r="K424" s="664"/>
      <c r="L424" s="664"/>
      <c r="M424" s="664"/>
      <c r="N424" s="664"/>
      <c r="O424" s="664"/>
      <c r="P424" s="677"/>
      <c r="Q424" s="665"/>
    </row>
    <row r="425" spans="1:17" ht="14.4" customHeight="1" x14ac:dyDescent="0.3">
      <c r="A425" s="660" t="s">
        <v>560</v>
      </c>
      <c r="B425" s="661" t="s">
        <v>5114</v>
      </c>
      <c r="C425" s="661" t="s">
        <v>4687</v>
      </c>
      <c r="D425" s="661" t="s">
        <v>5156</v>
      </c>
      <c r="E425" s="661" t="s">
        <v>5157</v>
      </c>
      <c r="F425" s="664"/>
      <c r="G425" s="664"/>
      <c r="H425" s="664"/>
      <c r="I425" s="664"/>
      <c r="J425" s="664"/>
      <c r="K425" s="664"/>
      <c r="L425" s="664"/>
      <c r="M425" s="664"/>
      <c r="N425" s="664">
        <v>1</v>
      </c>
      <c r="O425" s="664">
        <v>52000</v>
      </c>
      <c r="P425" s="677"/>
      <c r="Q425" s="665">
        <v>52000</v>
      </c>
    </row>
    <row r="426" spans="1:17" ht="14.4" customHeight="1" x14ac:dyDescent="0.3">
      <c r="A426" s="660" t="s">
        <v>560</v>
      </c>
      <c r="B426" s="661" t="s">
        <v>5114</v>
      </c>
      <c r="C426" s="661" t="s">
        <v>4687</v>
      </c>
      <c r="D426" s="661" t="s">
        <v>4732</v>
      </c>
      <c r="E426" s="661" t="s">
        <v>4733</v>
      </c>
      <c r="F426" s="664">
        <v>3</v>
      </c>
      <c r="G426" s="664">
        <v>4082.25</v>
      </c>
      <c r="H426" s="664">
        <v>1</v>
      </c>
      <c r="I426" s="664">
        <v>1360.75</v>
      </c>
      <c r="J426" s="664">
        <v>4</v>
      </c>
      <c r="K426" s="664">
        <v>5443</v>
      </c>
      <c r="L426" s="664">
        <v>1.3333333333333333</v>
      </c>
      <c r="M426" s="664">
        <v>1360.75</v>
      </c>
      <c r="N426" s="664">
        <v>4</v>
      </c>
      <c r="O426" s="664">
        <v>5443</v>
      </c>
      <c r="P426" s="677">
        <v>1.3333333333333333</v>
      </c>
      <c r="Q426" s="665">
        <v>1360.75</v>
      </c>
    </row>
    <row r="427" spans="1:17" ht="14.4" customHeight="1" x14ac:dyDescent="0.3">
      <c r="A427" s="660" t="s">
        <v>560</v>
      </c>
      <c r="B427" s="661" t="s">
        <v>5114</v>
      </c>
      <c r="C427" s="661" t="s">
        <v>4687</v>
      </c>
      <c r="D427" s="661" t="s">
        <v>4734</v>
      </c>
      <c r="E427" s="661" t="s">
        <v>4735</v>
      </c>
      <c r="F427" s="664">
        <v>1</v>
      </c>
      <c r="G427" s="664">
        <v>4677.5</v>
      </c>
      <c r="H427" s="664">
        <v>1</v>
      </c>
      <c r="I427" s="664">
        <v>4677.5</v>
      </c>
      <c r="J427" s="664">
        <v>3</v>
      </c>
      <c r="K427" s="664">
        <v>14032.5</v>
      </c>
      <c r="L427" s="664">
        <v>3</v>
      </c>
      <c r="M427" s="664">
        <v>4677.5</v>
      </c>
      <c r="N427" s="664"/>
      <c r="O427" s="664"/>
      <c r="P427" s="677"/>
      <c r="Q427" s="665"/>
    </row>
    <row r="428" spans="1:17" ht="14.4" customHeight="1" x14ac:dyDescent="0.3">
      <c r="A428" s="660" t="s">
        <v>560</v>
      </c>
      <c r="B428" s="661" t="s">
        <v>5114</v>
      </c>
      <c r="C428" s="661" t="s">
        <v>4687</v>
      </c>
      <c r="D428" s="661" t="s">
        <v>4736</v>
      </c>
      <c r="E428" s="661" t="s">
        <v>4737</v>
      </c>
      <c r="F428" s="664">
        <v>1</v>
      </c>
      <c r="G428" s="664">
        <v>18952.96</v>
      </c>
      <c r="H428" s="664">
        <v>1</v>
      </c>
      <c r="I428" s="664">
        <v>18952.96</v>
      </c>
      <c r="J428" s="664"/>
      <c r="K428" s="664"/>
      <c r="L428" s="664"/>
      <c r="M428" s="664"/>
      <c r="N428" s="664">
        <v>2</v>
      </c>
      <c r="O428" s="664">
        <v>37905.919999999998</v>
      </c>
      <c r="P428" s="677">
        <v>2</v>
      </c>
      <c r="Q428" s="665">
        <v>18952.96</v>
      </c>
    </row>
    <row r="429" spans="1:17" ht="14.4" customHeight="1" x14ac:dyDescent="0.3">
      <c r="A429" s="660" t="s">
        <v>560</v>
      </c>
      <c r="B429" s="661" t="s">
        <v>5114</v>
      </c>
      <c r="C429" s="661" t="s">
        <v>4687</v>
      </c>
      <c r="D429" s="661" t="s">
        <v>4740</v>
      </c>
      <c r="E429" s="661" t="s">
        <v>4741</v>
      </c>
      <c r="F429" s="664"/>
      <c r="G429" s="664"/>
      <c r="H429" s="664"/>
      <c r="I429" s="664"/>
      <c r="J429" s="664"/>
      <c r="K429" s="664"/>
      <c r="L429" s="664"/>
      <c r="M429" s="664"/>
      <c r="N429" s="664">
        <v>1</v>
      </c>
      <c r="O429" s="664">
        <v>44252</v>
      </c>
      <c r="P429" s="677"/>
      <c r="Q429" s="665">
        <v>44252</v>
      </c>
    </row>
    <row r="430" spans="1:17" ht="14.4" customHeight="1" x14ac:dyDescent="0.3">
      <c r="A430" s="660" t="s">
        <v>560</v>
      </c>
      <c r="B430" s="661" t="s">
        <v>5114</v>
      </c>
      <c r="C430" s="661" t="s">
        <v>4687</v>
      </c>
      <c r="D430" s="661" t="s">
        <v>4744</v>
      </c>
      <c r="E430" s="661" t="s">
        <v>4745</v>
      </c>
      <c r="F430" s="664">
        <v>2</v>
      </c>
      <c r="G430" s="664">
        <v>3676</v>
      </c>
      <c r="H430" s="664">
        <v>1</v>
      </c>
      <c r="I430" s="664">
        <v>1838</v>
      </c>
      <c r="J430" s="664">
        <v>4</v>
      </c>
      <c r="K430" s="664">
        <v>7352</v>
      </c>
      <c r="L430" s="664">
        <v>2</v>
      </c>
      <c r="M430" s="664">
        <v>1838</v>
      </c>
      <c r="N430" s="664">
        <v>1</v>
      </c>
      <c r="O430" s="664">
        <v>1838</v>
      </c>
      <c r="P430" s="677">
        <v>0.5</v>
      </c>
      <c r="Q430" s="665">
        <v>1838</v>
      </c>
    </row>
    <row r="431" spans="1:17" ht="14.4" customHeight="1" x14ac:dyDescent="0.3">
      <c r="A431" s="660" t="s">
        <v>560</v>
      </c>
      <c r="B431" s="661" t="s">
        <v>5114</v>
      </c>
      <c r="C431" s="661" t="s">
        <v>4687</v>
      </c>
      <c r="D431" s="661" t="s">
        <v>4746</v>
      </c>
      <c r="E431" s="661" t="s">
        <v>4747</v>
      </c>
      <c r="F431" s="664">
        <v>2</v>
      </c>
      <c r="G431" s="664">
        <v>138457.98000000001</v>
      </c>
      <c r="H431" s="664">
        <v>1</v>
      </c>
      <c r="I431" s="664">
        <v>69228.990000000005</v>
      </c>
      <c r="J431" s="664">
        <v>1</v>
      </c>
      <c r="K431" s="664">
        <v>69228.990000000005</v>
      </c>
      <c r="L431" s="664">
        <v>0.5</v>
      </c>
      <c r="M431" s="664">
        <v>69228.990000000005</v>
      </c>
      <c r="N431" s="664">
        <v>1</v>
      </c>
      <c r="O431" s="664">
        <v>69228.990000000005</v>
      </c>
      <c r="P431" s="677">
        <v>0.5</v>
      </c>
      <c r="Q431" s="665">
        <v>69228.990000000005</v>
      </c>
    </row>
    <row r="432" spans="1:17" ht="14.4" customHeight="1" x14ac:dyDescent="0.3">
      <c r="A432" s="660" t="s">
        <v>560</v>
      </c>
      <c r="B432" s="661" t="s">
        <v>5114</v>
      </c>
      <c r="C432" s="661" t="s">
        <v>4687</v>
      </c>
      <c r="D432" s="661" t="s">
        <v>5158</v>
      </c>
      <c r="E432" s="661" t="s">
        <v>5159</v>
      </c>
      <c r="F432" s="664">
        <v>1</v>
      </c>
      <c r="G432" s="664">
        <v>1796</v>
      </c>
      <c r="H432" s="664">
        <v>1</v>
      </c>
      <c r="I432" s="664">
        <v>1796</v>
      </c>
      <c r="J432" s="664"/>
      <c r="K432" s="664"/>
      <c r="L432" s="664"/>
      <c r="M432" s="664"/>
      <c r="N432" s="664"/>
      <c r="O432" s="664"/>
      <c r="P432" s="677"/>
      <c r="Q432" s="665"/>
    </row>
    <row r="433" spans="1:17" ht="14.4" customHeight="1" x14ac:dyDescent="0.3">
      <c r="A433" s="660" t="s">
        <v>560</v>
      </c>
      <c r="B433" s="661" t="s">
        <v>5114</v>
      </c>
      <c r="C433" s="661" t="s">
        <v>4687</v>
      </c>
      <c r="D433" s="661" t="s">
        <v>4752</v>
      </c>
      <c r="E433" s="661" t="s">
        <v>4753</v>
      </c>
      <c r="F433" s="664"/>
      <c r="G433" s="664"/>
      <c r="H433" s="664"/>
      <c r="I433" s="664"/>
      <c r="J433" s="664"/>
      <c r="K433" s="664"/>
      <c r="L433" s="664"/>
      <c r="M433" s="664"/>
      <c r="N433" s="664">
        <v>1</v>
      </c>
      <c r="O433" s="664">
        <v>17618.18</v>
      </c>
      <c r="P433" s="677"/>
      <c r="Q433" s="665">
        <v>17618.18</v>
      </c>
    </row>
    <row r="434" spans="1:17" ht="14.4" customHeight="1" x14ac:dyDescent="0.3">
      <c r="A434" s="660" t="s">
        <v>560</v>
      </c>
      <c r="B434" s="661" t="s">
        <v>5114</v>
      </c>
      <c r="C434" s="661" t="s">
        <v>4687</v>
      </c>
      <c r="D434" s="661" t="s">
        <v>4754</v>
      </c>
      <c r="E434" s="661" t="s">
        <v>4755</v>
      </c>
      <c r="F434" s="664">
        <v>3</v>
      </c>
      <c r="G434" s="664">
        <v>71509.08</v>
      </c>
      <c r="H434" s="664">
        <v>1</v>
      </c>
      <c r="I434" s="664">
        <v>23836.36</v>
      </c>
      <c r="J434" s="664"/>
      <c r="K434" s="664"/>
      <c r="L434" s="664"/>
      <c r="M434" s="664"/>
      <c r="N434" s="664">
        <v>1</v>
      </c>
      <c r="O434" s="664">
        <v>23836.36</v>
      </c>
      <c r="P434" s="677">
        <v>0.33333333333333331</v>
      </c>
      <c r="Q434" s="665">
        <v>23836.36</v>
      </c>
    </row>
    <row r="435" spans="1:17" ht="14.4" customHeight="1" x14ac:dyDescent="0.3">
      <c r="A435" s="660" t="s">
        <v>560</v>
      </c>
      <c r="B435" s="661" t="s">
        <v>5114</v>
      </c>
      <c r="C435" s="661" t="s">
        <v>4687</v>
      </c>
      <c r="D435" s="661" t="s">
        <v>4756</v>
      </c>
      <c r="E435" s="661" t="s">
        <v>4757</v>
      </c>
      <c r="F435" s="664">
        <v>3</v>
      </c>
      <c r="G435" s="664">
        <v>64619.34</v>
      </c>
      <c r="H435" s="664">
        <v>1</v>
      </c>
      <c r="I435" s="664">
        <v>21539.78</v>
      </c>
      <c r="J435" s="664"/>
      <c r="K435" s="664"/>
      <c r="L435" s="664"/>
      <c r="M435" s="664"/>
      <c r="N435" s="664"/>
      <c r="O435" s="664"/>
      <c r="P435" s="677"/>
      <c r="Q435" s="665"/>
    </row>
    <row r="436" spans="1:17" ht="14.4" customHeight="1" x14ac:dyDescent="0.3">
      <c r="A436" s="660" t="s">
        <v>560</v>
      </c>
      <c r="B436" s="661" t="s">
        <v>5114</v>
      </c>
      <c r="C436" s="661" t="s">
        <v>4687</v>
      </c>
      <c r="D436" s="661" t="s">
        <v>4758</v>
      </c>
      <c r="E436" s="661" t="s">
        <v>4759</v>
      </c>
      <c r="F436" s="664">
        <v>8</v>
      </c>
      <c r="G436" s="664">
        <v>39599.040000000001</v>
      </c>
      <c r="H436" s="664">
        <v>1</v>
      </c>
      <c r="I436" s="664">
        <v>4949.88</v>
      </c>
      <c r="J436" s="664">
        <v>3</v>
      </c>
      <c r="K436" s="664">
        <v>14849.64</v>
      </c>
      <c r="L436" s="664">
        <v>0.375</v>
      </c>
      <c r="M436" s="664">
        <v>4949.88</v>
      </c>
      <c r="N436" s="664"/>
      <c r="O436" s="664"/>
      <c r="P436" s="677"/>
      <c r="Q436" s="665"/>
    </row>
    <row r="437" spans="1:17" ht="14.4" customHeight="1" x14ac:dyDescent="0.3">
      <c r="A437" s="660" t="s">
        <v>560</v>
      </c>
      <c r="B437" s="661" t="s">
        <v>5114</v>
      </c>
      <c r="C437" s="661" t="s">
        <v>4687</v>
      </c>
      <c r="D437" s="661" t="s">
        <v>4760</v>
      </c>
      <c r="E437" s="661" t="s">
        <v>4761</v>
      </c>
      <c r="F437" s="664">
        <v>1</v>
      </c>
      <c r="G437" s="664">
        <v>20441.03</v>
      </c>
      <c r="H437" s="664">
        <v>1</v>
      </c>
      <c r="I437" s="664">
        <v>20441.03</v>
      </c>
      <c r="J437" s="664">
        <v>1</v>
      </c>
      <c r="K437" s="664">
        <v>20441.03</v>
      </c>
      <c r="L437" s="664">
        <v>1</v>
      </c>
      <c r="M437" s="664">
        <v>20441.03</v>
      </c>
      <c r="N437" s="664">
        <v>1</v>
      </c>
      <c r="O437" s="664">
        <v>20441.03</v>
      </c>
      <c r="P437" s="677">
        <v>1</v>
      </c>
      <c r="Q437" s="665">
        <v>20441.03</v>
      </c>
    </row>
    <row r="438" spans="1:17" ht="14.4" customHeight="1" x14ac:dyDescent="0.3">
      <c r="A438" s="660" t="s">
        <v>560</v>
      </c>
      <c r="B438" s="661" t="s">
        <v>5114</v>
      </c>
      <c r="C438" s="661" t="s">
        <v>4687</v>
      </c>
      <c r="D438" s="661" t="s">
        <v>4762</v>
      </c>
      <c r="E438" s="661" t="s">
        <v>4763</v>
      </c>
      <c r="F438" s="664">
        <v>10</v>
      </c>
      <c r="G438" s="664">
        <v>258202.7</v>
      </c>
      <c r="H438" s="664">
        <v>1</v>
      </c>
      <c r="I438" s="664">
        <v>25820.27</v>
      </c>
      <c r="J438" s="664">
        <v>1</v>
      </c>
      <c r="K438" s="664">
        <v>25820.27</v>
      </c>
      <c r="L438" s="664">
        <v>9.9999999999999992E-2</v>
      </c>
      <c r="M438" s="664">
        <v>25820.27</v>
      </c>
      <c r="N438" s="664">
        <v>4</v>
      </c>
      <c r="O438" s="664">
        <v>103281.08</v>
      </c>
      <c r="P438" s="677">
        <v>0.39999999999999997</v>
      </c>
      <c r="Q438" s="665">
        <v>25820.27</v>
      </c>
    </row>
    <row r="439" spans="1:17" ht="14.4" customHeight="1" x14ac:dyDescent="0.3">
      <c r="A439" s="660" t="s">
        <v>560</v>
      </c>
      <c r="B439" s="661" t="s">
        <v>5114</v>
      </c>
      <c r="C439" s="661" t="s">
        <v>4687</v>
      </c>
      <c r="D439" s="661" t="s">
        <v>4764</v>
      </c>
      <c r="E439" s="661" t="s">
        <v>4765</v>
      </c>
      <c r="F439" s="664">
        <v>1</v>
      </c>
      <c r="G439" s="664">
        <v>14509.09</v>
      </c>
      <c r="H439" s="664">
        <v>1</v>
      </c>
      <c r="I439" s="664">
        <v>14509.09</v>
      </c>
      <c r="J439" s="664"/>
      <c r="K439" s="664"/>
      <c r="L439" s="664"/>
      <c r="M439" s="664"/>
      <c r="N439" s="664"/>
      <c r="O439" s="664"/>
      <c r="P439" s="677"/>
      <c r="Q439" s="665"/>
    </row>
    <row r="440" spans="1:17" ht="14.4" customHeight="1" x14ac:dyDescent="0.3">
      <c r="A440" s="660" t="s">
        <v>560</v>
      </c>
      <c r="B440" s="661" t="s">
        <v>5114</v>
      </c>
      <c r="C440" s="661" t="s">
        <v>4687</v>
      </c>
      <c r="D440" s="661" t="s">
        <v>4766</v>
      </c>
      <c r="E440" s="661" t="s">
        <v>4767</v>
      </c>
      <c r="F440" s="664">
        <v>2</v>
      </c>
      <c r="G440" s="664">
        <v>32672</v>
      </c>
      <c r="H440" s="664">
        <v>1</v>
      </c>
      <c r="I440" s="664">
        <v>16336</v>
      </c>
      <c r="J440" s="664">
        <v>4</v>
      </c>
      <c r="K440" s="664">
        <v>65344</v>
      </c>
      <c r="L440" s="664">
        <v>2</v>
      </c>
      <c r="M440" s="664">
        <v>16336</v>
      </c>
      <c r="N440" s="664">
        <v>1</v>
      </c>
      <c r="O440" s="664">
        <v>16336</v>
      </c>
      <c r="P440" s="677">
        <v>0.5</v>
      </c>
      <c r="Q440" s="665">
        <v>16336</v>
      </c>
    </row>
    <row r="441" spans="1:17" ht="14.4" customHeight="1" x14ac:dyDescent="0.3">
      <c r="A441" s="660" t="s">
        <v>560</v>
      </c>
      <c r="B441" s="661" t="s">
        <v>5114</v>
      </c>
      <c r="C441" s="661" t="s">
        <v>4687</v>
      </c>
      <c r="D441" s="661" t="s">
        <v>4768</v>
      </c>
      <c r="E441" s="661" t="s">
        <v>4769</v>
      </c>
      <c r="F441" s="664">
        <v>22</v>
      </c>
      <c r="G441" s="664">
        <v>28710</v>
      </c>
      <c r="H441" s="664">
        <v>1</v>
      </c>
      <c r="I441" s="664">
        <v>1305</v>
      </c>
      <c r="J441" s="664">
        <v>19</v>
      </c>
      <c r="K441" s="664">
        <v>24795</v>
      </c>
      <c r="L441" s="664">
        <v>0.86363636363636365</v>
      </c>
      <c r="M441" s="664">
        <v>1305</v>
      </c>
      <c r="N441" s="664">
        <v>20</v>
      </c>
      <c r="O441" s="664">
        <v>26100</v>
      </c>
      <c r="P441" s="677">
        <v>0.90909090909090906</v>
      </c>
      <c r="Q441" s="665">
        <v>1305</v>
      </c>
    </row>
    <row r="442" spans="1:17" ht="14.4" customHeight="1" x14ac:dyDescent="0.3">
      <c r="A442" s="660" t="s">
        <v>560</v>
      </c>
      <c r="B442" s="661" t="s">
        <v>5114</v>
      </c>
      <c r="C442" s="661" t="s">
        <v>4687</v>
      </c>
      <c r="D442" s="661" t="s">
        <v>4770</v>
      </c>
      <c r="E442" s="661" t="s">
        <v>4771</v>
      </c>
      <c r="F442" s="664">
        <v>25</v>
      </c>
      <c r="G442" s="664">
        <v>26950</v>
      </c>
      <c r="H442" s="664">
        <v>1</v>
      </c>
      <c r="I442" s="664">
        <v>1078</v>
      </c>
      <c r="J442" s="664">
        <v>21</v>
      </c>
      <c r="K442" s="664">
        <v>22638</v>
      </c>
      <c r="L442" s="664">
        <v>0.84</v>
      </c>
      <c r="M442" s="664">
        <v>1078</v>
      </c>
      <c r="N442" s="664">
        <v>21</v>
      </c>
      <c r="O442" s="664">
        <v>22638</v>
      </c>
      <c r="P442" s="677">
        <v>0.84</v>
      </c>
      <c r="Q442" s="665">
        <v>1078</v>
      </c>
    </row>
    <row r="443" spans="1:17" ht="14.4" customHeight="1" x14ac:dyDescent="0.3">
      <c r="A443" s="660" t="s">
        <v>560</v>
      </c>
      <c r="B443" s="661" t="s">
        <v>5114</v>
      </c>
      <c r="C443" s="661" t="s">
        <v>4687</v>
      </c>
      <c r="D443" s="661" t="s">
        <v>4772</v>
      </c>
      <c r="E443" s="661" t="s">
        <v>4773</v>
      </c>
      <c r="F443" s="664">
        <v>1</v>
      </c>
      <c r="G443" s="664">
        <v>8509</v>
      </c>
      <c r="H443" s="664">
        <v>1</v>
      </c>
      <c r="I443" s="664">
        <v>8509</v>
      </c>
      <c r="J443" s="664">
        <v>3</v>
      </c>
      <c r="K443" s="664">
        <v>25527</v>
      </c>
      <c r="L443" s="664">
        <v>3</v>
      </c>
      <c r="M443" s="664">
        <v>8509</v>
      </c>
      <c r="N443" s="664"/>
      <c r="O443" s="664"/>
      <c r="P443" s="677"/>
      <c r="Q443" s="665"/>
    </row>
    <row r="444" spans="1:17" ht="14.4" customHeight="1" x14ac:dyDescent="0.3">
      <c r="A444" s="660" t="s">
        <v>560</v>
      </c>
      <c r="B444" s="661" t="s">
        <v>5114</v>
      </c>
      <c r="C444" s="661" t="s">
        <v>4687</v>
      </c>
      <c r="D444" s="661" t="s">
        <v>4774</v>
      </c>
      <c r="E444" s="661" t="s">
        <v>4775</v>
      </c>
      <c r="F444" s="664">
        <v>2</v>
      </c>
      <c r="G444" s="664">
        <v>11344</v>
      </c>
      <c r="H444" s="664">
        <v>1</v>
      </c>
      <c r="I444" s="664">
        <v>5672</v>
      </c>
      <c r="J444" s="664">
        <v>4</v>
      </c>
      <c r="K444" s="664">
        <v>22688</v>
      </c>
      <c r="L444" s="664">
        <v>2</v>
      </c>
      <c r="M444" s="664">
        <v>5672</v>
      </c>
      <c r="N444" s="664">
        <v>2</v>
      </c>
      <c r="O444" s="664">
        <v>11344</v>
      </c>
      <c r="P444" s="677">
        <v>1</v>
      </c>
      <c r="Q444" s="665">
        <v>5672</v>
      </c>
    </row>
    <row r="445" spans="1:17" ht="14.4" customHeight="1" x14ac:dyDescent="0.3">
      <c r="A445" s="660" t="s">
        <v>560</v>
      </c>
      <c r="B445" s="661" t="s">
        <v>5114</v>
      </c>
      <c r="C445" s="661" t="s">
        <v>4687</v>
      </c>
      <c r="D445" s="661" t="s">
        <v>4776</v>
      </c>
      <c r="E445" s="661" t="s">
        <v>4777</v>
      </c>
      <c r="F445" s="664">
        <v>64</v>
      </c>
      <c r="G445" s="664">
        <v>13568</v>
      </c>
      <c r="H445" s="664">
        <v>1</v>
      </c>
      <c r="I445" s="664">
        <v>212</v>
      </c>
      <c r="J445" s="664">
        <v>40</v>
      </c>
      <c r="K445" s="664">
        <v>8480</v>
      </c>
      <c r="L445" s="664">
        <v>0.625</v>
      </c>
      <c r="M445" s="664">
        <v>212</v>
      </c>
      <c r="N445" s="664">
        <v>26</v>
      </c>
      <c r="O445" s="664">
        <v>5512</v>
      </c>
      <c r="P445" s="677">
        <v>0.40625</v>
      </c>
      <c r="Q445" s="665">
        <v>212</v>
      </c>
    </row>
    <row r="446" spans="1:17" ht="14.4" customHeight="1" x14ac:dyDescent="0.3">
      <c r="A446" s="660" t="s">
        <v>560</v>
      </c>
      <c r="B446" s="661" t="s">
        <v>5114</v>
      </c>
      <c r="C446" s="661" t="s">
        <v>4687</v>
      </c>
      <c r="D446" s="661" t="s">
        <v>5160</v>
      </c>
      <c r="E446" s="661" t="s">
        <v>5161</v>
      </c>
      <c r="F446" s="664"/>
      <c r="G446" s="664"/>
      <c r="H446" s="664"/>
      <c r="I446" s="664"/>
      <c r="J446" s="664">
        <v>2</v>
      </c>
      <c r="K446" s="664">
        <v>26182</v>
      </c>
      <c r="L446" s="664"/>
      <c r="M446" s="664">
        <v>13091</v>
      </c>
      <c r="N446" s="664"/>
      <c r="O446" s="664"/>
      <c r="P446" s="677"/>
      <c r="Q446" s="665"/>
    </row>
    <row r="447" spans="1:17" ht="14.4" customHeight="1" x14ac:dyDescent="0.3">
      <c r="A447" s="660" t="s">
        <v>560</v>
      </c>
      <c r="B447" s="661" t="s">
        <v>5114</v>
      </c>
      <c r="C447" s="661" t="s">
        <v>4687</v>
      </c>
      <c r="D447" s="661" t="s">
        <v>5162</v>
      </c>
      <c r="E447" s="661" t="s">
        <v>5163</v>
      </c>
      <c r="F447" s="664"/>
      <c r="G447" s="664"/>
      <c r="H447" s="664"/>
      <c r="I447" s="664"/>
      <c r="J447" s="664">
        <v>1</v>
      </c>
      <c r="K447" s="664">
        <v>8286.76</v>
      </c>
      <c r="L447" s="664"/>
      <c r="M447" s="664">
        <v>8286.76</v>
      </c>
      <c r="N447" s="664"/>
      <c r="O447" s="664"/>
      <c r="P447" s="677"/>
      <c r="Q447" s="665"/>
    </row>
    <row r="448" spans="1:17" ht="14.4" customHeight="1" x14ac:dyDescent="0.3">
      <c r="A448" s="660" t="s">
        <v>560</v>
      </c>
      <c r="B448" s="661" t="s">
        <v>5114</v>
      </c>
      <c r="C448" s="661" t="s">
        <v>4687</v>
      </c>
      <c r="D448" s="661" t="s">
        <v>5164</v>
      </c>
      <c r="E448" s="661" t="s">
        <v>5163</v>
      </c>
      <c r="F448" s="664"/>
      <c r="G448" s="664"/>
      <c r="H448" s="664"/>
      <c r="I448" s="664"/>
      <c r="J448" s="664">
        <v>6</v>
      </c>
      <c r="K448" s="664">
        <v>17323.86</v>
      </c>
      <c r="L448" s="664"/>
      <c r="M448" s="664">
        <v>2887.31</v>
      </c>
      <c r="N448" s="664"/>
      <c r="O448" s="664"/>
      <c r="P448" s="677"/>
      <c r="Q448" s="665"/>
    </row>
    <row r="449" spans="1:17" ht="14.4" customHeight="1" x14ac:dyDescent="0.3">
      <c r="A449" s="660" t="s">
        <v>560</v>
      </c>
      <c r="B449" s="661" t="s">
        <v>5114</v>
      </c>
      <c r="C449" s="661" t="s">
        <v>4687</v>
      </c>
      <c r="D449" s="661" t="s">
        <v>4778</v>
      </c>
      <c r="E449" s="661" t="s">
        <v>4779</v>
      </c>
      <c r="F449" s="664">
        <v>10</v>
      </c>
      <c r="G449" s="664">
        <v>13800</v>
      </c>
      <c r="H449" s="664">
        <v>1</v>
      </c>
      <c r="I449" s="664">
        <v>1380</v>
      </c>
      <c r="J449" s="664">
        <v>2</v>
      </c>
      <c r="K449" s="664">
        <v>2760</v>
      </c>
      <c r="L449" s="664">
        <v>0.2</v>
      </c>
      <c r="M449" s="664">
        <v>1380</v>
      </c>
      <c r="N449" s="664"/>
      <c r="O449" s="664"/>
      <c r="P449" s="677"/>
      <c r="Q449" s="665"/>
    </row>
    <row r="450" spans="1:17" ht="14.4" customHeight="1" x14ac:dyDescent="0.3">
      <c r="A450" s="660" t="s">
        <v>560</v>
      </c>
      <c r="B450" s="661" t="s">
        <v>5114</v>
      </c>
      <c r="C450" s="661" t="s">
        <v>4687</v>
      </c>
      <c r="D450" s="661" t="s">
        <v>4784</v>
      </c>
      <c r="E450" s="661" t="s">
        <v>4785</v>
      </c>
      <c r="F450" s="664"/>
      <c r="G450" s="664"/>
      <c r="H450" s="664"/>
      <c r="I450" s="664"/>
      <c r="J450" s="664">
        <v>2</v>
      </c>
      <c r="K450" s="664">
        <v>2624</v>
      </c>
      <c r="L450" s="664"/>
      <c r="M450" s="664">
        <v>1312</v>
      </c>
      <c r="N450" s="664"/>
      <c r="O450" s="664"/>
      <c r="P450" s="677"/>
      <c r="Q450" s="665"/>
    </row>
    <row r="451" spans="1:17" ht="14.4" customHeight="1" x14ac:dyDescent="0.3">
      <c r="A451" s="660" t="s">
        <v>560</v>
      </c>
      <c r="B451" s="661" t="s">
        <v>5114</v>
      </c>
      <c r="C451" s="661" t="s">
        <v>4687</v>
      </c>
      <c r="D451" s="661" t="s">
        <v>4786</v>
      </c>
      <c r="E451" s="661" t="s">
        <v>4787</v>
      </c>
      <c r="F451" s="664">
        <v>11</v>
      </c>
      <c r="G451" s="664">
        <v>17160</v>
      </c>
      <c r="H451" s="664">
        <v>1</v>
      </c>
      <c r="I451" s="664">
        <v>1560</v>
      </c>
      <c r="J451" s="664">
        <v>5</v>
      </c>
      <c r="K451" s="664">
        <v>7800</v>
      </c>
      <c r="L451" s="664">
        <v>0.45454545454545453</v>
      </c>
      <c r="M451" s="664">
        <v>1560</v>
      </c>
      <c r="N451" s="664"/>
      <c r="O451" s="664"/>
      <c r="P451" s="677"/>
      <c r="Q451" s="665"/>
    </row>
    <row r="452" spans="1:17" ht="14.4" customHeight="1" x14ac:dyDescent="0.3">
      <c r="A452" s="660" t="s">
        <v>560</v>
      </c>
      <c r="B452" s="661" t="s">
        <v>5114</v>
      </c>
      <c r="C452" s="661" t="s">
        <v>4687</v>
      </c>
      <c r="D452" s="661" t="s">
        <v>4788</v>
      </c>
      <c r="E452" s="661" t="s">
        <v>4789</v>
      </c>
      <c r="F452" s="664">
        <v>2</v>
      </c>
      <c r="G452" s="664">
        <v>11617.64</v>
      </c>
      <c r="H452" s="664">
        <v>1</v>
      </c>
      <c r="I452" s="664">
        <v>5808.82</v>
      </c>
      <c r="J452" s="664">
        <v>3</v>
      </c>
      <c r="K452" s="664">
        <v>17426.46</v>
      </c>
      <c r="L452" s="664">
        <v>1.5</v>
      </c>
      <c r="M452" s="664">
        <v>5808.82</v>
      </c>
      <c r="N452" s="664">
        <v>2</v>
      </c>
      <c r="O452" s="664">
        <v>11617.64</v>
      </c>
      <c r="P452" s="677">
        <v>1</v>
      </c>
      <c r="Q452" s="665">
        <v>5808.82</v>
      </c>
    </row>
    <row r="453" spans="1:17" ht="14.4" customHeight="1" x14ac:dyDescent="0.3">
      <c r="A453" s="660" t="s">
        <v>560</v>
      </c>
      <c r="B453" s="661" t="s">
        <v>5114</v>
      </c>
      <c r="C453" s="661" t="s">
        <v>4687</v>
      </c>
      <c r="D453" s="661" t="s">
        <v>4790</v>
      </c>
      <c r="E453" s="661" t="s">
        <v>4791</v>
      </c>
      <c r="F453" s="664">
        <v>4</v>
      </c>
      <c r="G453" s="664">
        <v>32898.32</v>
      </c>
      <c r="H453" s="664">
        <v>1</v>
      </c>
      <c r="I453" s="664">
        <v>8224.58</v>
      </c>
      <c r="J453" s="664">
        <v>3</v>
      </c>
      <c r="K453" s="664">
        <v>24673.74</v>
      </c>
      <c r="L453" s="664">
        <v>0.75</v>
      </c>
      <c r="M453" s="664">
        <v>8224.58</v>
      </c>
      <c r="N453" s="664">
        <v>4</v>
      </c>
      <c r="O453" s="664">
        <v>32898.32</v>
      </c>
      <c r="P453" s="677">
        <v>1</v>
      </c>
      <c r="Q453" s="665">
        <v>8224.58</v>
      </c>
    </row>
    <row r="454" spans="1:17" ht="14.4" customHeight="1" x14ac:dyDescent="0.3">
      <c r="A454" s="660" t="s">
        <v>560</v>
      </c>
      <c r="B454" s="661" t="s">
        <v>5114</v>
      </c>
      <c r="C454" s="661" t="s">
        <v>4687</v>
      </c>
      <c r="D454" s="661" t="s">
        <v>4792</v>
      </c>
      <c r="E454" s="661" t="s">
        <v>4793</v>
      </c>
      <c r="F454" s="664">
        <v>1</v>
      </c>
      <c r="G454" s="664">
        <v>9159.3799999999992</v>
      </c>
      <c r="H454" s="664">
        <v>1</v>
      </c>
      <c r="I454" s="664">
        <v>9159.3799999999992</v>
      </c>
      <c r="J454" s="664">
        <v>2</v>
      </c>
      <c r="K454" s="664">
        <v>18318.759999999998</v>
      </c>
      <c r="L454" s="664">
        <v>2</v>
      </c>
      <c r="M454" s="664">
        <v>9159.3799999999992</v>
      </c>
      <c r="N454" s="664"/>
      <c r="O454" s="664"/>
      <c r="P454" s="677"/>
      <c r="Q454" s="665"/>
    </row>
    <row r="455" spans="1:17" ht="14.4" customHeight="1" x14ac:dyDescent="0.3">
      <c r="A455" s="660" t="s">
        <v>560</v>
      </c>
      <c r="B455" s="661" t="s">
        <v>5114</v>
      </c>
      <c r="C455" s="661" t="s">
        <v>4687</v>
      </c>
      <c r="D455" s="661" t="s">
        <v>5165</v>
      </c>
      <c r="E455" s="661" t="s">
        <v>4793</v>
      </c>
      <c r="F455" s="664">
        <v>3</v>
      </c>
      <c r="G455" s="664">
        <v>41298.06</v>
      </c>
      <c r="H455" s="664">
        <v>1</v>
      </c>
      <c r="I455" s="664">
        <v>13766.019999999999</v>
      </c>
      <c r="J455" s="664">
        <v>3</v>
      </c>
      <c r="K455" s="664">
        <v>41298.06</v>
      </c>
      <c r="L455" s="664">
        <v>1</v>
      </c>
      <c r="M455" s="664">
        <v>13766.019999999999</v>
      </c>
      <c r="N455" s="664"/>
      <c r="O455" s="664"/>
      <c r="P455" s="677"/>
      <c r="Q455" s="665"/>
    </row>
    <row r="456" spans="1:17" ht="14.4" customHeight="1" x14ac:dyDescent="0.3">
      <c r="A456" s="660" t="s">
        <v>560</v>
      </c>
      <c r="B456" s="661" t="s">
        <v>5114</v>
      </c>
      <c r="C456" s="661" t="s">
        <v>4687</v>
      </c>
      <c r="D456" s="661" t="s">
        <v>4794</v>
      </c>
      <c r="E456" s="661" t="s">
        <v>4795</v>
      </c>
      <c r="F456" s="664">
        <v>38</v>
      </c>
      <c r="G456" s="664">
        <v>47258.32</v>
      </c>
      <c r="H456" s="664">
        <v>1</v>
      </c>
      <c r="I456" s="664">
        <v>1243.6400000000001</v>
      </c>
      <c r="J456" s="664">
        <v>21</v>
      </c>
      <c r="K456" s="664">
        <v>26116.44</v>
      </c>
      <c r="L456" s="664">
        <v>0.55263157894736836</v>
      </c>
      <c r="M456" s="664">
        <v>1243.6399999999999</v>
      </c>
      <c r="N456" s="664">
        <v>24</v>
      </c>
      <c r="O456" s="664">
        <v>29847.360000000001</v>
      </c>
      <c r="P456" s="677">
        <v>0.63157894736842102</v>
      </c>
      <c r="Q456" s="665">
        <v>1243.6400000000001</v>
      </c>
    </row>
    <row r="457" spans="1:17" ht="14.4" customHeight="1" x14ac:dyDescent="0.3">
      <c r="A457" s="660" t="s">
        <v>560</v>
      </c>
      <c r="B457" s="661" t="s">
        <v>5114</v>
      </c>
      <c r="C457" s="661" t="s">
        <v>4687</v>
      </c>
      <c r="D457" s="661" t="s">
        <v>4796</v>
      </c>
      <c r="E457" s="661" t="s">
        <v>4797</v>
      </c>
      <c r="F457" s="664">
        <v>1</v>
      </c>
      <c r="G457" s="664">
        <v>16137.22</v>
      </c>
      <c r="H457" s="664">
        <v>1</v>
      </c>
      <c r="I457" s="664">
        <v>16137.22</v>
      </c>
      <c r="J457" s="664">
        <v>2</v>
      </c>
      <c r="K457" s="664">
        <v>32274.44</v>
      </c>
      <c r="L457" s="664">
        <v>2</v>
      </c>
      <c r="M457" s="664">
        <v>16137.22</v>
      </c>
      <c r="N457" s="664">
        <v>2</v>
      </c>
      <c r="O457" s="664">
        <v>32274.44</v>
      </c>
      <c r="P457" s="677">
        <v>2</v>
      </c>
      <c r="Q457" s="665">
        <v>16137.22</v>
      </c>
    </row>
    <row r="458" spans="1:17" ht="14.4" customHeight="1" x14ac:dyDescent="0.3">
      <c r="A458" s="660" t="s">
        <v>560</v>
      </c>
      <c r="B458" s="661" t="s">
        <v>5114</v>
      </c>
      <c r="C458" s="661" t="s">
        <v>4687</v>
      </c>
      <c r="D458" s="661" t="s">
        <v>4798</v>
      </c>
      <c r="E458" s="661" t="s">
        <v>4799</v>
      </c>
      <c r="F458" s="664">
        <v>5</v>
      </c>
      <c r="G458" s="664">
        <v>8290</v>
      </c>
      <c r="H458" s="664">
        <v>1</v>
      </c>
      <c r="I458" s="664">
        <v>1658</v>
      </c>
      <c r="J458" s="664">
        <v>6</v>
      </c>
      <c r="K458" s="664">
        <v>9948</v>
      </c>
      <c r="L458" s="664">
        <v>1.2</v>
      </c>
      <c r="M458" s="664">
        <v>1658</v>
      </c>
      <c r="N458" s="664">
        <v>2</v>
      </c>
      <c r="O458" s="664">
        <v>3316</v>
      </c>
      <c r="P458" s="677">
        <v>0.4</v>
      </c>
      <c r="Q458" s="665">
        <v>1658</v>
      </c>
    </row>
    <row r="459" spans="1:17" ht="14.4" customHeight="1" x14ac:dyDescent="0.3">
      <c r="A459" s="660" t="s">
        <v>560</v>
      </c>
      <c r="B459" s="661" t="s">
        <v>5114</v>
      </c>
      <c r="C459" s="661" t="s">
        <v>4687</v>
      </c>
      <c r="D459" s="661" t="s">
        <v>5166</v>
      </c>
      <c r="E459" s="661" t="s">
        <v>5167</v>
      </c>
      <c r="F459" s="664"/>
      <c r="G459" s="664"/>
      <c r="H459" s="664"/>
      <c r="I459" s="664"/>
      <c r="J459" s="664"/>
      <c r="K459" s="664"/>
      <c r="L459" s="664"/>
      <c r="M459" s="664"/>
      <c r="N459" s="664">
        <v>6</v>
      </c>
      <c r="O459" s="664">
        <v>8563.68</v>
      </c>
      <c r="P459" s="677"/>
      <c r="Q459" s="665">
        <v>1427.28</v>
      </c>
    </row>
    <row r="460" spans="1:17" ht="14.4" customHeight="1" x14ac:dyDescent="0.3">
      <c r="A460" s="660" t="s">
        <v>560</v>
      </c>
      <c r="B460" s="661" t="s">
        <v>5114</v>
      </c>
      <c r="C460" s="661" t="s">
        <v>4687</v>
      </c>
      <c r="D460" s="661" t="s">
        <v>5168</v>
      </c>
      <c r="E460" s="661" t="s">
        <v>5169</v>
      </c>
      <c r="F460" s="664"/>
      <c r="G460" s="664"/>
      <c r="H460" s="664"/>
      <c r="I460" s="664"/>
      <c r="J460" s="664">
        <v>1</v>
      </c>
      <c r="K460" s="664">
        <v>8449.4699999999993</v>
      </c>
      <c r="L460" s="664"/>
      <c r="M460" s="664">
        <v>8449.4699999999993</v>
      </c>
      <c r="N460" s="664">
        <v>1</v>
      </c>
      <c r="O460" s="664">
        <v>8449.4699999999993</v>
      </c>
      <c r="P460" s="677"/>
      <c r="Q460" s="665">
        <v>8449.4699999999993</v>
      </c>
    </row>
    <row r="461" spans="1:17" ht="14.4" customHeight="1" x14ac:dyDescent="0.3">
      <c r="A461" s="660" t="s">
        <v>560</v>
      </c>
      <c r="B461" s="661" t="s">
        <v>5114</v>
      </c>
      <c r="C461" s="661" t="s">
        <v>4687</v>
      </c>
      <c r="D461" s="661" t="s">
        <v>4801</v>
      </c>
      <c r="E461" s="661" t="s">
        <v>4802</v>
      </c>
      <c r="F461" s="664">
        <v>37</v>
      </c>
      <c r="G461" s="664">
        <v>41528.06</v>
      </c>
      <c r="H461" s="664">
        <v>1</v>
      </c>
      <c r="I461" s="664">
        <v>1122.3799999999999</v>
      </c>
      <c r="J461" s="664">
        <v>69</v>
      </c>
      <c r="K461" s="664">
        <v>77444.22</v>
      </c>
      <c r="L461" s="664">
        <v>1.8648648648648649</v>
      </c>
      <c r="M461" s="664">
        <v>1122.3800000000001</v>
      </c>
      <c r="N461" s="664"/>
      <c r="O461" s="664"/>
      <c r="P461" s="677"/>
      <c r="Q461" s="665"/>
    </row>
    <row r="462" spans="1:17" ht="14.4" customHeight="1" x14ac:dyDescent="0.3">
      <c r="A462" s="660" t="s">
        <v>560</v>
      </c>
      <c r="B462" s="661" t="s">
        <v>5114</v>
      </c>
      <c r="C462" s="661" t="s">
        <v>4687</v>
      </c>
      <c r="D462" s="661" t="s">
        <v>4803</v>
      </c>
      <c r="E462" s="661" t="s">
        <v>4804</v>
      </c>
      <c r="F462" s="664">
        <v>15</v>
      </c>
      <c r="G462" s="664">
        <v>26814</v>
      </c>
      <c r="H462" s="664">
        <v>1</v>
      </c>
      <c r="I462" s="664">
        <v>1787.6</v>
      </c>
      <c r="J462" s="664">
        <v>25</v>
      </c>
      <c r="K462" s="664">
        <v>44690</v>
      </c>
      <c r="L462" s="664">
        <v>1.6666666666666667</v>
      </c>
      <c r="M462" s="664">
        <v>1787.6</v>
      </c>
      <c r="N462" s="664">
        <v>32</v>
      </c>
      <c r="O462" s="664">
        <v>57203.199999999997</v>
      </c>
      <c r="P462" s="677">
        <v>2.1333333333333333</v>
      </c>
      <c r="Q462" s="665">
        <v>1787.6</v>
      </c>
    </row>
    <row r="463" spans="1:17" ht="14.4" customHeight="1" x14ac:dyDescent="0.3">
      <c r="A463" s="660" t="s">
        <v>560</v>
      </c>
      <c r="B463" s="661" t="s">
        <v>5114</v>
      </c>
      <c r="C463" s="661" t="s">
        <v>4687</v>
      </c>
      <c r="D463" s="661" t="s">
        <v>4805</v>
      </c>
      <c r="E463" s="661" t="s">
        <v>4806</v>
      </c>
      <c r="F463" s="664"/>
      <c r="G463" s="664"/>
      <c r="H463" s="664"/>
      <c r="I463" s="664"/>
      <c r="J463" s="664">
        <v>1</v>
      </c>
      <c r="K463" s="664">
        <v>72421.09</v>
      </c>
      <c r="L463" s="664"/>
      <c r="M463" s="664">
        <v>72421.09</v>
      </c>
      <c r="N463" s="664"/>
      <c r="O463" s="664"/>
      <c r="P463" s="677"/>
      <c r="Q463" s="665"/>
    </row>
    <row r="464" spans="1:17" ht="14.4" customHeight="1" x14ac:dyDescent="0.3">
      <c r="A464" s="660" t="s">
        <v>560</v>
      </c>
      <c r="B464" s="661" t="s">
        <v>5114</v>
      </c>
      <c r="C464" s="661" t="s">
        <v>4687</v>
      </c>
      <c r="D464" s="661" t="s">
        <v>4812</v>
      </c>
      <c r="E464" s="661" t="s">
        <v>4813</v>
      </c>
      <c r="F464" s="664"/>
      <c r="G464" s="664"/>
      <c r="H464" s="664"/>
      <c r="I464" s="664"/>
      <c r="J464" s="664">
        <v>1</v>
      </c>
      <c r="K464" s="664">
        <v>12500</v>
      </c>
      <c r="L464" s="664"/>
      <c r="M464" s="664">
        <v>12500</v>
      </c>
      <c r="N464" s="664">
        <v>1</v>
      </c>
      <c r="O464" s="664">
        <v>12500</v>
      </c>
      <c r="P464" s="677"/>
      <c r="Q464" s="665">
        <v>12500</v>
      </c>
    </row>
    <row r="465" spans="1:17" ht="14.4" customHeight="1" x14ac:dyDescent="0.3">
      <c r="A465" s="660" t="s">
        <v>560</v>
      </c>
      <c r="B465" s="661" t="s">
        <v>5114</v>
      </c>
      <c r="C465" s="661" t="s">
        <v>4687</v>
      </c>
      <c r="D465" s="661" t="s">
        <v>4814</v>
      </c>
      <c r="E465" s="661" t="s">
        <v>4815</v>
      </c>
      <c r="F465" s="664">
        <v>1</v>
      </c>
      <c r="G465" s="664">
        <v>57507</v>
      </c>
      <c r="H465" s="664">
        <v>1</v>
      </c>
      <c r="I465" s="664">
        <v>57507</v>
      </c>
      <c r="J465" s="664"/>
      <c r="K465" s="664"/>
      <c r="L465" s="664"/>
      <c r="M465" s="664"/>
      <c r="N465" s="664">
        <v>1</v>
      </c>
      <c r="O465" s="664">
        <v>57507</v>
      </c>
      <c r="P465" s="677">
        <v>1</v>
      </c>
      <c r="Q465" s="665">
        <v>57507</v>
      </c>
    </row>
    <row r="466" spans="1:17" ht="14.4" customHeight="1" x14ac:dyDescent="0.3">
      <c r="A466" s="660" t="s">
        <v>560</v>
      </c>
      <c r="B466" s="661" t="s">
        <v>5114</v>
      </c>
      <c r="C466" s="661" t="s">
        <v>4687</v>
      </c>
      <c r="D466" s="661" t="s">
        <v>4818</v>
      </c>
      <c r="E466" s="661" t="s">
        <v>4819</v>
      </c>
      <c r="F466" s="664">
        <v>1</v>
      </c>
      <c r="G466" s="664">
        <v>13690.36</v>
      </c>
      <c r="H466" s="664">
        <v>1</v>
      </c>
      <c r="I466" s="664">
        <v>13690.36</v>
      </c>
      <c r="J466" s="664">
        <v>4</v>
      </c>
      <c r="K466" s="664">
        <v>54761.440000000002</v>
      </c>
      <c r="L466" s="664">
        <v>4</v>
      </c>
      <c r="M466" s="664">
        <v>13690.36</v>
      </c>
      <c r="N466" s="664"/>
      <c r="O466" s="664"/>
      <c r="P466" s="677"/>
      <c r="Q466" s="665"/>
    </row>
    <row r="467" spans="1:17" ht="14.4" customHeight="1" x14ac:dyDescent="0.3">
      <c r="A467" s="660" t="s">
        <v>560</v>
      </c>
      <c r="B467" s="661" t="s">
        <v>5114</v>
      </c>
      <c r="C467" s="661" t="s">
        <v>4687</v>
      </c>
      <c r="D467" s="661" t="s">
        <v>4820</v>
      </c>
      <c r="E467" s="661" t="s">
        <v>4821</v>
      </c>
      <c r="F467" s="664">
        <v>2</v>
      </c>
      <c r="G467" s="664">
        <v>38800</v>
      </c>
      <c r="H467" s="664">
        <v>1</v>
      </c>
      <c r="I467" s="664">
        <v>19400</v>
      </c>
      <c r="J467" s="664">
        <v>2</v>
      </c>
      <c r="K467" s="664">
        <v>38800</v>
      </c>
      <c r="L467" s="664">
        <v>1</v>
      </c>
      <c r="M467" s="664">
        <v>19400</v>
      </c>
      <c r="N467" s="664"/>
      <c r="O467" s="664"/>
      <c r="P467" s="677"/>
      <c r="Q467" s="665"/>
    </row>
    <row r="468" spans="1:17" ht="14.4" customHeight="1" x14ac:dyDescent="0.3">
      <c r="A468" s="660" t="s">
        <v>560</v>
      </c>
      <c r="B468" s="661" t="s">
        <v>5114</v>
      </c>
      <c r="C468" s="661" t="s">
        <v>4687</v>
      </c>
      <c r="D468" s="661" t="s">
        <v>4824</v>
      </c>
      <c r="E468" s="661" t="s">
        <v>4825</v>
      </c>
      <c r="F468" s="664"/>
      <c r="G468" s="664"/>
      <c r="H468" s="664"/>
      <c r="I468" s="664"/>
      <c r="J468" s="664"/>
      <c r="K468" s="664"/>
      <c r="L468" s="664"/>
      <c r="M468" s="664"/>
      <c r="N468" s="664">
        <v>1</v>
      </c>
      <c r="O468" s="664">
        <v>2487.27</v>
      </c>
      <c r="P468" s="677"/>
      <c r="Q468" s="665">
        <v>2487.27</v>
      </c>
    </row>
    <row r="469" spans="1:17" ht="14.4" customHeight="1" x14ac:dyDescent="0.3">
      <c r="A469" s="660" t="s">
        <v>560</v>
      </c>
      <c r="B469" s="661" t="s">
        <v>5114</v>
      </c>
      <c r="C469" s="661" t="s">
        <v>4687</v>
      </c>
      <c r="D469" s="661" t="s">
        <v>4830</v>
      </c>
      <c r="E469" s="661" t="s">
        <v>4831</v>
      </c>
      <c r="F469" s="664"/>
      <c r="G469" s="664"/>
      <c r="H469" s="664"/>
      <c r="I469" s="664"/>
      <c r="J469" s="664">
        <v>2</v>
      </c>
      <c r="K469" s="664">
        <v>17367.38</v>
      </c>
      <c r="L469" s="664"/>
      <c r="M469" s="664">
        <v>8683.69</v>
      </c>
      <c r="N469" s="664"/>
      <c r="O469" s="664"/>
      <c r="P469" s="677"/>
      <c r="Q469" s="665"/>
    </row>
    <row r="470" spans="1:17" ht="14.4" customHeight="1" x14ac:dyDescent="0.3">
      <c r="A470" s="660" t="s">
        <v>560</v>
      </c>
      <c r="B470" s="661" t="s">
        <v>5114</v>
      </c>
      <c r="C470" s="661" t="s">
        <v>4687</v>
      </c>
      <c r="D470" s="661" t="s">
        <v>5170</v>
      </c>
      <c r="E470" s="661"/>
      <c r="F470" s="664">
        <v>1</v>
      </c>
      <c r="G470" s="664">
        <v>181500</v>
      </c>
      <c r="H470" s="664">
        <v>1</v>
      </c>
      <c r="I470" s="664">
        <v>181500</v>
      </c>
      <c r="J470" s="664"/>
      <c r="K470" s="664"/>
      <c r="L470" s="664"/>
      <c r="M470" s="664"/>
      <c r="N470" s="664"/>
      <c r="O470" s="664"/>
      <c r="P470" s="677"/>
      <c r="Q470" s="665"/>
    </row>
    <row r="471" spans="1:17" ht="14.4" customHeight="1" x14ac:dyDescent="0.3">
      <c r="A471" s="660" t="s">
        <v>560</v>
      </c>
      <c r="B471" s="661" t="s">
        <v>5114</v>
      </c>
      <c r="C471" s="661" t="s">
        <v>4687</v>
      </c>
      <c r="D471" s="661" t="s">
        <v>4838</v>
      </c>
      <c r="E471" s="661" t="s">
        <v>4839</v>
      </c>
      <c r="F471" s="664"/>
      <c r="G471" s="664"/>
      <c r="H471" s="664"/>
      <c r="I471" s="664"/>
      <c r="J471" s="664">
        <v>1</v>
      </c>
      <c r="K471" s="664">
        <v>1430.18</v>
      </c>
      <c r="L471" s="664"/>
      <c r="M471" s="664">
        <v>1430.18</v>
      </c>
      <c r="N471" s="664"/>
      <c r="O471" s="664"/>
      <c r="P471" s="677"/>
      <c r="Q471" s="665"/>
    </row>
    <row r="472" spans="1:17" ht="14.4" customHeight="1" x14ac:dyDescent="0.3">
      <c r="A472" s="660" t="s">
        <v>560</v>
      </c>
      <c r="B472" s="661" t="s">
        <v>5114</v>
      </c>
      <c r="C472" s="661" t="s">
        <v>4687</v>
      </c>
      <c r="D472" s="661" t="s">
        <v>4844</v>
      </c>
      <c r="E472" s="661" t="s">
        <v>4845</v>
      </c>
      <c r="F472" s="664"/>
      <c r="G472" s="664"/>
      <c r="H472" s="664"/>
      <c r="I472" s="664"/>
      <c r="J472" s="664"/>
      <c r="K472" s="664"/>
      <c r="L472" s="664"/>
      <c r="M472" s="664"/>
      <c r="N472" s="664">
        <v>2</v>
      </c>
      <c r="O472" s="664">
        <v>14180.56</v>
      </c>
      <c r="P472" s="677"/>
      <c r="Q472" s="665">
        <v>7090.28</v>
      </c>
    </row>
    <row r="473" spans="1:17" ht="14.4" customHeight="1" x14ac:dyDescent="0.3">
      <c r="A473" s="660" t="s">
        <v>560</v>
      </c>
      <c r="B473" s="661" t="s">
        <v>5114</v>
      </c>
      <c r="C473" s="661" t="s">
        <v>4687</v>
      </c>
      <c r="D473" s="661" t="s">
        <v>5171</v>
      </c>
      <c r="E473" s="661" t="s">
        <v>5172</v>
      </c>
      <c r="F473" s="664"/>
      <c r="G473" s="664"/>
      <c r="H473" s="664"/>
      <c r="I473" s="664"/>
      <c r="J473" s="664"/>
      <c r="K473" s="664"/>
      <c r="L473" s="664"/>
      <c r="M473" s="664"/>
      <c r="N473" s="664">
        <v>1</v>
      </c>
      <c r="O473" s="664">
        <v>52000</v>
      </c>
      <c r="P473" s="677"/>
      <c r="Q473" s="665">
        <v>52000</v>
      </c>
    </row>
    <row r="474" spans="1:17" ht="14.4" customHeight="1" x14ac:dyDescent="0.3">
      <c r="A474" s="660" t="s">
        <v>560</v>
      </c>
      <c r="B474" s="661" t="s">
        <v>5114</v>
      </c>
      <c r="C474" s="661" t="s">
        <v>4687</v>
      </c>
      <c r="D474" s="661" t="s">
        <v>5173</v>
      </c>
      <c r="E474" s="661" t="s">
        <v>5174</v>
      </c>
      <c r="F474" s="664"/>
      <c r="G474" s="664"/>
      <c r="H474" s="664"/>
      <c r="I474" s="664"/>
      <c r="J474" s="664"/>
      <c r="K474" s="664"/>
      <c r="L474" s="664"/>
      <c r="M474" s="664"/>
      <c r="N474" s="664">
        <v>1</v>
      </c>
      <c r="O474" s="664">
        <v>20508.599999999999</v>
      </c>
      <c r="P474" s="677"/>
      <c r="Q474" s="665">
        <v>20508.599999999999</v>
      </c>
    </row>
    <row r="475" spans="1:17" ht="14.4" customHeight="1" x14ac:dyDescent="0.3">
      <c r="A475" s="660" t="s">
        <v>560</v>
      </c>
      <c r="B475" s="661" t="s">
        <v>5114</v>
      </c>
      <c r="C475" s="661" t="s">
        <v>4687</v>
      </c>
      <c r="D475" s="661" t="s">
        <v>5175</v>
      </c>
      <c r="E475" s="661" t="s">
        <v>5153</v>
      </c>
      <c r="F475" s="664">
        <v>1</v>
      </c>
      <c r="G475" s="664">
        <v>12900</v>
      </c>
      <c r="H475" s="664">
        <v>1</v>
      </c>
      <c r="I475" s="664">
        <v>12900</v>
      </c>
      <c r="J475" s="664">
        <v>1</v>
      </c>
      <c r="K475" s="664">
        <v>12900</v>
      </c>
      <c r="L475" s="664">
        <v>1</v>
      </c>
      <c r="M475" s="664">
        <v>12900</v>
      </c>
      <c r="N475" s="664"/>
      <c r="O475" s="664"/>
      <c r="P475" s="677"/>
      <c r="Q475" s="665"/>
    </row>
    <row r="476" spans="1:17" ht="14.4" customHeight="1" x14ac:dyDescent="0.3">
      <c r="A476" s="660" t="s">
        <v>560</v>
      </c>
      <c r="B476" s="661" t="s">
        <v>5114</v>
      </c>
      <c r="C476" s="661" t="s">
        <v>4493</v>
      </c>
      <c r="D476" s="661" t="s">
        <v>5176</v>
      </c>
      <c r="E476" s="661" t="s">
        <v>5177</v>
      </c>
      <c r="F476" s="664">
        <v>346</v>
      </c>
      <c r="G476" s="664">
        <v>11060088</v>
      </c>
      <c r="H476" s="664">
        <v>1</v>
      </c>
      <c r="I476" s="664">
        <v>31965.57225433526</v>
      </c>
      <c r="J476" s="664">
        <v>387</v>
      </c>
      <c r="K476" s="664">
        <v>12370842</v>
      </c>
      <c r="L476" s="664">
        <v>1.1185120769382666</v>
      </c>
      <c r="M476" s="664">
        <v>31966</v>
      </c>
      <c r="N476" s="664">
        <v>360</v>
      </c>
      <c r="O476" s="664">
        <v>11507760</v>
      </c>
      <c r="P476" s="677">
        <v>1.0404763506402481</v>
      </c>
      <c r="Q476" s="665">
        <v>31966</v>
      </c>
    </row>
    <row r="477" spans="1:17" ht="14.4" customHeight="1" x14ac:dyDescent="0.3">
      <c r="A477" s="660" t="s">
        <v>560</v>
      </c>
      <c r="B477" s="661" t="s">
        <v>5114</v>
      </c>
      <c r="C477" s="661" t="s">
        <v>4493</v>
      </c>
      <c r="D477" s="661" t="s">
        <v>5178</v>
      </c>
      <c r="E477" s="661" t="s">
        <v>5179</v>
      </c>
      <c r="F477" s="664">
        <v>8</v>
      </c>
      <c r="G477" s="664">
        <v>95174</v>
      </c>
      <c r="H477" s="664">
        <v>1</v>
      </c>
      <c r="I477" s="664">
        <v>11896.75</v>
      </c>
      <c r="J477" s="664">
        <v>13</v>
      </c>
      <c r="K477" s="664">
        <v>154661</v>
      </c>
      <c r="L477" s="664">
        <v>1.6250341479815915</v>
      </c>
      <c r="M477" s="664">
        <v>11897</v>
      </c>
      <c r="N477" s="664">
        <v>2</v>
      </c>
      <c r="O477" s="664">
        <v>23794</v>
      </c>
      <c r="P477" s="677">
        <v>0.25000525353562947</v>
      </c>
      <c r="Q477" s="665">
        <v>11897</v>
      </c>
    </row>
    <row r="478" spans="1:17" ht="14.4" customHeight="1" x14ac:dyDescent="0.3">
      <c r="A478" s="660" t="s">
        <v>560</v>
      </c>
      <c r="B478" s="661" t="s">
        <v>5114</v>
      </c>
      <c r="C478" s="661" t="s">
        <v>4493</v>
      </c>
      <c r="D478" s="661" t="s">
        <v>4496</v>
      </c>
      <c r="E478" s="661" t="s">
        <v>4497</v>
      </c>
      <c r="F478" s="664">
        <v>13</v>
      </c>
      <c r="G478" s="664">
        <v>8489</v>
      </c>
      <c r="H478" s="664">
        <v>1</v>
      </c>
      <c r="I478" s="664">
        <v>653</v>
      </c>
      <c r="J478" s="664"/>
      <c r="K478" s="664"/>
      <c r="L478" s="664"/>
      <c r="M478" s="664"/>
      <c r="N478" s="664"/>
      <c r="O478" s="664"/>
      <c r="P478" s="677"/>
      <c r="Q478" s="665"/>
    </row>
    <row r="479" spans="1:17" ht="14.4" customHeight="1" x14ac:dyDescent="0.3">
      <c r="A479" s="660" t="s">
        <v>560</v>
      </c>
      <c r="B479" s="661" t="s">
        <v>5114</v>
      </c>
      <c r="C479" s="661" t="s">
        <v>4493</v>
      </c>
      <c r="D479" s="661" t="s">
        <v>4572</v>
      </c>
      <c r="E479" s="661" t="s">
        <v>4573</v>
      </c>
      <c r="F479" s="664">
        <v>4</v>
      </c>
      <c r="G479" s="664">
        <v>928</v>
      </c>
      <c r="H479" s="664">
        <v>1</v>
      </c>
      <c r="I479" s="664">
        <v>232</v>
      </c>
      <c r="J479" s="664"/>
      <c r="K479" s="664"/>
      <c r="L479" s="664"/>
      <c r="M479" s="664"/>
      <c r="N479" s="664"/>
      <c r="O479" s="664"/>
      <c r="P479" s="677"/>
      <c r="Q479" s="665"/>
    </row>
    <row r="480" spans="1:17" ht="14.4" customHeight="1" x14ac:dyDescent="0.3">
      <c r="A480" s="660" t="s">
        <v>560</v>
      </c>
      <c r="B480" s="661" t="s">
        <v>5114</v>
      </c>
      <c r="C480" s="661" t="s">
        <v>4493</v>
      </c>
      <c r="D480" s="661" t="s">
        <v>5180</v>
      </c>
      <c r="E480" s="661" t="s">
        <v>5181</v>
      </c>
      <c r="F480" s="664">
        <v>28</v>
      </c>
      <c r="G480" s="664">
        <v>260960</v>
      </c>
      <c r="H480" s="664">
        <v>1</v>
      </c>
      <c r="I480" s="664">
        <v>9320</v>
      </c>
      <c r="J480" s="664">
        <v>27</v>
      </c>
      <c r="K480" s="664">
        <v>251640</v>
      </c>
      <c r="L480" s="664">
        <v>0.9642857142857143</v>
      </c>
      <c r="M480" s="664">
        <v>9320</v>
      </c>
      <c r="N480" s="664">
        <v>14</v>
      </c>
      <c r="O480" s="664">
        <v>130480</v>
      </c>
      <c r="P480" s="677">
        <v>0.5</v>
      </c>
      <c r="Q480" s="665">
        <v>9320</v>
      </c>
    </row>
    <row r="481" spans="1:17" ht="14.4" customHeight="1" x14ac:dyDescent="0.3">
      <c r="A481" s="660" t="s">
        <v>560</v>
      </c>
      <c r="B481" s="661" t="s">
        <v>5114</v>
      </c>
      <c r="C481" s="661" t="s">
        <v>4493</v>
      </c>
      <c r="D481" s="661" t="s">
        <v>4876</v>
      </c>
      <c r="E481" s="661" t="s">
        <v>4877</v>
      </c>
      <c r="F481" s="664">
        <v>0</v>
      </c>
      <c r="G481" s="664">
        <v>0</v>
      </c>
      <c r="H481" s="664"/>
      <c r="I481" s="664"/>
      <c r="J481" s="664">
        <v>0</v>
      </c>
      <c r="K481" s="664">
        <v>0</v>
      </c>
      <c r="L481" s="664"/>
      <c r="M481" s="664"/>
      <c r="N481" s="664">
        <v>0</v>
      </c>
      <c r="O481" s="664">
        <v>0</v>
      </c>
      <c r="P481" s="677"/>
      <c r="Q481" s="665"/>
    </row>
    <row r="482" spans="1:17" ht="14.4" customHeight="1" x14ac:dyDescent="0.3">
      <c r="A482" s="660" t="s">
        <v>560</v>
      </c>
      <c r="B482" s="661" t="s">
        <v>5114</v>
      </c>
      <c r="C482" s="661" t="s">
        <v>4493</v>
      </c>
      <c r="D482" s="661" t="s">
        <v>4878</v>
      </c>
      <c r="E482" s="661" t="s">
        <v>4879</v>
      </c>
      <c r="F482" s="664">
        <v>340</v>
      </c>
      <c r="G482" s="664">
        <v>0</v>
      </c>
      <c r="H482" s="664"/>
      <c r="I482" s="664">
        <v>0</v>
      </c>
      <c r="J482" s="664">
        <v>482</v>
      </c>
      <c r="K482" s="664">
        <v>0</v>
      </c>
      <c r="L482" s="664"/>
      <c r="M482" s="664">
        <v>0</v>
      </c>
      <c r="N482" s="664">
        <v>329</v>
      </c>
      <c r="O482" s="664">
        <v>0</v>
      </c>
      <c r="P482" s="677"/>
      <c r="Q482" s="665">
        <v>0</v>
      </c>
    </row>
    <row r="483" spans="1:17" ht="14.4" customHeight="1" x14ac:dyDescent="0.3">
      <c r="A483" s="660" t="s">
        <v>560</v>
      </c>
      <c r="B483" s="661" t="s">
        <v>5114</v>
      </c>
      <c r="C483" s="661" t="s">
        <v>4493</v>
      </c>
      <c r="D483" s="661" t="s">
        <v>5182</v>
      </c>
      <c r="E483" s="661" t="s">
        <v>5183</v>
      </c>
      <c r="F483" s="664">
        <v>6</v>
      </c>
      <c r="G483" s="664">
        <v>0</v>
      </c>
      <c r="H483" s="664"/>
      <c r="I483" s="664">
        <v>0</v>
      </c>
      <c r="J483" s="664">
        <v>1</v>
      </c>
      <c r="K483" s="664">
        <v>0</v>
      </c>
      <c r="L483" s="664"/>
      <c r="M483" s="664">
        <v>0</v>
      </c>
      <c r="N483" s="664">
        <v>2</v>
      </c>
      <c r="O483" s="664">
        <v>0</v>
      </c>
      <c r="P483" s="677"/>
      <c r="Q483" s="665">
        <v>0</v>
      </c>
    </row>
    <row r="484" spans="1:17" ht="14.4" customHeight="1" x14ac:dyDescent="0.3">
      <c r="A484" s="660" t="s">
        <v>560</v>
      </c>
      <c r="B484" s="661" t="s">
        <v>5114</v>
      </c>
      <c r="C484" s="661" t="s">
        <v>4493</v>
      </c>
      <c r="D484" s="661" t="s">
        <v>4880</v>
      </c>
      <c r="E484" s="661" t="s">
        <v>4881</v>
      </c>
      <c r="F484" s="664">
        <v>1</v>
      </c>
      <c r="G484" s="664">
        <v>0</v>
      </c>
      <c r="H484" s="664"/>
      <c r="I484" s="664">
        <v>0</v>
      </c>
      <c r="J484" s="664"/>
      <c r="K484" s="664"/>
      <c r="L484" s="664"/>
      <c r="M484" s="664"/>
      <c r="N484" s="664"/>
      <c r="O484" s="664"/>
      <c r="P484" s="677"/>
      <c r="Q484" s="665"/>
    </row>
    <row r="485" spans="1:17" ht="14.4" customHeight="1" x14ac:dyDescent="0.3">
      <c r="A485" s="660" t="s">
        <v>560</v>
      </c>
      <c r="B485" s="661" t="s">
        <v>5114</v>
      </c>
      <c r="C485" s="661" t="s">
        <v>4493</v>
      </c>
      <c r="D485" s="661" t="s">
        <v>5184</v>
      </c>
      <c r="E485" s="661" t="s">
        <v>5183</v>
      </c>
      <c r="F485" s="664">
        <v>1</v>
      </c>
      <c r="G485" s="664">
        <v>0</v>
      </c>
      <c r="H485" s="664"/>
      <c r="I485" s="664">
        <v>0</v>
      </c>
      <c r="J485" s="664"/>
      <c r="K485" s="664"/>
      <c r="L485" s="664"/>
      <c r="M485" s="664"/>
      <c r="N485" s="664"/>
      <c r="O485" s="664"/>
      <c r="P485" s="677"/>
      <c r="Q485" s="665"/>
    </row>
    <row r="486" spans="1:17" ht="14.4" customHeight="1" x14ac:dyDescent="0.3">
      <c r="A486" s="660" t="s">
        <v>560</v>
      </c>
      <c r="B486" s="661" t="s">
        <v>5114</v>
      </c>
      <c r="C486" s="661" t="s">
        <v>4493</v>
      </c>
      <c r="D486" s="661" t="s">
        <v>4959</v>
      </c>
      <c r="E486" s="661" t="s">
        <v>4960</v>
      </c>
      <c r="F486" s="664">
        <v>145</v>
      </c>
      <c r="G486" s="664">
        <v>0</v>
      </c>
      <c r="H486" s="664"/>
      <c r="I486" s="664">
        <v>0</v>
      </c>
      <c r="J486" s="664"/>
      <c r="K486" s="664"/>
      <c r="L486" s="664"/>
      <c r="M486" s="664"/>
      <c r="N486" s="664"/>
      <c r="O486" s="664"/>
      <c r="P486" s="677"/>
      <c r="Q486" s="665"/>
    </row>
    <row r="487" spans="1:17" ht="14.4" customHeight="1" x14ac:dyDescent="0.3">
      <c r="A487" s="660" t="s">
        <v>560</v>
      </c>
      <c r="B487" s="661" t="s">
        <v>5114</v>
      </c>
      <c r="C487" s="661" t="s">
        <v>4493</v>
      </c>
      <c r="D487" s="661" t="s">
        <v>5185</v>
      </c>
      <c r="E487" s="661" t="s">
        <v>5183</v>
      </c>
      <c r="F487" s="664">
        <v>3</v>
      </c>
      <c r="G487" s="664">
        <v>0</v>
      </c>
      <c r="H487" s="664"/>
      <c r="I487" s="664">
        <v>0</v>
      </c>
      <c r="J487" s="664">
        <v>4</v>
      </c>
      <c r="K487" s="664">
        <v>0</v>
      </c>
      <c r="L487" s="664"/>
      <c r="M487" s="664">
        <v>0</v>
      </c>
      <c r="N487" s="664">
        <v>3</v>
      </c>
      <c r="O487" s="664">
        <v>0</v>
      </c>
      <c r="P487" s="677"/>
      <c r="Q487" s="665">
        <v>0</v>
      </c>
    </row>
    <row r="488" spans="1:17" ht="14.4" customHeight="1" x14ac:dyDescent="0.3">
      <c r="A488" s="660" t="s">
        <v>560</v>
      </c>
      <c r="B488" s="661" t="s">
        <v>5114</v>
      </c>
      <c r="C488" s="661" t="s">
        <v>4493</v>
      </c>
      <c r="D488" s="661" t="s">
        <v>4520</v>
      </c>
      <c r="E488" s="661" t="s">
        <v>4521</v>
      </c>
      <c r="F488" s="664">
        <v>3</v>
      </c>
      <c r="G488" s="664">
        <v>981</v>
      </c>
      <c r="H488" s="664">
        <v>1</v>
      </c>
      <c r="I488" s="664">
        <v>327</v>
      </c>
      <c r="J488" s="664"/>
      <c r="K488" s="664"/>
      <c r="L488" s="664"/>
      <c r="M488" s="664"/>
      <c r="N488" s="664"/>
      <c r="O488" s="664"/>
      <c r="P488" s="677"/>
      <c r="Q488" s="665"/>
    </row>
    <row r="489" spans="1:17" ht="14.4" customHeight="1" x14ac:dyDescent="0.3">
      <c r="A489" s="660" t="s">
        <v>560</v>
      </c>
      <c r="B489" s="661" t="s">
        <v>5114</v>
      </c>
      <c r="C489" s="661" t="s">
        <v>4493</v>
      </c>
      <c r="D489" s="661" t="s">
        <v>5186</v>
      </c>
      <c r="E489" s="661" t="s">
        <v>5187</v>
      </c>
      <c r="F489" s="664">
        <v>1</v>
      </c>
      <c r="G489" s="664">
        <v>5476</v>
      </c>
      <c r="H489" s="664">
        <v>1</v>
      </c>
      <c r="I489" s="664">
        <v>5476</v>
      </c>
      <c r="J489" s="664"/>
      <c r="K489" s="664"/>
      <c r="L489" s="664"/>
      <c r="M489" s="664"/>
      <c r="N489" s="664"/>
      <c r="O489" s="664"/>
      <c r="P489" s="677"/>
      <c r="Q489" s="665"/>
    </row>
    <row r="490" spans="1:17" ht="14.4" customHeight="1" x14ac:dyDescent="0.3">
      <c r="A490" s="660" t="s">
        <v>560</v>
      </c>
      <c r="B490" s="661" t="s">
        <v>5114</v>
      </c>
      <c r="C490" s="661" t="s">
        <v>4493</v>
      </c>
      <c r="D490" s="661" t="s">
        <v>4971</v>
      </c>
      <c r="E490" s="661" t="s">
        <v>4972</v>
      </c>
      <c r="F490" s="664">
        <v>1</v>
      </c>
      <c r="G490" s="664">
        <v>0</v>
      </c>
      <c r="H490" s="664"/>
      <c r="I490" s="664">
        <v>0</v>
      </c>
      <c r="J490" s="664"/>
      <c r="K490" s="664"/>
      <c r="L490" s="664"/>
      <c r="M490" s="664"/>
      <c r="N490" s="664"/>
      <c r="O490" s="664"/>
      <c r="P490" s="677"/>
      <c r="Q490" s="665"/>
    </row>
    <row r="491" spans="1:17" ht="14.4" customHeight="1" x14ac:dyDescent="0.3">
      <c r="A491" s="660" t="s">
        <v>560</v>
      </c>
      <c r="B491" s="661" t="s">
        <v>5114</v>
      </c>
      <c r="C491" s="661" t="s">
        <v>4493</v>
      </c>
      <c r="D491" s="661" t="s">
        <v>5188</v>
      </c>
      <c r="E491" s="661" t="s">
        <v>5189</v>
      </c>
      <c r="F491" s="664">
        <v>79</v>
      </c>
      <c r="G491" s="664">
        <v>1893262</v>
      </c>
      <c r="H491" s="664">
        <v>1</v>
      </c>
      <c r="I491" s="664">
        <v>23965.3417721519</v>
      </c>
      <c r="J491" s="664">
        <v>63</v>
      </c>
      <c r="K491" s="664">
        <v>1509858</v>
      </c>
      <c r="L491" s="664">
        <v>0.79749025755547831</v>
      </c>
      <c r="M491" s="664">
        <v>23966</v>
      </c>
      <c r="N491" s="664">
        <v>28</v>
      </c>
      <c r="O491" s="664">
        <v>671048</v>
      </c>
      <c r="P491" s="677">
        <v>0.35444011446910145</v>
      </c>
      <c r="Q491" s="665">
        <v>23966</v>
      </c>
    </row>
    <row r="492" spans="1:17" ht="14.4" customHeight="1" x14ac:dyDescent="0.3">
      <c r="A492" s="660" t="s">
        <v>560</v>
      </c>
      <c r="B492" s="661" t="s">
        <v>5114</v>
      </c>
      <c r="C492" s="661" t="s">
        <v>4493</v>
      </c>
      <c r="D492" s="661" t="s">
        <v>5190</v>
      </c>
      <c r="E492" s="661" t="s">
        <v>5191</v>
      </c>
      <c r="F492" s="664">
        <v>5</v>
      </c>
      <c r="G492" s="664">
        <v>33372</v>
      </c>
      <c r="H492" s="664">
        <v>1</v>
      </c>
      <c r="I492" s="664">
        <v>6674.4</v>
      </c>
      <c r="J492" s="664">
        <v>4</v>
      </c>
      <c r="K492" s="664">
        <v>26704</v>
      </c>
      <c r="L492" s="664">
        <v>0.80019177753805582</v>
      </c>
      <c r="M492" s="664">
        <v>6676</v>
      </c>
      <c r="N492" s="664"/>
      <c r="O492" s="664"/>
      <c r="P492" s="677"/>
      <c r="Q492" s="665"/>
    </row>
    <row r="493" spans="1:17" ht="14.4" customHeight="1" x14ac:dyDescent="0.3">
      <c r="A493" s="660" t="s">
        <v>560</v>
      </c>
      <c r="B493" s="661" t="s">
        <v>5114</v>
      </c>
      <c r="C493" s="661" t="s">
        <v>4493</v>
      </c>
      <c r="D493" s="661" t="s">
        <v>5192</v>
      </c>
      <c r="E493" s="661" t="s">
        <v>5183</v>
      </c>
      <c r="F493" s="664"/>
      <c r="G493" s="664"/>
      <c r="H493" s="664"/>
      <c r="I493" s="664"/>
      <c r="J493" s="664">
        <v>4</v>
      </c>
      <c r="K493" s="664">
        <v>0</v>
      </c>
      <c r="L493" s="664"/>
      <c r="M493" s="664">
        <v>0</v>
      </c>
      <c r="N493" s="664">
        <v>5</v>
      </c>
      <c r="O493" s="664">
        <v>0</v>
      </c>
      <c r="P493" s="677"/>
      <c r="Q493" s="665">
        <v>0</v>
      </c>
    </row>
    <row r="494" spans="1:17" ht="14.4" customHeight="1" x14ac:dyDescent="0.3">
      <c r="A494" s="660" t="s">
        <v>560</v>
      </c>
      <c r="B494" s="661" t="s">
        <v>5114</v>
      </c>
      <c r="C494" s="661" t="s">
        <v>4493</v>
      </c>
      <c r="D494" s="661" t="s">
        <v>5193</v>
      </c>
      <c r="E494" s="661" t="s">
        <v>5194</v>
      </c>
      <c r="F494" s="664">
        <v>173</v>
      </c>
      <c r="G494" s="664">
        <v>4838014</v>
      </c>
      <c r="H494" s="664">
        <v>1</v>
      </c>
      <c r="I494" s="664">
        <v>27965.398843930634</v>
      </c>
      <c r="J494" s="664">
        <v>179</v>
      </c>
      <c r="K494" s="664">
        <v>5005914</v>
      </c>
      <c r="L494" s="664">
        <v>1.0347043228895163</v>
      </c>
      <c r="M494" s="664">
        <v>27966</v>
      </c>
      <c r="N494" s="664">
        <v>122</v>
      </c>
      <c r="O494" s="664">
        <v>3411852</v>
      </c>
      <c r="P494" s="677">
        <v>0.70521747146659763</v>
      </c>
      <c r="Q494" s="665">
        <v>27966</v>
      </c>
    </row>
    <row r="495" spans="1:17" ht="14.4" customHeight="1" x14ac:dyDescent="0.3">
      <c r="A495" s="660" t="s">
        <v>560</v>
      </c>
      <c r="B495" s="661" t="s">
        <v>5114</v>
      </c>
      <c r="C495" s="661" t="s">
        <v>4493</v>
      </c>
      <c r="D495" s="661" t="s">
        <v>4551</v>
      </c>
      <c r="E495" s="661" t="s">
        <v>4552</v>
      </c>
      <c r="F495" s="664">
        <v>10</v>
      </c>
      <c r="G495" s="664">
        <v>3440</v>
      </c>
      <c r="H495" s="664">
        <v>1</v>
      </c>
      <c r="I495" s="664">
        <v>344</v>
      </c>
      <c r="J495" s="664"/>
      <c r="K495" s="664"/>
      <c r="L495" s="664"/>
      <c r="M495" s="664"/>
      <c r="N495" s="664"/>
      <c r="O495" s="664"/>
      <c r="P495" s="677"/>
      <c r="Q495" s="665"/>
    </row>
    <row r="496" spans="1:17" ht="14.4" customHeight="1" x14ac:dyDescent="0.3">
      <c r="A496" s="660" t="s">
        <v>560</v>
      </c>
      <c r="B496" s="661" t="s">
        <v>5114</v>
      </c>
      <c r="C496" s="661" t="s">
        <v>4493</v>
      </c>
      <c r="D496" s="661" t="s">
        <v>4574</v>
      </c>
      <c r="E496" s="661" t="s">
        <v>4575</v>
      </c>
      <c r="F496" s="664">
        <v>20</v>
      </c>
      <c r="G496" s="664">
        <v>6880</v>
      </c>
      <c r="H496" s="664">
        <v>1</v>
      </c>
      <c r="I496" s="664">
        <v>344</v>
      </c>
      <c r="J496" s="664">
        <v>27</v>
      </c>
      <c r="K496" s="664">
        <v>9336</v>
      </c>
      <c r="L496" s="664">
        <v>1.3569767441860465</v>
      </c>
      <c r="M496" s="664">
        <v>345.77777777777777</v>
      </c>
      <c r="N496" s="664">
        <v>34</v>
      </c>
      <c r="O496" s="664">
        <v>11866</v>
      </c>
      <c r="P496" s="677">
        <v>1.7247093023255815</v>
      </c>
      <c r="Q496" s="665">
        <v>349</v>
      </c>
    </row>
    <row r="497" spans="1:17" ht="14.4" customHeight="1" x14ac:dyDescent="0.3">
      <c r="A497" s="660" t="s">
        <v>560</v>
      </c>
      <c r="B497" s="661" t="s">
        <v>5114</v>
      </c>
      <c r="C497" s="661" t="s">
        <v>4493</v>
      </c>
      <c r="D497" s="661" t="s">
        <v>4995</v>
      </c>
      <c r="E497" s="661" t="s">
        <v>4996</v>
      </c>
      <c r="F497" s="664">
        <v>1</v>
      </c>
      <c r="G497" s="664">
        <v>0</v>
      </c>
      <c r="H497" s="664"/>
      <c r="I497" s="664">
        <v>0</v>
      </c>
      <c r="J497" s="664"/>
      <c r="K497" s="664"/>
      <c r="L497" s="664"/>
      <c r="M497" s="664"/>
      <c r="N497" s="664"/>
      <c r="O497" s="664"/>
      <c r="P497" s="677"/>
      <c r="Q497" s="665"/>
    </row>
    <row r="498" spans="1:17" ht="14.4" customHeight="1" x14ac:dyDescent="0.3">
      <c r="A498" s="660" t="s">
        <v>560</v>
      </c>
      <c r="B498" s="661" t="s">
        <v>5114</v>
      </c>
      <c r="C498" s="661" t="s">
        <v>4493</v>
      </c>
      <c r="D498" s="661" t="s">
        <v>4576</v>
      </c>
      <c r="E498" s="661" t="s">
        <v>4577</v>
      </c>
      <c r="F498" s="664">
        <v>4</v>
      </c>
      <c r="G498" s="664">
        <v>928</v>
      </c>
      <c r="H498" s="664">
        <v>1</v>
      </c>
      <c r="I498" s="664">
        <v>232</v>
      </c>
      <c r="J498" s="664">
        <v>12</v>
      </c>
      <c r="K498" s="664">
        <v>2788</v>
      </c>
      <c r="L498" s="664">
        <v>3.0043103448275863</v>
      </c>
      <c r="M498" s="664">
        <v>232.33333333333334</v>
      </c>
      <c r="N498" s="664">
        <v>10</v>
      </c>
      <c r="O498" s="664">
        <v>2350</v>
      </c>
      <c r="P498" s="677">
        <v>2.5323275862068964</v>
      </c>
      <c r="Q498" s="665">
        <v>235</v>
      </c>
    </row>
    <row r="499" spans="1:17" ht="14.4" customHeight="1" x14ac:dyDescent="0.3">
      <c r="A499" s="660" t="s">
        <v>560</v>
      </c>
      <c r="B499" s="661" t="s">
        <v>5114</v>
      </c>
      <c r="C499" s="661" t="s">
        <v>4493</v>
      </c>
      <c r="D499" s="661" t="s">
        <v>5195</v>
      </c>
      <c r="E499" s="661" t="s">
        <v>5183</v>
      </c>
      <c r="F499" s="664">
        <v>4</v>
      </c>
      <c r="G499" s="664">
        <v>0</v>
      </c>
      <c r="H499" s="664"/>
      <c r="I499" s="664">
        <v>0</v>
      </c>
      <c r="J499" s="664">
        <v>2</v>
      </c>
      <c r="K499" s="664">
        <v>0</v>
      </c>
      <c r="L499" s="664"/>
      <c r="M499" s="664">
        <v>0</v>
      </c>
      <c r="N499" s="664"/>
      <c r="O499" s="664"/>
      <c r="P499" s="677"/>
      <c r="Q499" s="665"/>
    </row>
    <row r="500" spans="1:17" ht="14.4" customHeight="1" x14ac:dyDescent="0.3">
      <c r="A500" s="660" t="s">
        <v>560</v>
      </c>
      <c r="B500" s="661" t="s">
        <v>5196</v>
      </c>
      <c r="C500" s="661" t="s">
        <v>4493</v>
      </c>
      <c r="D500" s="661" t="s">
        <v>4516</v>
      </c>
      <c r="E500" s="661" t="s">
        <v>4517</v>
      </c>
      <c r="F500" s="664">
        <v>1</v>
      </c>
      <c r="G500" s="664">
        <v>81</v>
      </c>
      <c r="H500" s="664">
        <v>1</v>
      </c>
      <c r="I500" s="664">
        <v>81</v>
      </c>
      <c r="J500" s="664"/>
      <c r="K500" s="664"/>
      <c r="L500" s="664"/>
      <c r="M500" s="664"/>
      <c r="N500" s="664"/>
      <c r="O500" s="664"/>
      <c r="P500" s="677"/>
      <c r="Q500" s="665"/>
    </row>
    <row r="501" spans="1:17" ht="14.4" customHeight="1" x14ac:dyDescent="0.3">
      <c r="A501" s="660" t="s">
        <v>560</v>
      </c>
      <c r="B501" s="661" t="s">
        <v>5196</v>
      </c>
      <c r="C501" s="661" t="s">
        <v>4493</v>
      </c>
      <c r="D501" s="661" t="s">
        <v>4979</v>
      </c>
      <c r="E501" s="661" t="s">
        <v>4980</v>
      </c>
      <c r="F501" s="664"/>
      <c r="G501" s="664"/>
      <c r="H501" s="664"/>
      <c r="I501" s="664"/>
      <c r="J501" s="664">
        <v>1</v>
      </c>
      <c r="K501" s="664">
        <v>845</v>
      </c>
      <c r="L501" s="664"/>
      <c r="M501" s="664">
        <v>845</v>
      </c>
      <c r="N501" s="664"/>
      <c r="O501" s="664"/>
      <c r="P501" s="677"/>
      <c r="Q501" s="665"/>
    </row>
    <row r="502" spans="1:17" ht="14.4" customHeight="1" x14ac:dyDescent="0.3">
      <c r="A502" s="660" t="s">
        <v>560</v>
      </c>
      <c r="B502" s="661" t="s">
        <v>5196</v>
      </c>
      <c r="C502" s="661" t="s">
        <v>4493</v>
      </c>
      <c r="D502" s="661" t="s">
        <v>5197</v>
      </c>
      <c r="E502" s="661" t="s">
        <v>5198</v>
      </c>
      <c r="F502" s="664">
        <v>1</v>
      </c>
      <c r="G502" s="664">
        <v>1529</v>
      </c>
      <c r="H502" s="664">
        <v>1</v>
      </c>
      <c r="I502" s="664">
        <v>1529</v>
      </c>
      <c r="J502" s="664"/>
      <c r="K502" s="664"/>
      <c r="L502" s="664"/>
      <c r="M502" s="664"/>
      <c r="N502" s="664"/>
      <c r="O502" s="664"/>
      <c r="P502" s="677"/>
      <c r="Q502" s="665"/>
    </row>
    <row r="503" spans="1:17" ht="14.4" customHeight="1" x14ac:dyDescent="0.3">
      <c r="A503" s="660" t="s">
        <v>560</v>
      </c>
      <c r="B503" s="661" t="s">
        <v>5196</v>
      </c>
      <c r="C503" s="661" t="s">
        <v>4493</v>
      </c>
      <c r="D503" s="661" t="s">
        <v>5199</v>
      </c>
      <c r="E503" s="661" t="s">
        <v>5200</v>
      </c>
      <c r="F503" s="664">
        <v>1</v>
      </c>
      <c r="G503" s="664">
        <v>686</v>
      </c>
      <c r="H503" s="664">
        <v>1</v>
      </c>
      <c r="I503" s="664">
        <v>686</v>
      </c>
      <c r="J503" s="664"/>
      <c r="K503" s="664"/>
      <c r="L503" s="664"/>
      <c r="M503" s="664"/>
      <c r="N503" s="664"/>
      <c r="O503" s="664"/>
      <c r="P503" s="677"/>
      <c r="Q503" s="665"/>
    </row>
    <row r="504" spans="1:17" ht="14.4" customHeight="1" x14ac:dyDescent="0.3">
      <c r="A504" s="660" t="s">
        <v>560</v>
      </c>
      <c r="B504" s="661" t="s">
        <v>5196</v>
      </c>
      <c r="C504" s="661" t="s">
        <v>4493</v>
      </c>
      <c r="D504" s="661" t="s">
        <v>5201</v>
      </c>
      <c r="E504" s="661" t="s">
        <v>5202</v>
      </c>
      <c r="F504" s="664">
        <v>1</v>
      </c>
      <c r="G504" s="664">
        <v>1796</v>
      </c>
      <c r="H504" s="664">
        <v>1</v>
      </c>
      <c r="I504" s="664">
        <v>1796</v>
      </c>
      <c r="J504" s="664"/>
      <c r="K504" s="664"/>
      <c r="L504" s="664"/>
      <c r="M504" s="664"/>
      <c r="N504" s="664"/>
      <c r="O504" s="664"/>
      <c r="P504" s="677"/>
      <c r="Q504" s="665"/>
    </row>
    <row r="505" spans="1:17" ht="14.4" customHeight="1" x14ac:dyDescent="0.3">
      <c r="A505" s="660" t="s">
        <v>560</v>
      </c>
      <c r="B505" s="661" t="s">
        <v>5196</v>
      </c>
      <c r="C505" s="661" t="s">
        <v>4493</v>
      </c>
      <c r="D505" s="661" t="s">
        <v>5203</v>
      </c>
      <c r="E505" s="661" t="s">
        <v>5204</v>
      </c>
      <c r="F505" s="664">
        <v>1</v>
      </c>
      <c r="G505" s="664">
        <v>4949</v>
      </c>
      <c r="H505" s="664">
        <v>1</v>
      </c>
      <c r="I505" s="664">
        <v>4949</v>
      </c>
      <c r="J505" s="664"/>
      <c r="K505" s="664"/>
      <c r="L505" s="664"/>
      <c r="M505" s="664"/>
      <c r="N505" s="664"/>
      <c r="O505" s="664"/>
      <c r="P505" s="677"/>
      <c r="Q505" s="665"/>
    </row>
    <row r="506" spans="1:17" ht="14.4" customHeight="1" x14ac:dyDescent="0.3">
      <c r="A506" s="660" t="s">
        <v>560</v>
      </c>
      <c r="B506" s="661" t="s">
        <v>5196</v>
      </c>
      <c r="C506" s="661" t="s">
        <v>4493</v>
      </c>
      <c r="D506" s="661" t="s">
        <v>5205</v>
      </c>
      <c r="E506" s="661" t="s">
        <v>5206</v>
      </c>
      <c r="F506" s="664"/>
      <c r="G506" s="664"/>
      <c r="H506" s="664"/>
      <c r="I506" s="664"/>
      <c r="J506" s="664">
        <v>1</v>
      </c>
      <c r="K506" s="664">
        <v>1981</v>
      </c>
      <c r="L506" s="664"/>
      <c r="M506" s="664">
        <v>1981</v>
      </c>
      <c r="N506" s="664"/>
      <c r="O506" s="664"/>
      <c r="P506" s="677"/>
      <c r="Q506" s="665"/>
    </row>
    <row r="507" spans="1:17" ht="14.4" customHeight="1" x14ac:dyDescent="0.3">
      <c r="A507" s="660" t="s">
        <v>560</v>
      </c>
      <c r="B507" s="661" t="s">
        <v>5207</v>
      </c>
      <c r="C507" s="661" t="s">
        <v>4493</v>
      </c>
      <c r="D507" s="661" t="s">
        <v>4866</v>
      </c>
      <c r="E507" s="661" t="s">
        <v>4867</v>
      </c>
      <c r="F507" s="664">
        <v>98</v>
      </c>
      <c r="G507" s="664">
        <v>22736</v>
      </c>
      <c r="H507" s="664">
        <v>1</v>
      </c>
      <c r="I507" s="664">
        <v>232</v>
      </c>
      <c r="J507" s="664">
        <v>207</v>
      </c>
      <c r="K507" s="664">
        <v>48148</v>
      </c>
      <c r="L507" s="664">
        <v>2.1176988036593949</v>
      </c>
      <c r="M507" s="664">
        <v>232.59903381642513</v>
      </c>
      <c r="N507" s="664">
        <v>191</v>
      </c>
      <c r="O507" s="664">
        <v>44885</v>
      </c>
      <c r="P507" s="677">
        <v>1.9741819141449684</v>
      </c>
      <c r="Q507" s="665">
        <v>235</v>
      </c>
    </row>
    <row r="508" spans="1:17" ht="14.4" customHeight="1" x14ac:dyDescent="0.3">
      <c r="A508" s="660" t="s">
        <v>560</v>
      </c>
      <c r="B508" s="661" t="s">
        <v>5207</v>
      </c>
      <c r="C508" s="661" t="s">
        <v>4493</v>
      </c>
      <c r="D508" s="661" t="s">
        <v>4868</v>
      </c>
      <c r="E508" s="661" t="s">
        <v>4869</v>
      </c>
      <c r="F508" s="664">
        <v>81</v>
      </c>
      <c r="G508" s="664">
        <v>9396</v>
      </c>
      <c r="H508" s="664">
        <v>1</v>
      </c>
      <c r="I508" s="664">
        <v>116</v>
      </c>
      <c r="J508" s="664">
        <v>212</v>
      </c>
      <c r="K508" s="664">
        <v>24744</v>
      </c>
      <c r="L508" s="664">
        <v>2.6334610472541509</v>
      </c>
      <c r="M508" s="664">
        <v>116.71698113207547</v>
      </c>
      <c r="N508" s="664">
        <v>175</v>
      </c>
      <c r="O508" s="664">
        <v>20650</v>
      </c>
      <c r="P508" s="677">
        <v>2.1977437207322263</v>
      </c>
      <c r="Q508" s="665">
        <v>118</v>
      </c>
    </row>
    <row r="509" spans="1:17" ht="14.4" customHeight="1" x14ac:dyDescent="0.3">
      <c r="A509" s="660" t="s">
        <v>560</v>
      </c>
      <c r="B509" s="661" t="s">
        <v>5207</v>
      </c>
      <c r="C509" s="661" t="s">
        <v>4493</v>
      </c>
      <c r="D509" s="661" t="s">
        <v>4870</v>
      </c>
      <c r="E509" s="661" t="s">
        <v>4871</v>
      </c>
      <c r="F509" s="664">
        <v>55</v>
      </c>
      <c r="G509" s="664">
        <v>49225</v>
      </c>
      <c r="H509" s="664">
        <v>1</v>
      </c>
      <c r="I509" s="664">
        <v>895</v>
      </c>
      <c r="J509" s="664">
        <v>127</v>
      </c>
      <c r="K509" s="664">
        <v>113853</v>
      </c>
      <c r="L509" s="664">
        <v>2.3129101066531232</v>
      </c>
      <c r="M509" s="664">
        <v>896.48031496062993</v>
      </c>
      <c r="N509" s="664">
        <v>112</v>
      </c>
      <c r="O509" s="664">
        <v>100800</v>
      </c>
      <c r="P509" s="677">
        <v>2.047739969527679</v>
      </c>
      <c r="Q509" s="665">
        <v>900</v>
      </c>
    </row>
    <row r="510" spans="1:17" ht="14.4" customHeight="1" x14ac:dyDescent="0.3">
      <c r="A510" s="660" t="s">
        <v>560</v>
      </c>
      <c r="B510" s="661" t="s">
        <v>5207</v>
      </c>
      <c r="C510" s="661" t="s">
        <v>4493</v>
      </c>
      <c r="D510" s="661" t="s">
        <v>4949</v>
      </c>
      <c r="E510" s="661" t="s">
        <v>4950</v>
      </c>
      <c r="F510" s="664">
        <v>1125</v>
      </c>
      <c r="G510" s="664">
        <v>92250</v>
      </c>
      <c r="H510" s="664">
        <v>1</v>
      </c>
      <c r="I510" s="664">
        <v>82</v>
      </c>
      <c r="J510" s="664">
        <v>2527</v>
      </c>
      <c r="K510" s="664">
        <v>208888</v>
      </c>
      <c r="L510" s="664">
        <v>2.264368563685637</v>
      </c>
      <c r="M510" s="664">
        <v>82.662445587653337</v>
      </c>
      <c r="N510" s="664">
        <v>2164</v>
      </c>
      <c r="O510" s="664">
        <v>183940</v>
      </c>
      <c r="P510" s="677">
        <v>1.9939295392953928</v>
      </c>
      <c r="Q510" s="665">
        <v>85</v>
      </c>
    </row>
    <row r="511" spans="1:17" ht="14.4" customHeight="1" x14ac:dyDescent="0.3">
      <c r="A511" s="660" t="s">
        <v>560</v>
      </c>
      <c r="B511" s="661" t="s">
        <v>5207</v>
      </c>
      <c r="C511" s="661" t="s">
        <v>4493</v>
      </c>
      <c r="D511" s="661" t="s">
        <v>4961</v>
      </c>
      <c r="E511" s="661" t="s">
        <v>4962</v>
      </c>
      <c r="F511" s="664">
        <v>1125</v>
      </c>
      <c r="G511" s="664">
        <v>589500</v>
      </c>
      <c r="H511" s="664">
        <v>1</v>
      </c>
      <c r="I511" s="664">
        <v>524</v>
      </c>
      <c r="J511" s="664">
        <v>2524</v>
      </c>
      <c r="K511" s="664">
        <v>1324244</v>
      </c>
      <c r="L511" s="664">
        <v>2.2463850720949958</v>
      </c>
      <c r="M511" s="664">
        <v>524.66085578446905</v>
      </c>
      <c r="N511" s="664">
        <v>2191</v>
      </c>
      <c r="O511" s="664">
        <v>1154657</v>
      </c>
      <c r="P511" s="677">
        <v>1.9587056827820186</v>
      </c>
      <c r="Q511" s="665">
        <v>527</v>
      </c>
    </row>
    <row r="512" spans="1:17" ht="14.4" customHeight="1" x14ac:dyDescent="0.3">
      <c r="A512" s="660" t="s">
        <v>560</v>
      </c>
      <c r="B512" s="661" t="s">
        <v>5207</v>
      </c>
      <c r="C512" s="661" t="s">
        <v>4493</v>
      </c>
      <c r="D512" s="661" t="s">
        <v>4967</v>
      </c>
      <c r="E512" s="661" t="s">
        <v>4968</v>
      </c>
      <c r="F512" s="664">
        <v>101</v>
      </c>
      <c r="G512" s="664">
        <v>17372</v>
      </c>
      <c r="H512" s="664">
        <v>1</v>
      </c>
      <c r="I512" s="664">
        <v>172</v>
      </c>
      <c r="J512" s="664">
        <v>214</v>
      </c>
      <c r="K512" s="664">
        <v>36956</v>
      </c>
      <c r="L512" s="664">
        <v>2.1273313377849412</v>
      </c>
      <c r="M512" s="664">
        <v>172.69158878504672</v>
      </c>
      <c r="N512" s="664">
        <v>183</v>
      </c>
      <c r="O512" s="664">
        <v>31842</v>
      </c>
      <c r="P512" s="677">
        <v>1.8329495740271702</v>
      </c>
      <c r="Q512" s="665">
        <v>174</v>
      </c>
    </row>
    <row r="513" spans="1:17" ht="14.4" customHeight="1" x14ac:dyDescent="0.3">
      <c r="A513" s="660" t="s">
        <v>560</v>
      </c>
      <c r="B513" s="661" t="s">
        <v>5207</v>
      </c>
      <c r="C513" s="661" t="s">
        <v>4493</v>
      </c>
      <c r="D513" s="661" t="s">
        <v>4977</v>
      </c>
      <c r="E513" s="661" t="s">
        <v>4978</v>
      </c>
      <c r="F513" s="664">
        <v>9</v>
      </c>
      <c r="G513" s="664">
        <v>3015</v>
      </c>
      <c r="H513" s="664">
        <v>1</v>
      </c>
      <c r="I513" s="664">
        <v>335</v>
      </c>
      <c r="J513" s="664">
        <v>11</v>
      </c>
      <c r="K513" s="664">
        <v>3701</v>
      </c>
      <c r="L513" s="664">
        <v>1.2275290215588723</v>
      </c>
      <c r="M513" s="664">
        <v>336.45454545454544</v>
      </c>
      <c r="N513" s="664">
        <v>8</v>
      </c>
      <c r="O513" s="664">
        <v>2720</v>
      </c>
      <c r="P513" s="677">
        <v>0.9021558872305141</v>
      </c>
      <c r="Q513" s="665">
        <v>340</v>
      </c>
    </row>
    <row r="514" spans="1:17" ht="14.4" customHeight="1" x14ac:dyDescent="0.3">
      <c r="A514" s="660" t="s">
        <v>560</v>
      </c>
      <c r="B514" s="661" t="s">
        <v>5207</v>
      </c>
      <c r="C514" s="661" t="s">
        <v>4493</v>
      </c>
      <c r="D514" s="661" t="s">
        <v>4981</v>
      </c>
      <c r="E514" s="661" t="s">
        <v>4982</v>
      </c>
      <c r="F514" s="664">
        <v>93</v>
      </c>
      <c r="G514" s="664">
        <v>35991</v>
      </c>
      <c r="H514" s="664">
        <v>1</v>
      </c>
      <c r="I514" s="664">
        <v>387</v>
      </c>
      <c r="J514" s="664">
        <v>256</v>
      </c>
      <c r="K514" s="664">
        <v>99153</v>
      </c>
      <c r="L514" s="664">
        <v>2.7549387346836709</v>
      </c>
      <c r="M514" s="664">
        <v>387.31640625</v>
      </c>
      <c r="N514" s="664">
        <v>259</v>
      </c>
      <c r="O514" s="664">
        <v>100751</v>
      </c>
      <c r="P514" s="677">
        <v>2.7993387235697815</v>
      </c>
      <c r="Q514" s="665">
        <v>389</v>
      </c>
    </row>
    <row r="515" spans="1:17" ht="14.4" customHeight="1" x14ac:dyDescent="0.3">
      <c r="A515" s="660" t="s">
        <v>560</v>
      </c>
      <c r="B515" s="661" t="s">
        <v>5207</v>
      </c>
      <c r="C515" s="661" t="s">
        <v>4493</v>
      </c>
      <c r="D515" s="661" t="s">
        <v>4983</v>
      </c>
      <c r="E515" s="661" t="s">
        <v>4984</v>
      </c>
      <c r="F515" s="664">
        <v>18</v>
      </c>
      <c r="G515" s="664">
        <v>15480</v>
      </c>
      <c r="H515" s="664">
        <v>1</v>
      </c>
      <c r="I515" s="664">
        <v>860</v>
      </c>
      <c r="J515" s="664">
        <v>95</v>
      </c>
      <c r="K515" s="664">
        <v>81838</v>
      </c>
      <c r="L515" s="664">
        <v>5.2866925064599481</v>
      </c>
      <c r="M515" s="664">
        <v>861.45263157894738</v>
      </c>
      <c r="N515" s="664">
        <v>36</v>
      </c>
      <c r="O515" s="664">
        <v>31068</v>
      </c>
      <c r="P515" s="677">
        <v>2.0069767441860464</v>
      </c>
      <c r="Q515" s="665">
        <v>863</v>
      </c>
    </row>
    <row r="516" spans="1:17" ht="14.4" customHeight="1" x14ac:dyDescent="0.3">
      <c r="A516" s="660" t="s">
        <v>560</v>
      </c>
      <c r="B516" s="661" t="s">
        <v>5207</v>
      </c>
      <c r="C516" s="661" t="s">
        <v>4493</v>
      </c>
      <c r="D516" s="661" t="s">
        <v>4987</v>
      </c>
      <c r="E516" s="661" t="s">
        <v>4984</v>
      </c>
      <c r="F516" s="664">
        <v>1107</v>
      </c>
      <c r="G516" s="664">
        <v>1043901</v>
      </c>
      <c r="H516" s="664">
        <v>1</v>
      </c>
      <c r="I516" s="664">
        <v>943</v>
      </c>
      <c r="J516" s="664">
        <v>2429</v>
      </c>
      <c r="K516" s="664">
        <v>2292077</v>
      </c>
      <c r="L516" s="664">
        <v>2.1956842650787767</v>
      </c>
      <c r="M516" s="664">
        <v>943.6298888431453</v>
      </c>
      <c r="N516" s="664">
        <v>2155</v>
      </c>
      <c r="O516" s="664">
        <v>2038630</v>
      </c>
      <c r="P516" s="677">
        <v>1.9528959163752118</v>
      </c>
      <c r="Q516" s="665">
        <v>946</v>
      </c>
    </row>
    <row r="517" spans="1:17" ht="14.4" customHeight="1" x14ac:dyDescent="0.3">
      <c r="A517" s="660" t="s">
        <v>560</v>
      </c>
      <c r="B517" s="661" t="s">
        <v>5207</v>
      </c>
      <c r="C517" s="661" t="s">
        <v>4493</v>
      </c>
      <c r="D517" s="661" t="s">
        <v>4999</v>
      </c>
      <c r="E517" s="661" t="s">
        <v>5000</v>
      </c>
      <c r="F517" s="664">
        <v>3</v>
      </c>
      <c r="G517" s="664">
        <v>5037</v>
      </c>
      <c r="H517" s="664">
        <v>1</v>
      </c>
      <c r="I517" s="664">
        <v>1679</v>
      </c>
      <c r="J517" s="664">
        <v>13</v>
      </c>
      <c r="K517" s="664">
        <v>21892</v>
      </c>
      <c r="L517" s="664">
        <v>4.3462378399841173</v>
      </c>
      <c r="M517" s="664">
        <v>1684</v>
      </c>
      <c r="N517" s="664">
        <v>3</v>
      </c>
      <c r="O517" s="664">
        <v>5094</v>
      </c>
      <c r="P517" s="677">
        <v>1.01131625967838</v>
      </c>
      <c r="Q517" s="665">
        <v>1698</v>
      </c>
    </row>
    <row r="518" spans="1:17" ht="14.4" customHeight="1" x14ac:dyDescent="0.3">
      <c r="A518" s="660" t="s">
        <v>560</v>
      </c>
      <c r="B518" s="661" t="s">
        <v>5207</v>
      </c>
      <c r="C518" s="661" t="s">
        <v>4493</v>
      </c>
      <c r="D518" s="661" t="s">
        <v>5208</v>
      </c>
      <c r="E518" s="661" t="s">
        <v>5209</v>
      </c>
      <c r="F518" s="664">
        <v>1</v>
      </c>
      <c r="G518" s="664">
        <v>606</v>
      </c>
      <c r="H518" s="664">
        <v>1</v>
      </c>
      <c r="I518" s="664">
        <v>606</v>
      </c>
      <c r="J518" s="664"/>
      <c r="K518" s="664"/>
      <c r="L518" s="664"/>
      <c r="M518" s="664"/>
      <c r="N518" s="664"/>
      <c r="O518" s="664"/>
      <c r="P518" s="677"/>
      <c r="Q518" s="665"/>
    </row>
    <row r="519" spans="1:17" ht="14.4" customHeight="1" x14ac:dyDescent="0.3">
      <c r="A519" s="660" t="s">
        <v>5210</v>
      </c>
      <c r="B519" s="661" t="s">
        <v>4492</v>
      </c>
      <c r="C519" s="661" t="s">
        <v>4493</v>
      </c>
      <c r="D519" s="661" t="s">
        <v>4504</v>
      </c>
      <c r="E519" s="661" t="s">
        <v>4505</v>
      </c>
      <c r="F519" s="664"/>
      <c r="G519" s="664"/>
      <c r="H519" s="664"/>
      <c r="I519" s="664"/>
      <c r="J519" s="664">
        <v>2</v>
      </c>
      <c r="K519" s="664">
        <v>1963</v>
      </c>
      <c r="L519" s="664"/>
      <c r="M519" s="664">
        <v>981.5</v>
      </c>
      <c r="N519" s="664">
        <v>2</v>
      </c>
      <c r="O519" s="664">
        <v>1970</v>
      </c>
      <c r="P519" s="677"/>
      <c r="Q519" s="665">
        <v>985</v>
      </c>
    </row>
    <row r="520" spans="1:17" ht="14.4" customHeight="1" x14ac:dyDescent="0.3">
      <c r="A520" s="660" t="s">
        <v>5210</v>
      </c>
      <c r="B520" s="661" t="s">
        <v>4492</v>
      </c>
      <c r="C520" s="661" t="s">
        <v>4493</v>
      </c>
      <c r="D520" s="661" t="s">
        <v>4518</v>
      </c>
      <c r="E520" s="661" t="s">
        <v>4519</v>
      </c>
      <c r="F520" s="664"/>
      <c r="G520" s="664"/>
      <c r="H520" s="664"/>
      <c r="I520" s="664"/>
      <c r="J520" s="664"/>
      <c r="K520" s="664"/>
      <c r="L520" s="664"/>
      <c r="M520" s="664"/>
      <c r="N520" s="664">
        <v>1</v>
      </c>
      <c r="O520" s="664">
        <v>1912</v>
      </c>
      <c r="P520" s="677"/>
      <c r="Q520" s="665">
        <v>1912</v>
      </c>
    </row>
    <row r="521" spans="1:17" ht="14.4" customHeight="1" x14ac:dyDescent="0.3">
      <c r="A521" s="660" t="s">
        <v>5210</v>
      </c>
      <c r="B521" s="661" t="s">
        <v>4532</v>
      </c>
      <c r="C521" s="661" t="s">
        <v>4493</v>
      </c>
      <c r="D521" s="661" t="s">
        <v>4504</v>
      </c>
      <c r="E521" s="661" t="s">
        <v>4505</v>
      </c>
      <c r="F521" s="664">
        <v>1</v>
      </c>
      <c r="G521" s="664">
        <v>980</v>
      </c>
      <c r="H521" s="664">
        <v>1</v>
      </c>
      <c r="I521" s="664">
        <v>980</v>
      </c>
      <c r="J521" s="664"/>
      <c r="K521" s="664"/>
      <c r="L521" s="664"/>
      <c r="M521" s="664"/>
      <c r="N521" s="664"/>
      <c r="O521" s="664"/>
      <c r="P521" s="677"/>
      <c r="Q521" s="665"/>
    </row>
    <row r="522" spans="1:17" ht="14.4" customHeight="1" thickBot="1" x14ac:dyDescent="0.35">
      <c r="A522" s="666" t="s">
        <v>5210</v>
      </c>
      <c r="B522" s="667" t="s">
        <v>4532</v>
      </c>
      <c r="C522" s="667" t="s">
        <v>4493</v>
      </c>
      <c r="D522" s="667" t="s">
        <v>4574</v>
      </c>
      <c r="E522" s="667" t="s">
        <v>4575</v>
      </c>
      <c r="F522" s="670"/>
      <c r="G522" s="670"/>
      <c r="H522" s="670"/>
      <c r="I522" s="670"/>
      <c r="J522" s="670"/>
      <c r="K522" s="670"/>
      <c r="L522" s="670"/>
      <c r="M522" s="670"/>
      <c r="N522" s="670">
        <v>1</v>
      </c>
      <c r="O522" s="670">
        <v>349</v>
      </c>
      <c r="P522" s="678"/>
      <c r="Q522" s="671">
        <v>349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292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1075.1949999999999</v>
      </c>
      <c r="C5" s="114">
        <v>1367.5360000000001</v>
      </c>
      <c r="D5" s="114">
        <v>911.16200000000003</v>
      </c>
      <c r="E5" s="131">
        <v>0.84743883667613795</v>
      </c>
      <c r="F5" s="132">
        <v>124</v>
      </c>
      <c r="G5" s="114">
        <v>155</v>
      </c>
      <c r="H5" s="114">
        <v>113</v>
      </c>
      <c r="I5" s="133">
        <v>0.91129032258064513</v>
      </c>
      <c r="J5" s="123"/>
      <c r="K5" s="123"/>
      <c r="L5" s="7">
        <f>D5-B5</f>
        <v>-164.0329999999999</v>
      </c>
      <c r="M5" s="8">
        <f>H5-F5</f>
        <v>-11</v>
      </c>
    </row>
    <row r="6" spans="1:13" ht="14.4" hidden="1" customHeight="1" outlineLevel="1" x14ac:dyDescent="0.3">
      <c r="A6" s="119" t="s">
        <v>169</v>
      </c>
      <c r="B6" s="122">
        <v>162.31899999999999</v>
      </c>
      <c r="C6" s="113">
        <v>154.34399999999999</v>
      </c>
      <c r="D6" s="113">
        <v>164.779</v>
      </c>
      <c r="E6" s="134">
        <v>1.0151553422581461</v>
      </c>
      <c r="F6" s="135">
        <v>21</v>
      </c>
      <c r="G6" s="113">
        <v>24</v>
      </c>
      <c r="H6" s="113">
        <v>18</v>
      </c>
      <c r="I6" s="136">
        <v>0.8571428571428571</v>
      </c>
      <c r="J6" s="123"/>
      <c r="K6" s="123"/>
      <c r="L6" s="5">
        <f t="shared" ref="L6:L11" si="0">D6-B6</f>
        <v>2.460000000000008</v>
      </c>
      <c r="M6" s="6">
        <f t="shared" ref="M6:M13" si="1">H6-F6</f>
        <v>-3</v>
      </c>
    </row>
    <row r="7" spans="1:13" ht="14.4" hidden="1" customHeight="1" outlineLevel="1" x14ac:dyDescent="0.3">
      <c r="A7" s="119" t="s">
        <v>170</v>
      </c>
      <c r="B7" s="122">
        <v>291.86599999999999</v>
      </c>
      <c r="C7" s="113">
        <v>347.99700000000001</v>
      </c>
      <c r="D7" s="113">
        <v>343.07499999999999</v>
      </c>
      <c r="E7" s="134">
        <v>1.1754538041429972</v>
      </c>
      <c r="F7" s="135">
        <v>41</v>
      </c>
      <c r="G7" s="113">
        <v>41</v>
      </c>
      <c r="H7" s="113">
        <v>41</v>
      </c>
      <c r="I7" s="136">
        <v>1</v>
      </c>
      <c r="J7" s="123"/>
      <c r="K7" s="123"/>
      <c r="L7" s="5">
        <f t="shared" si="0"/>
        <v>51.209000000000003</v>
      </c>
      <c r="M7" s="6">
        <f t="shared" si="1"/>
        <v>0</v>
      </c>
    </row>
    <row r="8" spans="1:13" ht="14.4" hidden="1" customHeight="1" outlineLevel="1" x14ac:dyDescent="0.3">
      <c r="A8" s="119" t="s">
        <v>171</v>
      </c>
      <c r="B8" s="122">
        <v>16.509</v>
      </c>
      <c r="C8" s="113">
        <v>11.984999999999999</v>
      </c>
      <c r="D8" s="113">
        <v>74.828999999999994</v>
      </c>
      <c r="E8" s="134">
        <v>4.53261857168817</v>
      </c>
      <c r="F8" s="135">
        <v>4</v>
      </c>
      <c r="G8" s="113">
        <v>4</v>
      </c>
      <c r="H8" s="113">
        <v>7</v>
      </c>
      <c r="I8" s="136">
        <v>1.75</v>
      </c>
      <c r="J8" s="123"/>
      <c r="K8" s="123"/>
      <c r="L8" s="5">
        <f t="shared" si="0"/>
        <v>58.319999999999993</v>
      </c>
      <c r="M8" s="6">
        <f t="shared" si="1"/>
        <v>3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562</v>
      </c>
      <c r="F9" s="135">
        <v>0</v>
      </c>
      <c r="G9" s="113">
        <v>0</v>
      </c>
      <c r="H9" s="113">
        <v>0</v>
      </c>
      <c r="I9" s="136" t="s">
        <v>562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176.03</v>
      </c>
      <c r="C10" s="113">
        <v>136.09</v>
      </c>
      <c r="D10" s="113">
        <v>249.39500000000001</v>
      </c>
      <c r="E10" s="134">
        <v>1.4167755496222236</v>
      </c>
      <c r="F10" s="135">
        <v>20</v>
      </c>
      <c r="G10" s="113">
        <v>20</v>
      </c>
      <c r="H10" s="113">
        <v>31</v>
      </c>
      <c r="I10" s="136">
        <v>1.55</v>
      </c>
      <c r="J10" s="123"/>
      <c r="K10" s="123"/>
      <c r="L10" s="5">
        <f t="shared" si="0"/>
        <v>73.365000000000009</v>
      </c>
      <c r="M10" s="6">
        <f t="shared" si="1"/>
        <v>11</v>
      </c>
    </row>
    <row r="11" spans="1:13" ht="14.4" hidden="1" customHeight="1" outlineLevel="1" x14ac:dyDescent="0.3">
      <c r="A11" s="119" t="s">
        <v>174</v>
      </c>
      <c r="B11" s="122">
        <v>122.825</v>
      </c>
      <c r="C11" s="113">
        <v>56.054000000000002</v>
      </c>
      <c r="D11" s="113">
        <v>77.638999999999996</v>
      </c>
      <c r="E11" s="134">
        <v>0.63211072664359857</v>
      </c>
      <c r="F11" s="135">
        <v>9</v>
      </c>
      <c r="G11" s="113">
        <v>9</v>
      </c>
      <c r="H11" s="113">
        <v>8</v>
      </c>
      <c r="I11" s="136">
        <v>0.88888888888888884</v>
      </c>
      <c r="J11" s="123"/>
      <c r="K11" s="123"/>
      <c r="L11" s="5">
        <f t="shared" si="0"/>
        <v>-45.186000000000007</v>
      </c>
      <c r="M11" s="6">
        <f t="shared" si="1"/>
        <v>-1</v>
      </c>
    </row>
    <row r="12" spans="1:13" ht="14.4" hidden="1" customHeight="1" outlineLevel="1" thickBot="1" x14ac:dyDescent="0.35">
      <c r="A12" s="244" t="s">
        <v>212</v>
      </c>
      <c r="B12" s="245">
        <v>9.8040000000000003</v>
      </c>
      <c r="C12" s="246">
        <v>9.5169999999999995</v>
      </c>
      <c r="D12" s="246">
        <v>0</v>
      </c>
      <c r="E12" s="247"/>
      <c r="F12" s="248">
        <v>1</v>
      </c>
      <c r="G12" s="246">
        <v>3</v>
      </c>
      <c r="H12" s="246">
        <v>0</v>
      </c>
      <c r="I12" s="249"/>
      <c r="J12" s="123"/>
      <c r="K12" s="123"/>
      <c r="L12" s="250">
        <f>D12-B12</f>
        <v>-9.8040000000000003</v>
      </c>
      <c r="M12" s="251">
        <f>H12-F12</f>
        <v>-1</v>
      </c>
    </row>
    <row r="13" spans="1:13" ht="14.4" customHeight="1" collapsed="1" thickBot="1" x14ac:dyDescent="0.35">
      <c r="A13" s="120" t="s">
        <v>3</v>
      </c>
      <c r="B13" s="115">
        <f>SUM(B5:B12)</f>
        <v>1854.548</v>
      </c>
      <c r="C13" s="116">
        <f>SUM(C5:C12)</f>
        <v>2083.5229999999997</v>
      </c>
      <c r="D13" s="116">
        <f>SUM(D5:D12)</f>
        <v>1820.8789999999999</v>
      </c>
      <c r="E13" s="137">
        <f>IF(OR(D13=0,B13=0),0,D13/B13)</f>
        <v>0.98184517197721488</v>
      </c>
      <c r="F13" s="138">
        <f>SUM(F5:F12)</f>
        <v>220</v>
      </c>
      <c r="G13" s="116">
        <f>SUM(G5:G12)</f>
        <v>256</v>
      </c>
      <c r="H13" s="116">
        <f>SUM(H5:H12)</f>
        <v>218</v>
      </c>
      <c r="I13" s="139">
        <f>IF(OR(H13=0,F13=0),0,H13/F13)</f>
        <v>0.99090909090909096</v>
      </c>
      <c r="J13" s="123"/>
      <c r="K13" s="123"/>
      <c r="L13" s="129">
        <f>D13-B13</f>
        <v>-33.669000000000096</v>
      </c>
      <c r="M13" s="140">
        <f t="shared" si="1"/>
        <v>-2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208</v>
      </c>
      <c r="B16" s="580" t="s">
        <v>71</v>
      </c>
      <c r="C16" s="581"/>
      <c r="D16" s="581"/>
      <c r="E16" s="582"/>
      <c r="F16" s="580" t="s">
        <v>292</v>
      </c>
      <c r="G16" s="581"/>
      <c r="H16" s="581"/>
      <c r="I16" s="582"/>
      <c r="J16" s="585" t="s">
        <v>179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180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1027.442</v>
      </c>
      <c r="C18" s="114">
        <v>1335.8420000000001</v>
      </c>
      <c r="D18" s="114">
        <v>894.05700000000002</v>
      </c>
      <c r="E18" s="131">
        <v>0.87017758666669265</v>
      </c>
      <c r="F18" s="121">
        <v>120</v>
      </c>
      <c r="G18" s="114">
        <v>152</v>
      </c>
      <c r="H18" s="114">
        <v>111</v>
      </c>
      <c r="I18" s="133">
        <v>0.92500000000000004</v>
      </c>
      <c r="J18" s="571">
        <f>0.97*0.976</f>
        <v>0.94672000000000001</v>
      </c>
      <c r="K18" s="572"/>
      <c r="L18" s="147">
        <f>D18-B18</f>
        <v>-133.38499999999999</v>
      </c>
      <c r="M18" s="148">
        <f>H18-F18</f>
        <v>-9</v>
      </c>
    </row>
    <row r="19" spans="1:13" ht="14.4" hidden="1" customHeight="1" outlineLevel="1" x14ac:dyDescent="0.3">
      <c r="A19" s="119" t="s">
        <v>169</v>
      </c>
      <c r="B19" s="122">
        <v>162.31899999999999</v>
      </c>
      <c r="C19" s="113">
        <v>146.875</v>
      </c>
      <c r="D19" s="113">
        <v>164.779</v>
      </c>
      <c r="E19" s="134">
        <v>1.0151553422581461</v>
      </c>
      <c r="F19" s="122">
        <v>21</v>
      </c>
      <c r="G19" s="113">
        <v>22</v>
      </c>
      <c r="H19" s="113">
        <v>18</v>
      </c>
      <c r="I19" s="136">
        <v>0.8571428571428571</v>
      </c>
      <c r="J19" s="571">
        <f>0.97*1.096</f>
        <v>1.0631200000000001</v>
      </c>
      <c r="K19" s="572"/>
      <c r="L19" s="149">
        <f t="shared" ref="L19:L26" si="2">D19-B19</f>
        <v>2.460000000000008</v>
      </c>
      <c r="M19" s="150">
        <f t="shared" ref="M19:M26" si="3">H19-F19</f>
        <v>-3</v>
      </c>
    </row>
    <row r="20" spans="1:13" ht="14.4" hidden="1" customHeight="1" outlineLevel="1" x14ac:dyDescent="0.3">
      <c r="A20" s="119" t="s">
        <v>170</v>
      </c>
      <c r="B20" s="122">
        <v>274.66500000000002</v>
      </c>
      <c r="C20" s="113">
        <v>329.06400000000002</v>
      </c>
      <c r="D20" s="113">
        <v>343.07499999999999</v>
      </c>
      <c r="E20" s="134">
        <v>1.2490670453097408</v>
      </c>
      <c r="F20" s="122">
        <v>40</v>
      </c>
      <c r="G20" s="113">
        <v>39</v>
      </c>
      <c r="H20" s="113">
        <v>41</v>
      </c>
      <c r="I20" s="136">
        <v>1.0249999999999999</v>
      </c>
      <c r="J20" s="571">
        <f>0.97*1.047</f>
        <v>1.01559</v>
      </c>
      <c r="K20" s="572"/>
      <c r="L20" s="149">
        <f t="shared" si="2"/>
        <v>68.409999999999968</v>
      </c>
      <c r="M20" s="150">
        <f t="shared" si="3"/>
        <v>1</v>
      </c>
    </row>
    <row r="21" spans="1:13" ht="14.4" hidden="1" customHeight="1" outlineLevel="1" x14ac:dyDescent="0.3">
      <c r="A21" s="119" t="s">
        <v>171</v>
      </c>
      <c r="B21" s="122">
        <v>16.509</v>
      </c>
      <c r="C21" s="113">
        <v>11.984999999999999</v>
      </c>
      <c r="D21" s="113">
        <v>74.828999999999994</v>
      </c>
      <c r="E21" s="134">
        <v>4.53261857168817</v>
      </c>
      <c r="F21" s="122">
        <v>4</v>
      </c>
      <c r="G21" s="113">
        <v>4</v>
      </c>
      <c r="H21" s="113">
        <v>7</v>
      </c>
      <c r="I21" s="136">
        <v>1.75</v>
      </c>
      <c r="J21" s="571">
        <f>0.97*1.091</f>
        <v>1.05827</v>
      </c>
      <c r="K21" s="572"/>
      <c r="L21" s="149">
        <f t="shared" si="2"/>
        <v>58.319999999999993</v>
      </c>
      <c r="M21" s="150">
        <f t="shared" si="3"/>
        <v>3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562</v>
      </c>
      <c r="F22" s="122">
        <v>0</v>
      </c>
      <c r="G22" s="113">
        <v>0</v>
      </c>
      <c r="H22" s="113">
        <v>0</v>
      </c>
      <c r="I22" s="136" t="s">
        <v>562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176.03</v>
      </c>
      <c r="C23" s="113">
        <v>132.732</v>
      </c>
      <c r="D23" s="113">
        <v>249.39500000000001</v>
      </c>
      <c r="E23" s="134">
        <v>1.4167755496222236</v>
      </c>
      <c r="F23" s="122">
        <v>20</v>
      </c>
      <c r="G23" s="113">
        <v>19</v>
      </c>
      <c r="H23" s="113">
        <v>31</v>
      </c>
      <c r="I23" s="136">
        <v>1.55</v>
      </c>
      <c r="J23" s="571">
        <f>0.97*1.096</f>
        <v>1.0631200000000001</v>
      </c>
      <c r="K23" s="572"/>
      <c r="L23" s="149">
        <f t="shared" si="2"/>
        <v>73.365000000000009</v>
      </c>
      <c r="M23" s="150">
        <f t="shared" si="3"/>
        <v>11</v>
      </c>
    </row>
    <row r="24" spans="1:13" ht="14.4" hidden="1" customHeight="1" outlineLevel="1" x14ac:dyDescent="0.3">
      <c r="A24" s="119" t="s">
        <v>174</v>
      </c>
      <c r="B24" s="122">
        <v>122.825</v>
      </c>
      <c r="C24" s="113">
        <v>56.054000000000002</v>
      </c>
      <c r="D24" s="113">
        <v>60.438000000000002</v>
      </c>
      <c r="E24" s="134">
        <v>0.49206594748626092</v>
      </c>
      <c r="F24" s="122">
        <v>9</v>
      </c>
      <c r="G24" s="113">
        <v>9</v>
      </c>
      <c r="H24" s="113">
        <v>7</v>
      </c>
      <c r="I24" s="136">
        <v>0.77777777777777779</v>
      </c>
      <c r="J24" s="571">
        <f>0.97*0.989</f>
        <v>0.95933000000000002</v>
      </c>
      <c r="K24" s="572"/>
      <c r="L24" s="149">
        <f t="shared" si="2"/>
        <v>-62.387</v>
      </c>
      <c r="M24" s="150">
        <f t="shared" si="3"/>
        <v>-2</v>
      </c>
    </row>
    <row r="25" spans="1:13" ht="14.4" hidden="1" customHeight="1" outlineLevel="1" thickBot="1" x14ac:dyDescent="0.35">
      <c r="A25" s="244" t="s">
        <v>212</v>
      </c>
      <c r="B25" s="245">
        <v>9.8040000000000003</v>
      </c>
      <c r="C25" s="246">
        <v>9.5169999999999995</v>
      </c>
      <c r="D25" s="246">
        <v>0</v>
      </c>
      <c r="E25" s="247"/>
      <c r="F25" s="245">
        <v>1</v>
      </c>
      <c r="G25" s="246">
        <v>3</v>
      </c>
      <c r="H25" s="246">
        <v>0</v>
      </c>
      <c r="I25" s="249"/>
      <c r="J25" s="365"/>
      <c r="K25" s="366"/>
      <c r="L25" s="252">
        <f>D25-B25</f>
        <v>-9.8040000000000003</v>
      </c>
      <c r="M25" s="253">
        <f>H25-F25</f>
        <v>-1</v>
      </c>
    </row>
    <row r="26" spans="1:13" ht="14.4" customHeight="1" collapsed="1" thickBot="1" x14ac:dyDescent="0.35">
      <c r="A26" s="151" t="s">
        <v>3</v>
      </c>
      <c r="B26" s="152">
        <f>SUM(B18:B25)</f>
        <v>1789.5940000000001</v>
      </c>
      <c r="C26" s="153">
        <f>SUM(C18:C25)</f>
        <v>2022.0690000000002</v>
      </c>
      <c r="D26" s="153">
        <f>SUM(D18:D25)</f>
        <v>1786.5730000000001</v>
      </c>
      <c r="E26" s="154">
        <f>IF(OR(D26=0,B26=0),0,D26/B26)</f>
        <v>0.99831190761703492</v>
      </c>
      <c r="F26" s="152">
        <f>SUM(F18:F25)</f>
        <v>215</v>
      </c>
      <c r="G26" s="153">
        <f>SUM(G18:G25)</f>
        <v>248</v>
      </c>
      <c r="H26" s="153">
        <f>SUM(H18:H25)</f>
        <v>215</v>
      </c>
      <c r="I26" s="155">
        <f>IF(OR(H26=0,F26=0),0,H26/F26)</f>
        <v>1</v>
      </c>
      <c r="J26" s="123"/>
      <c r="K26" s="123"/>
      <c r="L26" s="145">
        <f t="shared" si="2"/>
        <v>-3.0209999999999582</v>
      </c>
      <c r="M26" s="156">
        <f t="shared" si="3"/>
        <v>0</v>
      </c>
    </row>
    <row r="27" spans="1:13" ht="14.4" customHeight="1" x14ac:dyDescent="0.3">
      <c r="A27" s="157"/>
      <c r="B27" s="583" t="s">
        <v>210</v>
      </c>
      <c r="C27" s="584"/>
      <c r="D27" s="584"/>
      <c r="E27" s="584"/>
      <c r="F27" s="583" t="s">
        <v>211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209</v>
      </c>
      <c r="B29" s="575" t="s">
        <v>71</v>
      </c>
      <c r="C29" s="576"/>
      <c r="D29" s="576"/>
      <c r="E29" s="577"/>
      <c r="F29" s="576" t="s">
        <v>292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47.753</v>
      </c>
      <c r="C31" s="114">
        <v>31.693999999999999</v>
      </c>
      <c r="D31" s="114">
        <v>17.105</v>
      </c>
      <c r="E31" s="131">
        <v>0.53969205527860165</v>
      </c>
      <c r="F31" s="132">
        <v>4</v>
      </c>
      <c r="G31" s="114">
        <v>3</v>
      </c>
      <c r="H31" s="114">
        <v>2</v>
      </c>
      <c r="I31" s="133">
        <v>0.66666666666666663</v>
      </c>
      <c r="J31" s="158"/>
      <c r="K31" s="158"/>
      <c r="L31" s="147">
        <f t="shared" ref="L31:L39" si="4">D31-B31</f>
        <v>-30.648</v>
      </c>
      <c r="M31" s="148">
        <f t="shared" ref="M31:M39" si="5">H31-F31</f>
        <v>-2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7.4690000000000003</v>
      </c>
      <c r="D32" s="113">
        <v>0</v>
      </c>
      <c r="E32" s="134" t="s">
        <v>562</v>
      </c>
      <c r="F32" s="135">
        <v>0</v>
      </c>
      <c r="G32" s="113">
        <v>2</v>
      </c>
      <c r="H32" s="113">
        <v>0</v>
      </c>
      <c r="I32" s="136" t="s">
        <v>562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17.201000000000001</v>
      </c>
      <c r="C33" s="113">
        <v>18.933</v>
      </c>
      <c r="D33" s="113">
        <v>0</v>
      </c>
      <c r="E33" s="134" t="s">
        <v>562</v>
      </c>
      <c r="F33" s="135">
        <v>1</v>
      </c>
      <c r="G33" s="113">
        <v>2</v>
      </c>
      <c r="H33" s="113">
        <v>0</v>
      </c>
      <c r="I33" s="136" t="s">
        <v>562</v>
      </c>
      <c r="J33" s="158"/>
      <c r="K33" s="158"/>
      <c r="L33" s="149">
        <f t="shared" si="4"/>
        <v>-17.201000000000001</v>
      </c>
      <c r="M33" s="150">
        <f t="shared" si="5"/>
        <v>-1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562</v>
      </c>
      <c r="F34" s="135">
        <v>0</v>
      </c>
      <c r="G34" s="113">
        <v>0</v>
      </c>
      <c r="H34" s="113">
        <v>0</v>
      </c>
      <c r="I34" s="136" t="s">
        <v>562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562</v>
      </c>
      <c r="F35" s="135">
        <v>0</v>
      </c>
      <c r="G35" s="113">
        <v>0</v>
      </c>
      <c r="H35" s="113">
        <v>0</v>
      </c>
      <c r="I35" s="136" t="s">
        <v>562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3.3580000000000001</v>
      </c>
      <c r="D36" s="113">
        <v>0</v>
      </c>
      <c r="E36" s="134" t="s">
        <v>562</v>
      </c>
      <c r="F36" s="135">
        <v>0</v>
      </c>
      <c r="G36" s="113">
        <v>1</v>
      </c>
      <c r="H36" s="113">
        <v>0</v>
      </c>
      <c r="I36" s="136" t="s">
        <v>562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17.201000000000001</v>
      </c>
      <c r="E37" s="134" t="s">
        <v>562</v>
      </c>
      <c r="F37" s="135">
        <v>0</v>
      </c>
      <c r="G37" s="113">
        <v>0</v>
      </c>
      <c r="H37" s="113">
        <v>1</v>
      </c>
      <c r="I37" s="136" t="s">
        <v>562</v>
      </c>
      <c r="J37" s="158"/>
      <c r="K37" s="158"/>
      <c r="L37" s="149">
        <f t="shared" si="4"/>
        <v>17.201000000000001</v>
      </c>
      <c r="M37" s="150">
        <f t="shared" si="5"/>
        <v>1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562</v>
      </c>
      <c r="F38" s="248">
        <v>0</v>
      </c>
      <c r="G38" s="246">
        <v>0</v>
      </c>
      <c r="H38" s="246">
        <v>0</v>
      </c>
      <c r="I38" s="249" t="s">
        <v>562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64.954000000000008</v>
      </c>
      <c r="C39" s="166">
        <f>SUM(C31:C38)</f>
        <v>61.453999999999994</v>
      </c>
      <c r="D39" s="166">
        <f>SUM(D31:D38)</f>
        <v>34.305999999999997</v>
      </c>
      <c r="E39" s="167">
        <f>IF(OR(D39=0,B39=0),0,D39/B39)</f>
        <v>0.52815838901376344</v>
      </c>
      <c r="F39" s="168">
        <f>SUM(F31:F38)</f>
        <v>5</v>
      </c>
      <c r="G39" s="166">
        <f>SUM(G31:G38)</f>
        <v>8</v>
      </c>
      <c r="H39" s="166">
        <f>SUM(H31:H38)</f>
        <v>3</v>
      </c>
      <c r="I39" s="169">
        <f>IF(OR(H39=0,F39=0),0,H39/F39)</f>
        <v>0.6</v>
      </c>
      <c r="J39" s="158"/>
      <c r="K39" s="158"/>
      <c r="L39" s="163">
        <f t="shared" si="4"/>
        <v>-30.64800000000001</v>
      </c>
      <c r="M39" s="170">
        <f t="shared" si="5"/>
        <v>-2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295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291</v>
      </c>
    </row>
    <row r="43" spans="1:13" ht="14.4" customHeight="1" x14ac:dyDescent="0.25">
      <c r="A43" s="450" t="s">
        <v>297</v>
      </c>
    </row>
    <row r="44" spans="1:13" ht="14.4" customHeight="1" x14ac:dyDescent="0.25">
      <c r="A44" s="449" t="s">
        <v>293</v>
      </c>
    </row>
    <row r="45" spans="1:13" ht="14.4" customHeight="1" x14ac:dyDescent="0.25">
      <c r="A45" s="450" t="s">
        <v>294</v>
      </c>
    </row>
    <row r="46" spans="1:13" ht="14.4" customHeight="1" x14ac:dyDescent="0.3">
      <c r="A46" s="243" t="s">
        <v>296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431.53</v>
      </c>
      <c r="C33" s="203">
        <v>393</v>
      </c>
      <c r="D33" s="84">
        <f>IF(C33="","",C33-B33)</f>
        <v>-38.529999999999973</v>
      </c>
      <c r="E33" s="85">
        <f>IF(C33="","",C33/B33)</f>
        <v>0.91071304428429078</v>
      </c>
      <c r="F33" s="86">
        <v>27.53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1220.1400000000001</v>
      </c>
      <c r="C34" s="204">
        <v>1180</v>
      </c>
      <c r="D34" s="87">
        <f t="shared" ref="D34:D45" si="0">IF(C34="","",C34-B34)</f>
        <v>-40.1400000000001</v>
      </c>
      <c r="E34" s="88">
        <f t="shared" ref="E34:E45" si="1">IF(C34="","",C34/B34)</f>
        <v>0.96710213582047955</v>
      </c>
      <c r="F34" s="89">
        <v>122.68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1914.97</v>
      </c>
      <c r="C35" s="204">
        <v>1858</v>
      </c>
      <c r="D35" s="87">
        <f t="shared" si="0"/>
        <v>-56.970000000000027</v>
      </c>
      <c r="E35" s="88">
        <f t="shared" si="1"/>
        <v>0.9702501866869977</v>
      </c>
      <c r="F35" s="89">
        <v>195.41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2592.6</v>
      </c>
      <c r="C36" s="204">
        <v>2511</v>
      </c>
      <c r="D36" s="87">
        <f t="shared" si="0"/>
        <v>-81.599999999999909</v>
      </c>
      <c r="E36" s="88">
        <f t="shared" si="1"/>
        <v>0.96852580421198797</v>
      </c>
      <c r="F36" s="89">
        <v>259.44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5323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40"/>
      <c r="B4" s="841" t="s">
        <v>84</v>
      </c>
      <c r="C4" s="842" t="s">
        <v>72</v>
      </c>
      <c r="D4" s="843" t="s">
        <v>85</v>
      </c>
      <c r="E4" s="841" t="s">
        <v>84</v>
      </c>
      <c r="F4" s="842" t="s">
        <v>72</v>
      </c>
      <c r="G4" s="843" t="s">
        <v>85</v>
      </c>
      <c r="H4" s="841" t="s">
        <v>84</v>
      </c>
      <c r="I4" s="842" t="s">
        <v>72</v>
      </c>
      <c r="J4" s="843" t="s">
        <v>85</v>
      </c>
      <c r="K4" s="844"/>
      <c r="L4" s="845"/>
      <c r="M4" s="845"/>
      <c r="N4" s="845"/>
      <c r="O4" s="846"/>
      <c r="P4" s="847"/>
      <c r="Q4" s="848" t="s">
        <v>73</v>
      </c>
      <c r="R4" s="849" t="s">
        <v>72</v>
      </c>
      <c r="S4" s="850" t="s">
        <v>86</v>
      </c>
      <c r="T4" s="851" t="s">
        <v>87</v>
      </c>
      <c r="U4" s="851" t="s">
        <v>88</v>
      </c>
      <c r="V4" s="852" t="s">
        <v>2</v>
      </c>
      <c r="W4" s="853" t="s">
        <v>89</v>
      </c>
    </row>
    <row r="5" spans="1:23" ht="14.4" customHeight="1" x14ac:dyDescent="0.3">
      <c r="A5" s="882" t="s">
        <v>5212</v>
      </c>
      <c r="B5" s="854">
        <v>1</v>
      </c>
      <c r="C5" s="855">
        <v>54.66</v>
      </c>
      <c r="D5" s="856">
        <v>61</v>
      </c>
      <c r="E5" s="857"/>
      <c r="F5" s="858"/>
      <c r="G5" s="859"/>
      <c r="H5" s="860"/>
      <c r="I5" s="858"/>
      <c r="J5" s="859"/>
      <c r="K5" s="861">
        <v>52.63</v>
      </c>
      <c r="L5" s="860">
        <v>25</v>
      </c>
      <c r="M5" s="860">
        <v>224</v>
      </c>
      <c r="N5" s="862">
        <v>74.8</v>
      </c>
      <c r="O5" s="860" t="s">
        <v>5213</v>
      </c>
      <c r="P5" s="863" t="s">
        <v>5214</v>
      </c>
      <c r="Q5" s="864">
        <f>H5-B5</f>
        <v>-1</v>
      </c>
      <c r="R5" s="864">
        <f>I5-C5</f>
        <v>-54.66</v>
      </c>
      <c r="S5" s="865" t="str">
        <f>IF(H5=0,"",H5*N5)</f>
        <v/>
      </c>
      <c r="T5" s="865" t="str">
        <f>IF(H5=0,"",H5*J5)</f>
        <v/>
      </c>
      <c r="U5" s="865" t="str">
        <f>IF(H5=0,"",T5-S5)</f>
        <v/>
      </c>
      <c r="V5" s="866" t="str">
        <f>IF(H5=0,"",T5/S5)</f>
        <v/>
      </c>
      <c r="W5" s="867"/>
    </row>
    <row r="6" spans="1:23" ht="14.4" customHeight="1" x14ac:dyDescent="0.3">
      <c r="A6" s="883" t="s">
        <v>5215</v>
      </c>
      <c r="B6" s="814">
        <v>4</v>
      </c>
      <c r="C6" s="815">
        <v>149.59</v>
      </c>
      <c r="D6" s="816">
        <v>42</v>
      </c>
      <c r="E6" s="833">
        <v>2</v>
      </c>
      <c r="F6" s="817">
        <v>68.55</v>
      </c>
      <c r="G6" s="818">
        <v>53.5</v>
      </c>
      <c r="H6" s="819"/>
      <c r="I6" s="817"/>
      <c r="J6" s="818"/>
      <c r="K6" s="820">
        <v>33.15</v>
      </c>
      <c r="L6" s="819">
        <v>15</v>
      </c>
      <c r="M6" s="819">
        <v>135</v>
      </c>
      <c r="N6" s="821">
        <v>45.08</v>
      </c>
      <c r="O6" s="819" t="s">
        <v>5213</v>
      </c>
      <c r="P6" s="834" t="s">
        <v>5216</v>
      </c>
      <c r="Q6" s="822">
        <f t="shared" ref="Q6:R59" si="0">H6-B6</f>
        <v>-4</v>
      </c>
      <c r="R6" s="822">
        <f t="shared" si="0"/>
        <v>-149.59</v>
      </c>
      <c r="S6" s="835" t="str">
        <f t="shared" ref="S6:S59" si="1">IF(H6=0,"",H6*N6)</f>
        <v/>
      </c>
      <c r="T6" s="835" t="str">
        <f t="shared" ref="T6:T59" si="2">IF(H6=0,"",H6*J6)</f>
        <v/>
      </c>
      <c r="U6" s="835" t="str">
        <f t="shared" ref="U6:U59" si="3">IF(H6=0,"",T6-S6)</f>
        <v/>
      </c>
      <c r="V6" s="836" t="str">
        <f t="shared" ref="V6:V59" si="4">IF(H6=0,"",T6/S6)</f>
        <v/>
      </c>
      <c r="W6" s="823"/>
    </row>
    <row r="7" spans="1:23" ht="14.4" customHeight="1" x14ac:dyDescent="0.3">
      <c r="A7" s="883" t="s">
        <v>5217</v>
      </c>
      <c r="B7" s="835"/>
      <c r="C7" s="837"/>
      <c r="D7" s="838"/>
      <c r="E7" s="833">
        <v>1</v>
      </c>
      <c r="F7" s="817">
        <v>20.05</v>
      </c>
      <c r="G7" s="818">
        <v>17</v>
      </c>
      <c r="H7" s="824"/>
      <c r="I7" s="825"/>
      <c r="J7" s="826"/>
      <c r="K7" s="820">
        <v>20.05</v>
      </c>
      <c r="L7" s="819">
        <v>10</v>
      </c>
      <c r="M7" s="819">
        <v>90</v>
      </c>
      <c r="N7" s="821">
        <v>29.86</v>
      </c>
      <c r="O7" s="819" t="s">
        <v>5213</v>
      </c>
      <c r="P7" s="834" t="s">
        <v>5218</v>
      </c>
      <c r="Q7" s="822">
        <f t="shared" si="0"/>
        <v>0</v>
      </c>
      <c r="R7" s="822">
        <f t="shared" si="0"/>
        <v>0</v>
      </c>
      <c r="S7" s="835" t="str">
        <f t="shared" si="1"/>
        <v/>
      </c>
      <c r="T7" s="835" t="str">
        <f t="shared" si="2"/>
        <v/>
      </c>
      <c r="U7" s="835" t="str">
        <f t="shared" si="3"/>
        <v/>
      </c>
      <c r="V7" s="836" t="str">
        <f t="shared" si="4"/>
        <v/>
      </c>
      <c r="W7" s="823"/>
    </row>
    <row r="8" spans="1:23" ht="14.4" customHeight="1" x14ac:dyDescent="0.3">
      <c r="A8" s="884" t="s">
        <v>5219</v>
      </c>
      <c r="B8" s="868"/>
      <c r="C8" s="869"/>
      <c r="D8" s="839"/>
      <c r="E8" s="870">
        <v>2</v>
      </c>
      <c r="F8" s="871">
        <v>44.2</v>
      </c>
      <c r="G8" s="827">
        <v>17</v>
      </c>
      <c r="H8" s="872">
        <v>4</v>
      </c>
      <c r="I8" s="873">
        <v>84.06</v>
      </c>
      <c r="J8" s="828">
        <v>20.3</v>
      </c>
      <c r="K8" s="874">
        <v>20.34</v>
      </c>
      <c r="L8" s="875">
        <v>10</v>
      </c>
      <c r="M8" s="875">
        <v>87</v>
      </c>
      <c r="N8" s="876">
        <v>28.99</v>
      </c>
      <c r="O8" s="875" t="s">
        <v>5213</v>
      </c>
      <c r="P8" s="877" t="s">
        <v>5220</v>
      </c>
      <c r="Q8" s="878">
        <f t="shared" si="0"/>
        <v>4</v>
      </c>
      <c r="R8" s="878">
        <f t="shared" si="0"/>
        <v>84.06</v>
      </c>
      <c r="S8" s="868">
        <f t="shared" si="1"/>
        <v>115.96</v>
      </c>
      <c r="T8" s="868">
        <f t="shared" si="2"/>
        <v>81.2</v>
      </c>
      <c r="U8" s="868">
        <f t="shared" si="3"/>
        <v>-34.759999999999991</v>
      </c>
      <c r="V8" s="879">
        <f t="shared" si="4"/>
        <v>0.70024146257330122</v>
      </c>
      <c r="W8" s="829"/>
    </row>
    <row r="9" spans="1:23" ht="14.4" customHeight="1" x14ac:dyDescent="0.3">
      <c r="A9" s="883" t="s">
        <v>5221</v>
      </c>
      <c r="B9" s="835">
        <v>1</v>
      </c>
      <c r="C9" s="837">
        <v>13.21</v>
      </c>
      <c r="D9" s="838">
        <v>12</v>
      </c>
      <c r="E9" s="833"/>
      <c r="F9" s="817"/>
      <c r="G9" s="818"/>
      <c r="H9" s="824">
        <v>1</v>
      </c>
      <c r="I9" s="825">
        <v>12.65</v>
      </c>
      <c r="J9" s="826">
        <v>14</v>
      </c>
      <c r="K9" s="820">
        <v>12.65</v>
      </c>
      <c r="L9" s="819">
        <v>7</v>
      </c>
      <c r="M9" s="819">
        <v>61</v>
      </c>
      <c r="N9" s="821">
        <v>20.38</v>
      </c>
      <c r="O9" s="819" t="s">
        <v>5213</v>
      </c>
      <c r="P9" s="834" t="s">
        <v>5222</v>
      </c>
      <c r="Q9" s="822">
        <f t="shared" si="0"/>
        <v>0</v>
      </c>
      <c r="R9" s="822">
        <f t="shared" si="0"/>
        <v>-0.5600000000000005</v>
      </c>
      <c r="S9" s="835">
        <f t="shared" si="1"/>
        <v>20.38</v>
      </c>
      <c r="T9" s="835">
        <f t="shared" si="2"/>
        <v>14</v>
      </c>
      <c r="U9" s="835">
        <f t="shared" si="3"/>
        <v>-6.379999999999999</v>
      </c>
      <c r="V9" s="836">
        <f t="shared" si="4"/>
        <v>0.68694798822374881</v>
      </c>
      <c r="W9" s="823"/>
    </row>
    <row r="10" spans="1:23" ht="14.4" customHeight="1" x14ac:dyDescent="0.3">
      <c r="A10" s="883" t="s">
        <v>5223</v>
      </c>
      <c r="B10" s="835"/>
      <c r="C10" s="837"/>
      <c r="D10" s="838"/>
      <c r="E10" s="833"/>
      <c r="F10" s="817"/>
      <c r="G10" s="818"/>
      <c r="H10" s="824">
        <v>1</v>
      </c>
      <c r="I10" s="825">
        <v>4.13</v>
      </c>
      <c r="J10" s="826">
        <v>10</v>
      </c>
      <c r="K10" s="820">
        <v>4.13</v>
      </c>
      <c r="L10" s="819">
        <v>4</v>
      </c>
      <c r="M10" s="819">
        <v>37</v>
      </c>
      <c r="N10" s="821">
        <v>12.44</v>
      </c>
      <c r="O10" s="819" t="s">
        <v>5213</v>
      </c>
      <c r="P10" s="834" t="s">
        <v>5224</v>
      </c>
      <c r="Q10" s="822">
        <f t="shared" si="0"/>
        <v>1</v>
      </c>
      <c r="R10" s="822">
        <f t="shared" si="0"/>
        <v>4.13</v>
      </c>
      <c r="S10" s="835">
        <f t="shared" si="1"/>
        <v>12.44</v>
      </c>
      <c r="T10" s="835">
        <f t="shared" si="2"/>
        <v>10</v>
      </c>
      <c r="U10" s="835">
        <f t="shared" si="3"/>
        <v>-2.4399999999999995</v>
      </c>
      <c r="V10" s="836">
        <f t="shared" si="4"/>
        <v>0.80385852090032162</v>
      </c>
      <c r="W10" s="823"/>
    </row>
    <row r="11" spans="1:23" ht="14.4" customHeight="1" x14ac:dyDescent="0.3">
      <c r="A11" s="883" t="s">
        <v>5225</v>
      </c>
      <c r="B11" s="814">
        <v>1</v>
      </c>
      <c r="C11" s="815">
        <v>0.41</v>
      </c>
      <c r="D11" s="816">
        <v>5</v>
      </c>
      <c r="E11" s="833"/>
      <c r="F11" s="817"/>
      <c r="G11" s="818"/>
      <c r="H11" s="819"/>
      <c r="I11" s="817"/>
      <c r="J11" s="818"/>
      <c r="K11" s="820">
        <v>0.36</v>
      </c>
      <c r="L11" s="819">
        <v>2</v>
      </c>
      <c r="M11" s="819">
        <v>16</v>
      </c>
      <c r="N11" s="821">
        <v>5.21</v>
      </c>
      <c r="O11" s="819" t="s">
        <v>5213</v>
      </c>
      <c r="P11" s="834" t="s">
        <v>5226</v>
      </c>
      <c r="Q11" s="822">
        <f t="shared" si="0"/>
        <v>-1</v>
      </c>
      <c r="R11" s="822">
        <f t="shared" si="0"/>
        <v>-0.41</v>
      </c>
      <c r="S11" s="835" t="str">
        <f t="shared" si="1"/>
        <v/>
      </c>
      <c r="T11" s="835" t="str">
        <f t="shared" si="2"/>
        <v/>
      </c>
      <c r="U11" s="835" t="str">
        <f t="shared" si="3"/>
        <v/>
      </c>
      <c r="V11" s="836" t="str">
        <f t="shared" si="4"/>
        <v/>
      </c>
      <c r="W11" s="823"/>
    </row>
    <row r="12" spans="1:23" ht="14.4" customHeight="1" x14ac:dyDescent="0.3">
      <c r="A12" s="883" t="s">
        <v>5227</v>
      </c>
      <c r="B12" s="835"/>
      <c r="C12" s="837"/>
      <c r="D12" s="838"/>
      <c r="E12" s="833"/>
      <c r="F12" s="817"/>
      <c r="G12" s="818"/>
      <c r="H12" s="824">
        <v>1</v>
      </c>
      <c r="I12" s="825">
        <v>0.87</v>
      </c>
      <c r="J12" s="826">
        <v>8</v>
      </c>
      <c r="K12" s="820">
        <v>0.87</v>
      </c>
      <c r="L12" s="819">
        <v>3</v>
      </c>
      <c r="M12" s="819">
        <v>26</v>
      </c>
      <c r="N12" s="821">
        <v>8.5500000000000007</v>
      </c>
      <c r="O12" s="819" t="s">
        <v>5213</v>
      </c>
      <c r="P12" s="834" t="s">
        <v>5228</v>
      </c>
      <c r="Q12" s="822">
        <f t="shared" si="0"/>
        <v>1</v>
      </c>
      <c r="R12" s="822">
        <f t="shared" si="0"/>
        <v>0.87</v>
      </c>
      <c r="S12" s="835">
        <f t="shared" si="1"/>
        <v>8.5500000000000007</v>
      </c>
      <c r="T12" s="835">
        <f t="shared" si="2"/>
        <v>8</v>
      </c>
      <c r="U12" s="835">
        <f t="shared" si="3"/>
        <v>-0.55000000000000071</v>
      </c>
      <c r="V12" s="836">
        <f t="shared" si="4"/>
        <v>0.93567251461988299</v>
      </c>
      <c r="W12" s="823"/>
    </row>
    <row r="13" spans="1:23" ht="14.4" customHeight="1" x14ac:dyDescent="0.3">
      <c r="A13" s="883" t="s">
        <v>5229</v>
      </c>
      <c r="B13" s="835"/>
      <c r="C13" s="837"/>
      <c r="D13" s="838"/>
      <c r="E13" s="824">
        <v>1</v>
      </c>
      <c r="F13" s="825">
        <v>1.43</v>
      </c>
      <c r="G13" s="826">
        <v>1</v>
      </c>
      <c r="H13" s="819"/>
      <c r="I13" s="817"/>
      <c r="J13" s="818"/>
      <c r="K13" s="820">
        <v>0.42</v>
      </c>
      <c r="L13" s="819">
        <v>1</v>
      </c>
      <c r="M13" s="819">
        <v>7</v>
      </c>
      <c r="N13" s="821">
        <v>2.46</v>
      </c>
      <c r="O13" s="819" t="s">
        <v>5213</v>
      </c>
      <c r="P13" s="834" t="s">
        <v>5230</v>
      </c>
      <c r="Q13" s="822">
        <f t="shared" si="0"/>
        <v>0</v>
      </c>
      <c r="R13" s="822">
        <f t="shared" si="0"/>
        <v>0</v>
      </c>
      <c r="S13" s="835" t="str">
        <f t="shared" si="1"/>
        <v/>
      </c>
      <c r="T13" s="835" t="str">
        <f t="shared" si="2"/>
        <v/>
      </c>
      <c r="U13" s="835" t="str">
        <f t="shared" si="3"/>
        <v/>
      </c>
      <c r="V13" s="836" t="str">
        <f t="shared" si="4"/>
        <v/>
      </c>
      <c r="W13" s="823"/>
    </row>
    <row r="14" spans="1:23" ht="14.4" customHeight="1" x14ac:dyDescent="0.3">
      <c r="A14" s="883" t="s">
        <v>5231</v>
      </c>
      <c r="B14" s="835">
        <v>3</v>
      </c>
      <c r="C14" s="837">
        <v>42.5</v>
      </c>
      <c r="D14" s="838">
        <v>14.7</v>
      </c>
      <c r="E14" s="824">
        <v>3</v>
      </c>
      <c r="F14" s="825">
        <v>30.07</v>
      </c>
      <c r="G14" s="826">
        <v>13.7</v>
      </c>
      <c r="H14" s="819">
        <v>1</v>
      </c>
      <c r="I14" s="817">
        <v>14.17</v>
      </c>
      <c r="J14" s="830">
        <v>11</v>
      </c>
      <c r="K14" s="820">
        <v>14.17</v>
      </c>
      <c r="L14" s="819">
        <v>2</v>
      </c>
      <c r="M14" s="819">
        <v>17</v>
      </c>
      <c r="N14" s="821">
        <v>5.65</v>
      </c>
      <c r="O14" s="819" t="s">
        <v>4493</v>
      </c>
      <c r="P14" s="834" t="s">
        <v>5232</v>
      </c>
      <c r="Q14" s="822">
        <f t="shared" si="0"/>
        <v>-2</v>
      </c>
      <c r="R14" s="822">
        <f t="shared" si="0"/>
        <v>-28.33</v>
      </c>
      <c r="S14" s="835">
        <f t="shared" si="1"/>
        <v>5.65</v>
      </c>
      <c r="T14" s="835">
        <f t="shared" si="2"/>
        <v>11</v>
      </c>
      <c r="U14" s="835">
        <f t="shared" si="3"/>
        <v>5.35</v>
      </c>
      <c r="V14" s="836">
        <f t="shared" si="4"/>
        <v>1.9469026548672566</v>
      </c>
      <c r="W14" s="823">
        <v>5.35</v>
      </c>
    </row>
    <row r="15" spans="1:23" ht="14.4" customHeight="1" x14ac:dyDescent="0.3">
      <c r="A15" s="884" t="s">
        <v>5233</v>
      </c>
      <c r="B15" s="868">
        <v>1</v>
      </c>
      <c r="C15" s="869">
        <v>17.2</v>
      </c>
      <c r="D15" s="839">
        <v>9</v>
      </c>
      <c r="E15" s="872">
        <v>2</v>
      </c>
      <c r="F15" s="873">
        <v>21.39</v>
      </c>
      <c r="G15" s="828">
        <v>10.5</v>
      </c>
      <c r="H15" s="875">
        <v>1</v>
      </c>
      <c r="I15" s="871">
        <v>17.2</v>
      </c>
      <c r="J15" s="831">
        <v>15</v>
      </c>
      <c r="K15" s="874">
        <v>17.2</v>
      </c>
      <c r="L15" s="875">
        <v>4</v>
      </c>
      <c r="M15" s="875">
        <v>39</v>
      </c>
      <c r="N15" s="876">
        <v>13.1</v>
      </c>
      <c r="O15" s="875" t="s">
        <v>4493</v>
      </c>
      <c r="P15" s="877" t="s">
        <v>5234</v>
      </c>
      <c r="Q15" s="878">
        <f t="shared" si="0"/>
        <v>0</v>
      </c>
      <c r="R15" s="878">
        <f t="shared" si="0"/>
        <v>0</v>
      </c>
      <c r="S15" s="868">
        <f t="shared" si="1"/>
        <v>13.1</v>
      </c>
      <c r="T15" s="868">
        <f t="shared" si="2"/>
        <v>15</v>
      </c>
      <c r="U15" s="868">
        <f t="shared" si="3"/>
        <v>1.9000000000000004</v>
      </c>
      <c r="V15" s="879">
        <f t="shared" si="4"/>
        <v>1.1450381679389314</v>
      </c>
      <c r="W15" s="829">
        <v>1.9</v>
      </c>
    </row>
    <row r="16" spans="1:23" ht="14.4" customHeight="1" x14ac:dyDescent="0.3">
      <c r="A16" s="883" t="s">
        <v>5235</v>
      </c>
      <c r="B16" s="835">
        <v>2</v>
      </c>
      <c r="C16" s="837">
        <v>26.14</v>
      </c>
      <c r="D16" s="838">
        <v>28</v>
      </c>
      <c r="E16" s="824">
        <v>1</v>
      </c>
      <c r="F16" s="825">
        <v>13.07</v>
      </c>
      <c r="G16" s="826">
        <v>16</v>
      </c>
      <c r="H16" s="819">
        <v>3</v>
      </c>
      <c r="I16" s="817">
        <v>39.21</v>
      </c>
      <c r="J16" s="818">
        <v>18</v>
      </c>
      <c r="K16" s="820">
        <v>13.07</v>
      </c>
      <c r="L16" s="819">
        <v>6</v>
      </c>
      <c r="M16" s="819">
        <v>55</v>
      </c>
      <c r="N16" s="821">
        <v>18.329999999999998</v>
      </c>
      <c r="O16" s="819" t="s">
        <v>5213</v>
      </c>
      <c r="P16" s="834" t="s">
        <v>5236</v>
      </c>
      <c r="Q16" s="822">
        <f t="shared" si="0"/>
        <v>1</v>
      </c>
      <c r="R16" s="822">
        <f t="shared" si="0"/>
        <v>13.07</v>
      </c>
      <c r="S16" s="835">
        <f t="shared" si="1"/>
        <v>54.989999999999995</v>
      </c>
      <c r="T16" s="835">
        <f t="shared" si="2"/>
        <v>54</v>
      </c>
      <c r="U16" s="835">
        <f t="shared" si="3"/>
        <v>-0.98999999999999488</v>
      </c>
      <c r="V16" s="836">
        <f t="shared" si="4"/>
        <v>0.98199672667757787</v>
      </c>
      <c r="W16" s="823">
        <v>9.67</v>
      </c>
    </row>
    <row r="17" spans="1:23" ht="14.4" customHeight="1" x14ac:dyDescent="0.3">
      <c r="A17" s="884" t="s">
        <v>5237</v>
      </c>
      <c r="B17" s="868">
        <v>3</v>
      </c>
      <c r="C17" s="869">
        <v>35.42</v>
      </c>
      <c r="D17" s="839">
        <v>23</v>
      </c>
      <c r="E17" s="872">
        <v>7</v>
      </c>
      <c r="F17" s="873">
        <v>91.49</v>
      </c>
      <c r="G17" s="828">
        <v>24.3</v>
      </c>
      <c r="H17" s="875">
        <v>2</v>
      </c>
      <c r="I17" s="871">
        <v>26.14</v>
      </c>
      <c r="J17" s="831">
        <v>29.5</v>
      </c>
      <c r="K17" s="874">
        <v>13.07</v>
      </c>
      <c r="L17" s="875">
        <v>6</v>
      </c>
      <c r="M17" s="875">
        <v>55</v>
      </c>
      <c r="N17" s="876">
        <v>18.329999999999998</v>
      </c>
      <c r="O17" s="875" t="s">
        <v>5213</v>
      </c>
      <c r="P17" s="877" t="s">
        <v>5238</v>
      </c>
      <c r="Q17" s="878">
        <f t="shared" si="0"/>
        <v>-1</v>
      </c>
      <c r="R17" s="878">
        <f t="shared" si="0"/>
        <v>-9.2800000000000011</v>
      </c>
      <c r="S17" s="868">
        <f t="shared" si="1"/>
        <v>36.659999999999997</v>
      </c>
      <c r="T17" s="868">
        <f t="shared" si="2"/>
        <v>59</v>
      </c>
      <c r="U17" s="868">
        <f t="shared" si="3"/>
        <v>22.340000000000003</v>
      </c>
      <c r="V17" s="879">
        <f t="shared" si="4"/>
        <v>1.6093835242771415</v>
      </c>
      <c r="W17" s="829">
        <v>22.34</v>
      </c>
    </row>
    <row r="18" spans="1:23" ht="14.4" customHeight="1" x14ac:dyDescent="0.3">
      <c r="A18" s="884" t="s">
        <v>5239</v>
      </c>
      <c r="B18" s="868">
        <v>2</v>
      </c>
      <c r="C18" s="869">
        <v>27.54</v>
      </c>
      <c r="D18" s="839">
        <v>13.5</v>
      </c>
      <c r="E18" s="872">
        <v>2</v>
      </c>
      <c r="F18" s="873">
        <v>32.200000000000003</v>
      </c>
      <c r="G18" s="828">
        <v>16</v>
      </c>
      <c r="H18" s="875">
        <v>2</v>
      </c>
      <c r="I18" s="871">
        <v>32.200000000000003</v>
      </c>
      <c r="J18" s="827">
        <v>20</v>
      </c>
      <c r="K18" s="874">
        <v>16.100000000000001</v>
      </c>
      <c r="L18" s="875">
        <v>7</v>
      </c>
      <c r="M18" s="875">
        <v>62</v>
      </c>
      <c r="N18" s="876">
        <v>20.67</v>
      </c>
      <c r="O18" s="875" t="s">
        <v>5213</v>
      </c>
      <c r="P18" s="877" t="s">
        <v>5240</v>
      </c>
      <c r="Q18" s="878">
        <f t="shared" si="0"/>
        <v>0</v>
      </c>
      <c r="R18" s="878">
        <f t="shared" si="0"/>
        <v>4.6600000000000037</v>
      </c>
      <c r="S18" s="868">
        <f t="shared" si="1"/>
        <v>41.34</v>
      </c>
      <c r="T18" s="868">
        <f t="shared" si="2"/>
        <v>40</v>
      </c>
      <c r="U18" s="868">
        <f t="shared" si="3"/>
        <v>-1.3400000000000034</v>
      </c>
      <c r="V18" s="879">
        <f t="shared" si="4"/>
        <v>0.96758587324625056</v>
      </c>
      <c r="W18" s="829">
        <v>3.33</v>
      </c>
    </row>
    <row r="19" spans="1:23" ht="14.4" customHeight="1" x14ac:dyDescent="0.3">
      <c r="A19" s="883" t="s">
        <v>5241</v>
      </c>
      <c r="B19" s="835">
        <v>24</v>
      </c>
      <c r="C19" s="837">
        <v>235.29</v>
      </c>
      <c r="D19" s="838">
        <v>10.5</v>
      </c>
      <c r="E19" s="824">
        <v>23</v>
      </c>
      <c r="F19" s="825">
        <v>225.49</v>
      </c>
      <c r="G19" s="826">
        <v>10.9</v>
      </c>
      <c r="H19" s="819">
        <v>27</v>
      </c>
      <c r="I19" s="817">
        <v>259.49</v>
      </c>
      <c r="J19" s="818">
        <v>10.1</v>
      </c>
      <c r="K19" s="820">
        <v>9.8000000000000007</v>
      </c>
      <c r="L19" s="819">
        <v>4</v>
      </c>
      <c r="M19" s="819">
        <v>32</v>
      </c>
      <c r="N19" s="821">
        <v>10.62</v>
      </c>
      <c r="O19" s="819" t="s">
        <v>5213</v>
      </c>
      <c r="P19" s="834" t="s">
        <v>5242</v>
      </c>
      <c r="Q19" s="822">
        <f t="shared" si="0"/>
        <v>3</v>
      </c>
      <c r="R19" s="822">
        <f t="shared" si="0"/>
        <v>24.200000000000017</v>
      </c>
      <c r="S19" s="835">
        <f t="shared" si="1"/>
        <v>286.73999999999995</v>
      </c>
      <c r="T19" s="835">
        <f t="shared" si="2"/>
        <v>272.7</v>
      </c>
      <c r="U19" s="835">
        <f t="shared" si="3"/>
        <v>-14.039999999999964</v>
      </c>
      <c r="V19" s="836">
        <f t="shared" si="4"/>
        <v>0.95103578154425628</v>
      </c>
      <c r="W19" s="823">
        <v>21.66</v>
      </c>
    </row>
    <row r="20" spans="1:23" ht="14.4" customHeight="1" x14ac:dyDescent="0.3">
      <c r="A20" s="884" t="s">
        <v>5243</v>
      </c>
      <c r="B20" s="868">
        <v>17</v>
      </c>
      <c r="C20" s="869">
        <v>182.88</v>
      </c>
      <c r="D20" s="839">
        <v>12.1</v>
      </c>
      <c r="E20" s="872">
        <v>33</v>
      </c>
      <c r="F20" s="873">
        <v>355.01</v>
      </c>
      <c r="G20" s="828">
        <v>14.9</v>
      </c>
      <c r="H20" s="875">
        <v>21</v>
      </c>
      <c r="I20" s="871">
        <v>225.92</v>
      </c>
      <c r="J20" s="827">
        <v>12.9</v>
      </c>
      <c r="K20" s="874">
        <v>10.76</v>
      </c>
      <c r="L20" s="875">
        <v>5</v>
      </c>
      <c r="M20" s="875">
        <v>42</v>
      </c>
      <c r="N20" s="876">
        <v>13.99</v>
      </c>
      <c r="O20" s="875" t="s">
        <v>5213</v>
      </c>
      <c r="P20" s="877" t="s">
        <v>5244</v>
      </c>
      <c r="Q20" s="878">
        <f t="shared" si="0"/>
        <v>4</v>
      </c>
      <c r="R20" s="878">
        <f t="shared" si="0"/>
        <v>43.039999999999992</v>
      </c>
      <c r="S20" s="868">
        <f t="shared" si="1"/>
        <v>293.79000000000002</v>
      </c>
      <c r="T20" s="868">
        <f t="shared" si="2"/>
        <v>270.90000000000003</v>
      </c>
      <c r="U20" s="868">
        <f t="shared" si="3"/>
        <v>-22.889999999999986</v>
      </c>
      <c r="V20" s="879">
        <f t="shared" si="4"/>
        <v>0.92208720514653331</v>
      </c>
      <c r="W20" s="829">
        <v>20.09</v>
      </c>
    </row>
    <row r="21" spans="1:23" ht="14.4" customHeight="1" x14ac:dyDescent="0.3">
      <c r="A21" s="884" t="s">
        <v>5245</v>
      </c>
      <c r="B21" s="868">
        <v>5</v>
      </c>
      <c r="C21" s="869">
        <v>65.87</v>
      </c>
      <c r="D21" s="839">
        <v>16</v>
      </c>
      <c r="E21" s="872">
        <v>6</v>
      </c>
      <c r="F21" s="873">
        <v>79.040000000000006</v>
      </c>
      <c r="G21" s="828">
        <v>15.3</v>
      </c>
      <c r="H21" s="875">
        <v>2</v>
      </c>
      <c r="I21" s="871">
        <v>26.35</v>
      </c>
      <c r="J21" s="831">
        <v>18.5</v>
      </c>
      <c r="K21" s="874">
        <v>13.17</v>
      </c>
      <c r="L21" s="875">
        <v>6</v>
      </c>
      <c r="M21" s="875">
        <v>55</v>
      </c>
      <c r="N21" s="876">
        <v>18.239999999999998</v>
      </c>
      <c r="O21" s="875" t="s">
        <v>5213</v>
      </c>
      <c r="P21" s="877" t="s">
        <v>5246</v>
      </c>
      <c r="Q21" s="878">
        <f t="shared" si="0"/>
        <v>-3</v>
      </c>
      <c r="R21" s="878">
        <f t="shared" si="0"/>
        <v>-39.520000000000003</v>
      </c>
      <c r="S21" s="868">
        <f t="shared" si="1"/>
        <v>36.479999999999997</v>
      </c>
      <c r="T21" s="868">
        <f t="shared" si="2"/>
        <v>37</v>
      </c>
      <c r="U21" s="868">
        <f t="shared" si="3"/>
        <v>0.52000000000000313</v>
      </c>
      <c r="V21" s="879">
        <f t="shared" si="4"/>
        <v>1.0142543859649125</v>
      </c>
      <c r="W21" s="829">
        <v>2.76</v>
      </c>
    </row>
    <row r="22" spans="1:23" ht="14.4" customHeight="1" x14ac:dyDescent="0.3">
      <c r="A22" s="883" t="s">
        <v>5247</v>
      </c>
      <c r="B22" s="835">
        <v>24</v>
      </c>
      <c r="C22" s="837">
        <v>207.43</v>
      </c>
      <c r="D22" s="838">
        <v>13.4</v>
      </c>
      <c r="E22" s="824">
        <v>38</v>
      </c>
      <c r="F22" s="825">
        <v>329.18</v>
      </c>
      <c r="G22" s="826">
        <v>13.4</v>
      </c>
      <c r="H22" s="819">
        <v>28</v>
      </c>
      <c r="I22" s="817">
        <v>242.24</v>
      </c>
      <c r="J22" s="818">
        <v>12.1</v>
      </c>
      <c r="K22" s="820">
        <v>8.65</v>
      </c>
      <c r="L22" s="819">
        <v>4</v>
      </c>
      <c r="M22" s="819">
        <v>39</v>
      </c>
      <c r="N22" s="821">
        <v>13.07</v>
      </c>
      <c r="O22" s="819" t="s">
        <v>5213</v>
      </c>
      <c r="P22" s="834" t="s">
        <v>5248</v>
      </c>
      <c r="Q22" s="822">
        <f t="shared" si="0"/>
        <v>4</v>
      </c>
      <c r="R22" s="822">
        <f t="shared" si="0"/>
        <v>34.81</v>
      </c>
      <c r="S22" s="835">
        <f t="shared" si="1"/>
        <v>365.96000000000004</v>
      </c>
      <c r="T22" s="835">
        <f t="shared" si="2"/>
        <v>338.8</v>
      </c>
      <c r="U22" s="835">
        <f t="shared" si="3"/>
        <v>-27.160000000000025</v>
      </c>
      <c r="V22" s="836">
        <f t="shared" si="4"/>
        <v>0.92578423871461357</v>
      </c>
      <c r="W22" s="823">
        <v>28.44</v>
      </c>
    </row>
    <row r="23" spans="1:23" ht="14.4" customHeight="1" x14ac:dyDescent="0.3">
      <c r="A23" s="884" t="s">
        <v>5249</v>
      </c>
      <c r="B23" s="868">
        <v>5</v>
      </c>
      <c r="C23" s="869">
        <v>46.68</v>
      </c>
      <c r="D23" s="839">
        <v>16.8</v>
      </c>
      <c r="E23" s="872">
        <v>10</v>
      </c>
      <c r="F23" s="873">
        <v>94.68</v>
      </c>
      <c r="G23" s="828">
        <v>16</v>
      </c>
      <c r="H23" s="875">
        <v>10</v>
      </c>
      <c r="I23" s="871">
        <v>93.35</v>
      </c>
      <c r="J23" s="827">
        <v>15.1</v>
      </c>
      <c r="K23" s="874">
        <v>9.34</v>
      </c>
      <c r="L23" s="875">
        <v>5</v>
      </c>
      <c r="M23" s="875">
        <v>48</v>
      </c>
      <c r="N23" s="876">
        <v>16.04</v>
      </c>
      <c r="O23" s="875" t="s">
        <v>5213</v>
      </c>
      <c r="P23" s="877" t="s">
        <v>5250</v>
      </c>
      <c r="Q23" s="878">
        <f t="shared" si="0"/>
        <v>5</v>
      </c>
      <c r="R23" s="878">
        <f t="shared" si="0"/>
        <v>46.669999999999995</v>
      </c>
      <c r="S23" s="868">
        <f t="shared" si="1"/>
        <v>160.39999999999998</v>
      </c>
      <c r="T23" s="868">
        <f t="shared" si="2"/>
        <v>151</v>
      </c>
      <c r="U23" s="868">
        <f t="shared" si="3"/>
        <v>-9.3999999999999773</v>
      </c>
      <c r="V23" s="879">
        <f t="shared" si="4"/>
        <v>0.9413965087281797</v>
      </c>
      <c r="W23" s="829">
        <v>12.88</v>
      </c>
    </row>
    <row r="24" spans="1:23" ht="14.4" customHeight="1" x14ac:dyDescent="0.3">
      <c r="A24" s="884" t="s">
        <v>5251</v>
      </c>
      <c r="B24" s="868">
        <v>5</v>
      </c>
      <c r="C24" s="869">
        <v>56.05</v>
      </c>
      <c r="D24" s="839">
        <v>17</v>
      </c>
      <c r="E24" s="872">
        <v>5</v>
      </c>
      <c r="F24" s="873">
        <v>58.8</v>
      </c>
      <c r="G24" s="828">
        <v>16.8</v>
      </c>
      <c r="H24" s="875">
        <v>4</v>
      </c>
      <c r="I24" s="871">
        <v>44.84</v>
      </c>
      <c r="J24" s="831">
        <v>19</v>
      </c>
      <c r="K24" s="874">
        <v>11.21</v>
      </c>
      <c r="L24" s="875">
        <v>6</v>
      </c>
      <c r="M24" s="875">
        <v>53</v>
      </c>
      <c r="N24" s="876">
        <v>17.78</v>
      </c>
      <c r="O24" s="875" t="s">
        <v>5213</v>
      </c>
      <c r="P24" s="877" t="s">
        <v>5252</v>
      </c>
      <c r="Q24" s="878">
        <f t="shared" si="0"/>
        <v>-1</v>
      </c>
      <c r="R24" s="878">
        <f t="shared" si="0"/>
        <v>-11.209999999999994</v>
      </c>
      <c r="S24" s="868">
        <f t="shared" si="1"/>
        <v>71.12</v>
      </c>
      <c r="T24" s="868">
        <f t="shared" si="2"/>
        <v>76</v>
      </c>
      <c r="U24" s="868">
        <f t="shared" si="3"/>
        <v>4.8799999999999955</v>
      </c>
      <c r="V24" s="879">
        <f t="shared" si="4"/>
        <v>1.0686164229471316</v>
      </c>
      <c r="W24" s="829">
        <v>11.66</v>
      </c>
    </row>
    <row r="25" spans="1:23" ht="14.4" customHeight="1" x14ac:dyDescent="0.3">
      <c r="A25" s="883" t="s">
        <v>5253</v>
      </c>
      <c r="B25" s="835">
        <v>59</v>
      </c>
      <c r="C25" s="837">
        <v>428.38</v>
      </c>
      <c r="D25" s="838">
        <v>9.9</v>
      </c>
      <c r="E25" s="833">
        <v>58</v>
      </c>
      <c r="F25" s="817">
        <v>421.12</v>
      </c>
      <c r="G25" s="818">
        <v>9.8000000000000007</v>
      </c>
      <c r="H25" s="824">
        <v>66</v>
      </c>
      <c r="I25" s="825">
        <v>479.21</v>
      </c>
      <c r="J25" s="826">
        <v>9.8000000000000007</v>
      </c>
      <c r="K25" s="820">
        <v>7.26</v>
      </c>
      <c r="L25" s="819">
        <v>3</v>
      </c>
      <c r="M25" s="819">
        <v>30</v>
      </c>
      <c r="N25" s="821">
        <v>9.86</v>
      </c>
      <c r="O25" s="819" t="s">
        <v>5213</v>
      </c>
      <c r="P25" s="834" t="s">
        <v>5254</v>
      </c>
      <c r="Q25" s="822">
        <f t="shared" si="0"/>
        <v>7</v>
      </c>
      <c r="R25" s="822">
        <f t="shared" si="0"/>
        <v>50.829999999999984</v>
      </c>
      <c r="S25" s="835">
        <f t="shared" si="1"/>
        <v>650.76</v>
      </c>
      <c r="T25" s="835">
        <f t="shared" si="2"/>
        <v>646.80000000000007</v>
      </c>
      <c r="U25" s="835">
        <f t="shared" si="3"/>
        <v>-3.9599999999999227</v>
      </c>
      <c r="V25" s="836">
        <f t="shared" si="4"/>
        <v>0.99391480730223136</v>
      </c>
      <c r="W25" s="823">
        <v>37.06</v>
      </c>
    </row>
    <row r="26" spans="1:23" ht="14.4" customHeight="1" x14ac:dyDescent="0.3">
      <c r="A26" s="884" t="s">
        <v>5255</v>
      </c>
      <c r="B26" s="868">
        <v>13</v>
      </c>
      <c r="C26" s="869">
        <v>101.89</v>
      </c>
      <c r="D26" s="839">
        <v>15.4</v>
      </c>
      <c r="E26" s="870">
        <v>10</v>
      </c>
      <c r="F26" s="871">
        <v>78.010000000000005</v>
      </c>
      <c r="G26" s="827">
        <v>16.2</v>
      </c>
      <c r="H26" s="872">
        <v>14</v>
      </c>
      <c r="I26" s="873">
        <v>103.22</v>
      </c>
      <c r="J26" s="828">
        <v>10.5</v>
      </c>
      <c r="K26" s="874">
        <v>7.37</v>
      </c>
      <c r="L26" s="875">
        <v>4</v>
      </c>
      <c r="M26" s="875">
        <v>35</v>
      </c>
      <c r="N26" s="876">
        <v>11.57</v>
      </c>
      <c r="O26" s="875" t="s">
        <v>5213</v>
      </c>
      <c r="P26" s="877" t="s">
        <v>5256</v>
      </c>
      <c r="Q26" s="878">
        <f t="shared" si="0"/>
        <v>1</v>
      </c>
      <c r="R26" s="878">
        <f t="shared" si="0"/>
        <v>1.3299999999999983</v>
      </c>
      <c r="S26" s="868">
        <f t="shared" si="1"/>
        <v>161.98000000000002</v>
      </c>
      <c r="T26" s="868">
        <f t="shared" si="2"/>
        <v>147</v>
      </c>
      <c r="U26" s="868">
        <f t="shared" si="3"/>
        <v>-14.980000000000018</v>
      </c>
      <c r="V26" s="879">
        <f t="shared" si="4"/>
        <v>0.9075194468452894</v>
      </c>
      <c r="W26" s="829">
        <v>7.29</v>
      </c>
    </row>
    <row r="27" spans="1:23" ht="14.4" customHeight="1" x14ac:dyDescent="0.3">
      <c r="A27" s="884" t="s">
        <v>5257</v>
      </c>
      <c r="B27" s="868">
        <v>10</v>
      </c>
      <c r="C27" s="869">
        <v>76.33</v>
      </c>
      <c r="D27" s="839">
        <v>12.1</v>
      </c>
      <c r="E27" s="870">
        <v>2</v>
      </c>
      <c r="F27" s="871">
        <v>16.989999999999998</v>
      </c>
      <c r="G27" s="827">
        <v>10.5</v>
      </c>
      <c r="H27" s="872">
        <v>3</v>
      </c>
      <c r="I27" s="873">
        <v>25.48</v>
      </c>
      <c r="J27" s="831">
        <v>20.7</v>
      </c>
      <c r="K27" s="874">
        <v>8.49</v>
      </c>
      <c r="L27" s="875">
        <v>5</v>
      </c>
      <c r="M27" s="875">
        <v>44</v>
      </c>
      <c r="N27" s="876">
        <v>14.64</v>
      </c>
      <c r="O27" s="875" t="s">
        <v>5213</v>
      </c>
      <c r="P27" s="877" t="s">
        <v>5258</v>
      </c>
      <c r="Q27" s="878">
        <f t="shared" si="0"/>
        <v>-7</v>
      </c>
      <c r="R27" s="878">
        <f t="shared" si="0"/>
        <v>-50.849999999999994</v>
      </c>
      <c r="S27" s="868">
        <f t="shared" si="1"/>
        <v>43.92</v>
      </c>
      <c r="T27" s="868">
        <f t="shared" si="2"/>
        <v>62.099999999999994</v>
      </c>
      <c r="U27" s="868">
        <f t="shared" si="3"/>
        <v>18.179999999999993</v>
      </c>
      <c r="V27" s="879">
        <f t="shared" si="4"/>
        <v>1.4139344262295079</v>
      </c>
      <c r="W27" s="829">
        <v>20.72</v>
      </c>
    </row>
    <row r="28" spans="1:23" ht="14.4" customHeight="1" x14ac:dyDescent="0.3">
      <c r="A28" s="883" t="s">
        <v>5259</v>
      </c>
      <c r="B28" s="835"/>
      <c r="C28" s="837"/>
      <c r="D28" s="838"/>
      <c r="E28" s="833"/>
      <c r="F28" s="817"/>
      <c r="G28" s="818"/>
      <c r="H28" s="824">
        <v>1</v>
      </c>
      <c r="I28" s="825">
        <v>29.29</v>
      </c>
      <c r="J28" s="826">
        <v>9</v>
      </c>
      <c r="K28" s="820">
        <v>5.41</v>
      </c>
      <c r="L28" s="819">
        <v>4</v>
      </c>
      <c r="M28" s="819">
        <v>32</v>
      </c>
      <c r="N28" s="821">
        <v>10.73</v>
      </c>
      <c r="O28" s="819" t="s">
        <v>5213</v>
      </c>
      <c r="P28" s="834" t="s">
        <v>5260</v>
      </c>
      <c r="Q28" s="822">
        <f t="shared" si="0"/>
        <v>1</v>
      </c>
      <c r="R28" s="822">
        <f t="shared" si="0"/>
        <v>29.29</v>
      </c>
      <c r="S28" s="835">
        <f t="shared" si="1"/>
        <v>10.73</v>
      </c>
      <c r="T28" s="835">
        <f t="shared" si="2"/>
        <v>9</v>
      </c>
      <c r="U28" s="835">
        <f t="shared" si="3"/>
        <v>-1.7300000000000004</v>
      </c>
      <c r="V28" s="836">
        <f t="shared" si="4"/>
        <v>0.83876980428704562</v>
      </c>
      <c r="W28" s="823"/>
    </row>
    <row r="29" spans="1:23" ht="14.4" customHeight="1" x14ac:dyDescent="0.3">
      <c r="A29" s="883" t="s">
        <v>5261</v>
      </c>
      <c r="B29" s="835">
        <v>1</v>
      </c>
      <c r="C29" s="837">
        <v>5.25</v>
      </c>
      <c r="D29" s="838">
        <v>8</v>
      </c>
      <c r="E29" s="824">
        <v>2</v>
      </c>
      <c r="F29" s="825">
        <v>6.72</v>
      </c>
      <c r="G29" s="826">
        <v>10</v>
      </c>
      <c r="H29" s="819"/>
      <c r="I29" s="817"/>
      <c r="J29" s="818"/>
      <c r="K29" s="820">
        <v>3.36</v>
      </c>
      <c r="L29" s="819">
        <v>2</v>
      </c>
      <c r="M29" s="819">
        <v>20</v>
      </c>
      <c r="N29" s="821">
        <v>6.6</v>
      </c>
      <c r="O29" s="819" t="s">
        <v>4493</v>
      </c>
      <c r="P29" s="834" t="s">
        <v>5262</v>
      </c>
      <c r="Q29" s="822">
        <f t="shared" si="0"/>
        <v>-1</v>
      </c>
      <c r="R29" s="822">
        <f t="shared" si="0"/>
        <v>-5.25</v>
      </c>
      <c r="S29" s="835" t="str">
        <f t="shared" si="1"/>
        <v/>
      </c>
      <c r="T29" s="835" t="str">
        <f t="shared" si="2"/>
        <v/>
      </c>
      <c r="U29" s="835" t="str">
        <f t="shared" si="3"/>
        <v/>
      </c>
      <c r="V29" s="836" t="str">
        <f t="shared" si="4"/>
        <v/>
      </c>
      <c r="W29" s="823"/>
    </row>
    <row r="30" spans="1:23" ht="14.4" customHeight="1" x14ac:dyDescent="0.3">
      <c r="A30" s="883" t="s">
        <v>5263</v>
      </c>
      <c r="B30" s="835"/>
      <c r="C30" s="837"/>
      <c r="D30" s="838"/>
      <c r="E30" s="824">
        <v>5</v>
      </c>
      <c r="F30" s="825">
        <v>31.82</v>
      </c>
      <c r="G30" s="826">
        <v>10.8</v>
      </c>
      <c r="H30" s="819">
        <v>2</v>
      </c>
      <c r="I30" s="817">
        <v>13.3</v>
      </c>
      <c r="J30" s="818">
        <v>7</v>
      </c>
      <c r="K30" s="820">
        <v>6.66</v>
      </c>
      <c r="L30" s="819">
        <v>3</v>
      </c>
      <c r="M30" s="819">
        <v>31</v>
      </c>
      <c r="N30" s="821">
        <v>10.26</v>
      </c>
      <c r="O30" s="819" t="s">
        <v>5213</v>
      </c>
      <c r="P30" s="834" t="s">
        <v>5264</v>
      </c>
      <c r="Q30" s="822">
        <f t="shared" si="0"/>
        <v>2</v>
      </c>
      <c r="R30" s="822">
        <f t="shared" si="0"/>
        <v>13.3</v>
      </c>
      <c r="S30" s="835">
        <f t="shared" si="1"/>
        <v>20.52</v>
      </c>
      <c r="T30" s="835">
        <f t="shared" si="2"/>
        <v>14</v>
      </c>
      <c r="U30" s="835">
        <f t="shared" si="3"/>
        <v>-6.52</v>
      </c>
      <c r="V30" s="836">
        <f t="shared" si="4"/>
        <v>0.68226120857699801</v>
      </c>
      <c r="W30" s="823"/>
    </row>
    <row r="31" spans="1:23" ht="14.4" customHeight="1" x14ac:dyDescent="0.3">
      <c r="A31" s="884" t="s">
        <v>5265</v>
      </c>
      <c r="B31" s="868">
        <v>6</v>
      </c>
      <c r="C31" s="869">
        <v>40.57</v>
      </c>
      <c r="D31" s="839">
        <v>7.8</v>
      </c>
      <c r="E31" s="872">
        <v>3</v>
      </c>
      <c r="F31" s="873">
        <v>20.96</v>
      </c>
      <c r="G31" s="828">
        <v>16.3</v>
      </c>
      <c r="H31" s="875">
        <v>2</v>
      </c>
      <c r="I31" s="871">
        <v>18.79</v>
      </c>
      <c r="J31" s="827">
        <v>10</v>
      </c>
      <c r="K31" s="874">
        <v>7.01</v>
      </c>
      <c r="L31" s="875">
        <v>5</v>
      </c>
      <c r="M31" s="875">
        <v>41</v>
      </c>
      <c r="N31" s="876">
        <v>13.52</v>
      </c>
      <c r="O31" s="875" t="s">
        <v>5213</v>
      </c>
      <c r="P31" s="877" t="s">
        <v>5266</v>
      </c>
      <c r="Q31" s="878">
        <f t="shared" si="0"/>
        <v>-4</v>
      </c>
      <c r="R31" s="878">
        <f t="shared" si="0"/>
        <v>-21.78</v>
      </c>
      <c r="S31" s="868">
        <f t="shared" si="1"/>
        <v>27.04</v>
      </c>
      <c r="T31" s="868">
        <f t="shared" si="2"/>
        <v>20</v>
      </c>
      <c r="U31" s="868">
        <f t="shared" si="3"/>
        <v>-7.0399999999999991</v>
      </c>
      <c r="V31" s="879">
        <f t="shared" si="4"/>
        <v>0.73964497041420119</v>
      </c>
      <c r="W31" s="829"/>
    </row>
    <row r="32" spans="1:23" ht="14.4" customHeight="1" x14ac:dyDescent="0.3">
      <c r="A32" s="884" t="s">
        <v>5267</v>
      </c>
      <c r="B32" s="868">
        <v>2</v>
      </c>
      <c r="C32" s="869">
        <v>19.760000000000002</v>
      </c>
      <c r="D32" s="839">
        <v>7.5</v>
      </c>
      <c r="E32" s="872">
        <v>2</v>
      </c>
      <c r="F32" s="873">
        <v>15.83</v>
      </c>
      <c r="G32" s="828">
        <v>13.5</v>
      </c>
      <c r="H32" s="875">
        <v>1</v>
      </c>
      <c r="I32" s="871">
        <v>10.38</v>
      </c>
      <c r="J32" s="827">
        <v>10</v>
      </c>
      <c r="K32" s="874">
        <v>10.38</v>
      </c>
      <c r="L32" s="875">
        <v>6</v>
      </c>
      <c r="M32" s="875">
        <v>52</v>
      </c>
      <c r="N32" s="876">
        <v>17.170000000000002</v>
      </c>
      <c r="O32" s="875" t="s">
        <v>5213</v>
      </c>
      <c r="P32" s="877" t="s">
        <v>5268</v>
      </c>
      <c r="Q32" s="878">
        <f t="shared" si="0"/>
        <v>-1</v>
      </c>
      <c r="R32" s="878">
        <f t="shared" si="0"/>
        <v>-9.3800000000000008</v>
      </c>
      <c r="S32" s="868">
        <f t="shared" si="1"/>
        <v>17.170000000000002</v>
      </c>
      <c r="T32" s="868">
        <f t="shared" si="2"/>
        <v>10</v>
      </c>
      <c r="U32" s="868">
        <f t="shared" si="3"/>
        <v>-7.1700000000000017</v>
      </c>
      <c r="V32" s="879">
        <f t="shared" si="4"/>
        <v>0.58241118229470001</v>
      </c>
      <c r="W32" s="829"/>
    </row>
    <row r="33" spans="1:23" ht="14.4" customHeight="1" x14ac:dyDescent="0.3">
      <c r="A33" s="883" t="s">
        <v>5269</v>
      </c>
      <c r="B33" s="835"/>
      <c r="C33" s="837"/>
      <c r="D33" s="838"/>
      <c r="E33" s="824">
        <v>3</v>
      </c>
      <c r="F33" s="825">
        <v>6.3</v>
      </c>
      <c r="G33" s="826">
        <v>5.7</v>
      </c>
      <c r="H33" s="819"/>
      <c r="I33" s="817"/>
      <c r="J33" s="818"/>
      <c r="K33" s="820">
        <v>2.44</v>
      </c>
      <c r="L33" s="819">
        <v>1</v>
      </c>
      <c r="M33" s="819">
        <v>9</v>
      </c>
      <c r="N33" s="821">
        <v>2.94</v>
      </c>
      <c r="O33" s="819" t="s">
        <v>5213</v>
      </c>
      <c r="P33" s="834" t="s">
        <v>5270</v>
      </c>
      <c r="Q33" s="822">
        <f t="shared" si="0"/>
        <v>0</v>
      </c>
      <c r="R33" s="822">
        <f t="shared" si="0"/>
        <v>0</v>
      </c>
      <c r="S33" s="835" t="str">
        <f t="shared" si="1"/>
        <v/>
      </c>
      <c r="T33" s="835" t="str">
        <f t="shared" si="2"/>
        <v/>
      </c>
      <c r="U33" s="835" t="str">
        <f t="shared" si="3"/>
        <v/>
      </c>
      <c r="V33" s="836" t="str">
        <f t="shared" si="4"/>
        <v/>
      </c>
      <c r="W33" s="823"/>
    </row>
    <row r="34" spans="1:23" ht="14.4" customHeight="1" x14ac:dyDescent="0.3">
      <c r="A34" s="883" t="s">
        <v>5271</v>
      </c>
      <c r="B34" s="835"/>
      <c r="C34" s="837"/>
      <c r="D34" s="838"/>
      <c r="E34" s="824">
        <v>1</v>
      </c>
      <c r="F34" s="825">
        <v>0.85</v>
      </c>
      <c r="G34" s="826">
        <v>8</v>
      </c>
      <c r="H34" s="819"/>
      <c r="I34" s="817"/>
      <c r="J34" s="818"/>
      <c r="K34" s="820">
        <v>0.85</v>
      </c>
      <c r="L34" s="819">
        <v>3</v>
      </c>
      <c r="M34" s="819">
        <v>26</v>
      </c>
      <c r="N34" s="821">
        <v>8.67</v>
      </c>
      <c r="O34" s="819" t="s">
        <v>5213</v>
      </c>
      <c r="P34" s="834" t="s">
        <v>5272</v>
      </c>
      <c r="Q34" s="822">
        <f t="shared" si="0"/>
        <v>0</v>
      </c>
      <c r="R34" s="822">
        <f t="shared" si="0"/>
        <v>0</v>
      </c>
      <c r="S34" s="835" t="str">
        <f t="shared" si="1"/>
        <v/>
      </c>
      <c r="T34" s="835" t="str">
        <f t="shared" si="2"/>
        <v/>
      </c>
      <c r="U34" s="835" t="str">
        <f t="shared" si="3"/>
        <v/>
      </c>
      <c r="V34" s="836" t="str">
        <f t="shared" si="4"/>
        <v/>
      </c>
      <c r="W34" s="823"/>
    </row>
    <row r="35" spans="1:23" ht="14.4" customHeight="1" x14ac:dyDescent="0.3">
      <c r="A35" s="883" t="s">
        <v>5273</v>
      </c>
      <c r="B35" s="835"/>
      <c r="C35" s="837"/>
      <c r="D35" s="838"/>
      <c r="E35" s="824">
        <v>1</v>
      </c>
      <c r="F35" s="825">
        <v>3.28</v>
      </c>
      <c r="G35" s="826">
        <v>7</v>
      </c>
      <c r="H35" s="819"/>
      <c r="I35" s="817"/>
      <c r="J35" s="818"/>
      <c r="K35" s="820">
        <v>3.28</v>
      </c>
      <c r="L35" s="819">
        <v>1</v>
      </c>
      <c r="M35" s="819">
        <v>13</v>
      </c>
      <c r="N35" s="821">
        <v>4.47</v>
      </c>
      <c r="O35" s="819" t="s">
        <v>4493</v>
      </c>
      <c r="P35" s="834" t="s">
        <v>5274</v>
      </c>
      <c r="Q35" s="822">
        <f t="shared" si="0"/>
        <v>0</v>
      </c>
      <c r="R35" s="822">
        <f t="shared" si="0"/>
        <v>0</v>
      </c>
      <c r="S35" s="835" t="str">
        <f t="shared" si="1"/>
        <v/>
      </c>
      <c r="T35" s="835" t="str">
        <f t="shared" si="2"/>
        <v/>
      </c>
      <c r="U35" s="835" t="str">
        <f t="shared" si="3"/>
        <v/>
      </c>
      <c r="V35" s="836" t="str">
        <f t="shared" si="4"/>
        <v/>
      </c>
      <c r="W35" s="823"/>
    </row>
    <row r="36" spans="1:23" ht="14.4" customHeight="1" x14ac:dyDescent="0.3">
      <c r="A36" s="883" t="s">
        <v>5275</v>
      </c>
      <c r="B36" s="835"/>
      <c r="C36" s="837"/>
      <c r="D36" s="838"/>
      <c r="E36" s="833"/>
      <c r="F36" s="817"/>
      <c r="G36" s="818"/>
      <c r="H36" s="824">
        <v>1</v>
      </c>
      <c r="I36" s="825">
        <v>2.94</v>
      </c>
      <c r="J36" s="830">
        <v>5</v>
      </c>
      <c r="K36" s="820">
        <v>2.94</v>
      </c>
      <c r="L36" s="819">
        <v>1</v>
      </c>
      <c r="M36" s="819">
        <v>9</v>
      </c>
      <c r="N36" s="821">
        <v>2.92</v>
      </c>
      <c r="O36" s="819" t="s">
        <v>4493</v>
      </c>
      <c r="P36" s="834" t="s">
        <v>5276</v>
      </c>
      <c r="Q36" s="822">
        <f t="shared" si="0"/>
        <v>1</v>
      </c>
      <c r="R36" s="822">
        <f t="shared" si="0"/>
        <v>2.94</v>
      </c>
      <c r="S36" s="835">
        <f t="shared" si="1"/>
        <v>2.92</v>
      </c>
      <c r="T36" s="835">
        <f t="shared" si="2"/>
        <v>5</v>
      </c>
      <c r="U36" s="835">
        <f t="shared" si="3"/>
        <v>2.08</v>
      </c>
      <c r="V36" s="836">
        <f t="shared" si="4"/>
        <v>1.7123287671232876</v>
      </c>
      <c r="W36" s="823">
        <v>2.08</v>
      </c>
    </row>
    <row r="37" spans="1:23" ht="14.4" customHeight="1" x14ac:dyDescent="0.3">
      <c r="A37" s="883" t="s">
        <v>5277</v>
      </c>
      <c r="B37" s="835">
        <v>1</v>
      </c>
      <c r="C37" s="837">
        <v>1.07</v>
      </c>
      <c r="D37" s="838">
        <v>11</v>
      </c>
      <c r="E37" s="824">
        <v>1</v>
      </c>
      <c r="F37" s="825">
        <v>1.07</v>
      </c>
      <c r="G37" s="826">
        <v>8</v>
      </c>
      <c r="H37" s="819"/>
      <c r="I37" s="817"/>
      <c r="J37" s="818"/>
      <c r="K37" s="820">
        <v>1.07</v>
      </c>
      <c r="L37" s="819">
        <v>2</v>
      </c>
      <c r="M37" s="819">
        <v>19</v>
      </c>
      <c r="N37" s="821">
        <v>6.4</v>
      </c>
      <c r="O37" s="819" t="s">
        <v>5213</v>
      </c>
      <c r="P37" s="834" t="s">
        <v>5278</v>
      </c>
      <c r="Q37" s="822">
        <f t="shared" si="0"/>
        <v>-1</v>
      </c>
      <c r="R37" s="822">
        <f t="shared" si="0"/>
        <v>-1.07</v>
      </c>
      <c r="S37" s="835" t="str">
        <f t="shared" si="1"/>
        <v/>
      </c>
      <c r="T37" s="835" t="str">
        <f t="shared" si="2"/>
        <v/>
      </c>
      <c r="U37" s="835" t="str">
        <f t="shared" si="3"/>
        <v/>
      </c>
      <c r="V37" s="836" t="str">
        <f t="shared" si="4"/>
        <v/>
      </c>
      <c r="W37" s="823"/>
    </row>
    <row r="38" spans="1:23" ht="14.4" customHeight="1" x14ac:dyDescent="0.3">
      <c r="A38" s="883" t="s">
        <v>5279</v>
      </c>
      <c r="B38" s="835"/>
      <c r="C38" s="837"/>
      <c r="D38" s="838"/>
      <c r="E38" s="833"/>
      <c r="F38" s="817"/>
      <c r="G38" s="818"/>
      <c r="H38" s="824">
        <v>2</v>
      </c>
      <c r="I38" s="825">
        <v>0.84</v>
      </c>
      <c r="J38" s="826">
        <v>2</v>
      </c>
      <c r="K38" s="820">
        <v>0.42</v>
      </c>
      <c r="L38" s="819">
        <v>1</v>
      </c>
      <c r="M38" s="819">
        <v>7</v>
      </c>
      <c r="N38" s="821">
        <v>2.34</v>
      </c>
      <c r="O38" s="819" t="s">
        <v>5213</v>
      </c>
      <c r="P38" s="834" t="s">
        <v>5280</v>
      </c>
      <c r="Q38" s="822">
        <f t="shared" si="0"/>
        <v>2</v>
      </c>
      <c r="R38" s="822">
        <f t="shared" si="0"/>
        <v>0.84</v>
      </c>
      <c r="S38" s="835">
        <f t="shared" si="1"/>
        <v>4.68</v>
      </c>
      <c r="T38" s="835">
        <f t="shared" si="2"/>
        <v>4</v>
      </c>
      <c r="U38" s="835">
        <f t="shared" si="3"/>
        <v>-0.67999999999999972</v>
      </c>
      <c r="V38" s="836">
        <f t="shared" si="4"/>
        <v>0.85470085470085477</v>
      </c>
      <c r="W38" s="823"/>
    </row>
    <row r="39" spans="1:23" ht="14.4" customHeight="1" x14ac:dyDescent="0.3">
      <c r="A39" s="884" t="s">
        <v>5281</v>
      </c>
      <c r="B39" s="868"/>
      <c r="C39" s="869"/>
      <c r="D39" s="839"/>
      <c r="E39" s="870">
        <v>1</v>
      </c>
      <c r="F39" s="871">
        <v>1.17</v>
      </c>
      <c r="G39" s="827">
        <v>17</v>
      </c>
      <c r="H39" s="872"/>
      <c r="I39" s="873"/>
      <c r="J39" s="828"/>
      <c r="K39" s="874">
        <v>0.55000000000000004</v>
      </c>
      <c r="L39" s="875">
        <v>1</v>
      </c>
      <c r="M39" s="875">
        <v>10</v>
      </c>
      <c r="N39" s="876">
        <v>3.3</v>
      </c>
      <c r="O39" s="875" t="s">
        <v>5213</v>
      </c>
      <c r="P39" s="877" t="s">
        <v>5282</v>
      </c>
      <c r="Q39" s="878">
        <f t="shared" si="0"/>
        <v>0</v>
      </c>
      <c r="R39" s="878">
        <f t="shared" si="0"/>
        <v>0</v>
      </c>
      <c r="S39" s="868" t="str">
        <f t="shared" si="1"/>
        <v/>
      </c>
      <c r="T39" s="868" t="str">
        <f t="shared" si="2"/>
        <v/>
      </c>
      <c r="U39" s="868" t="str">
        <f t="shared" si="3"/>
        <v/>
      </c>
      <c r="V39" s="879" t="str">
        <f t="shared" si="4"/>
        <v/>
      </c>
      <c r="W39" s="829"/>
    </row>
    <row r="40" spans="1:23" ht="14.4" customHeight="1" x14ac:dyDescent="0.3">
      <c r="A40" s="883" t="s">
        <v>5283</v>
      </c>
      <c r="B40" s="835">
        <v>1</v>
      </c>
      <c r="C40" s="837">
        <v>0.49</v>
      </c>
      <c r="D40" s="838">
        <v>2</v>
      </c>
      <c r="E40" s="824">
        <v>5</v>
      </c>
      <c r="F40" s="825">
        <v>3.02</v>
      </c>
      <c r="G40" s="826">
        <v>4.8</v>
      </c>
      <c r="H40" s="819">
        <v>1</v>
      </c>
      <c r="I40" s="817">
        <v>0.49</v>
      </c>
      <c r="J40" s="818">
        <v>2</v>
      </c>
      <c r="K40" s="820">
        <v>0.49</v>
      </c>
      <c r="L40" s="819">
        <v>1</v>
      </c>
      <c r="M40" s="819">
        <v>9</v>
      </c>
      <c r="N40" s="821">
        <v>2.96</v>
      </c>
      <c r="O40" s="819" t="s">
        <v>5213</v>
      </c>
      <c r="P40" s="834" t="s">
        <v>5284</v>
      </c>
      <c r="Q40" s="822">
        <f t="shared" si="0"/>
        <v>0</v>
      </c>
      <c r="R40" s="822">
        <f t="shared" si="0"/>
        <v>0</v>
      </c>
      <c r="S40" s="835">
        <f t="shared" si="1"/>
        <v>2.96</v>
      </c>
      <c r="T40" s="835">
        <f t="shared" si="2"/>
        <v>2</v>
      </c>
      <c r="U40" s="835">
        <f t="shared" si="3"/>
        <v>-0.96</v>
      </c>
      <c r="V40" s="836">
        <f t="shared" si="4"/>
        <v>0.67567567567567566</v>
      </c>
      <c r="W40" s="823"/>
    </row>
    <row r="41" spans="1:23" ht="14.4" customHeight="1" x14ac:dyDescent="0.3">
      <c r="A41" s="884" t="s">
        <v>5285</v>
      </c>
      <c r="B41" s="868">
        <v>1</v>
      </c>
      <c r="C41" s="869">
        <v>0.79</v>
      </c>
      <c r="D41" s="839">
        <v>2</v>
      </c>
      <c r="E41" s="872"/>
      <c r="F41" s="873"/>
      <c r="G41" s="828"/>
      <c r="H41" s="875"/>
      <c r="I41" s="871"/>
      <c r="J41" s="827"/>
      <c r="K41" s="874">
        <v>0.79</v>
      </c>
      <c r="L41" s="875">
        <v>2</v>
      </c>
      <c r="M41" s="875">
        <v>16</v>
      </c>
      <c r="N41" s="876">
        <v>5.22</v>
      </c>
      <c r="O41" s="875" t="s">
        <v>5213</v>
      </c>
      <c r="P41" s="877" t="s">
        <v>5286</v>
      </c>
      <c r="Q41" s="878">
        <f t="shared" si="0"/>
        <v>-1</v>
      </c>
      <c r="R41" s="878">
        <f t="shared" si="0"/>
        <v>-0.79</v>
      </c>
      <c r="S41" s="868" t="str">
        <f t="shared" si="1"/>
        <v/>
      </c>
      <c r="T41" s="868" t="str">
        <f t="shared" si="2"/>
        <v/>
      </c>
      <c r="U41" s="868" t="str">
        <f t="shared" si="3"/>
        <v/>
      </c>
      <c r="V41" s="879" t="str">
        <f t="shared" si="4"/>
        <v/>
      </c>
      <c r="W41" s="829"/>
    </row>
    <row r="42" spans="1:23" ht="14.4" customHeight="1" x14ac:dyDescent="0.3">
      <c r="A42" s="883" t="s">
        <v>5287</v>
      </c>
      <c r="B42" s="835">
        <v>1</v>
      </c>
      <c r="C42" s="837">
        <v>0.37</v>
      </c>
      <c r="D42" s="838">
        <v>2</v>
      </c>
      <c r="E42" s="833"/>
      <c r="F42" s="817"/>
      <c r="G42" s="818"/>
      <c r="H42" s="824"/>
      <c r="I42" s="825"/>
      <c r="J42" s="826"/>
      <c r="K42" s="820">
        <v>0.55000000000000004</v>
      </c>
      <c r="L42" s="819">
        <v>3</v>
      </c>
      <c r="M42" s="819">
        <v>23</v>
      </c>
      <c r="N42" s="821">
        <v>7.74</v>
      </c>
      <c r="O42" s="819" t="s">
        <v>5213</v>
      </c>
      <c r="P42" s="834" t="s">
        <v>5288</v>
      </c>
      <c r="Q42" s="822">
        <f t="shared" si="0"/>
        <v>-1</v>
      </c>
      <c r="R42" s="822">
        <f t="shared" si="0"/>
        <v>-0.37</v>
      </c>
      <c r="S42" s="835" t="str">
        <f t="shared" si="1"/>
        <v/>
      </c>
      <c r="T42" s="835" t="str">
        <f t="shared" si="2"/>
        <v/>
      </c>
      <c r="U42" s="835" t="str">
        <f t="shared" si="3"/>
        <v/>
      </c>
      <c r="V42" s="836" t="str">
        <f t="shared" si="4"/>
        <v/>
      </c>
      <c r="W42" s="823"/>
    </row>
    <row r="43" spans="1:23" ht="14.4" customHeight="1" x14ac:dyDescent="0.3">
      <c r="A43" s="884" t="s">
        <v>5289</v>
      </c>
      <c r="B43" s="868"/>
      <c r="C43" s="869"/>
      <c r="D43" s="839"/>
      <c r="E43" s="870"/>
      <c r="F43" s="871"/>
      <c r="G43" s="827"/>
      <c r="H43" s="872">
        <v>2</v>
      </c>
      <c r="I43" s="873">
        <v>1.37</v>
      </c>
      <c r="J43" s="831">
        <v>12.5</v>
      </c>
      <c r="K43" s="874">
        <v>0.68</v>
      </c>
      <c r="L43" s="875">
        <v>3</v>
      </c>
      <c r="M43" s="875">
        <v>28</v>
      </c>
      <c r="N43" s="876">
        <v>9.25</v>
      </c>
      <c r="O43" s="875" t="s">
        <v>5213</v>
      </c>
      <c r="P43" s="877" t="s">
        <v>5290</v>
      </c>
      <c r="Q43" s="878">
        <f t="shared" si="0"/>
        <v>2</v>
      </c>
      <c r="R43" s="878">
        <f t="shared" si="0"/>
        <v>1.37</v>
      </c>
      <c r="S43" s="868">
        <f t="shared" si="1"/>
        <v>18.5</v>
      </c>
      <c r="T43" s="868">
        <f t="shared" si="2"/>
        <v>25</v>
      </c>
      <c r="U43" s="868">
        <f t="shared" si="3"/>
        <v>6.5</v>
      </c>
      <c r="V43" s="879">
        <f t="shared" si="4"/>
        <v>1.3513513513513513</v>
      </c>
      <c r="W43" s="829">
        <v>10.75</v>
      </c>
    </row>
    <row r="44" spans="1:23" ht="14.4" customHeight="1" x14ac:dyDescent="0.3">
      <c r="A44" s="884" t="s">
        <v>5291</v>
      </c>
      <c r="B44" s="868">
        <v>1</v>
      </c>
      <c r="C44" s="869">
        <v>0.79</v>
      </c>
      <c r="D44" s="839">
        <v>3</v>
      </c>
      <c r="E44" s="870"/>
      <c r="F44" s="871"/>
      <c r="G44" s="827"/>
      <c r="H44" s="872"/>
      <c r="I44" s="873"/>
      <c r="J44" s="828"/>
      <c r="K44" s="874">
        <v>1.04</v>
      </c>
      <c r="L44" s="875">
        <v>4</v>
      </c>
      <c r="M44" s="875">
        <v>35</v>
      </c>
      <c r="N44" s="876">
        <v>11.59</v>
      </c>
      <c r="O44" s="875" t="s">
        <v>5213</v>
      </c>
      <c r="P44" s="877" t="s">
        <v>5292</v>
      </c>
      <c r="Q44" s="878">
        <f t="shared" si="0"/>
        <v>-1</v>
      </c>
      <c r="R44" s="878">
        <f t="shared" si="0"/>
        <v>-0.79</v>
      </c>
      <c r="S44" s="868" t="str">
        <f t="shared" si="1"/>
        <v/>
      </c>
      <c r="T44" s="868" t="str">
        <f t="shared" si="2"/>
        <v/>
      </c>
      <c r="U44" s="868" t="str">
        <f t="shared" si="3"/>
        <v/>
      </c>
      <c r="V44" s="879" t="str">
        <f t="shared" si="4"/>
        <v/>
      </c>
      <c r="W44" s="829"/>
    </row>
    <row r="45" spans="1:23" ht="14.4" customHeight="1" x14ac:dyDescent="0.3">
      <c r="A45" s="883" t="s">
        <v>5293</v>
      </c>
      <c r="B45" s="835">
        <v>1</v>
      </c>
      <c r="C45" s="837">
        <v>0.42</v>
      </c>
      <c r="D45" s="838">
        <v>3</v>
      </c>
      <c r="E45" s="833">
        <v>2</v>
      </c>
      <c r="F45" s="817">
        <v>0.87</v>
      </c>
      <c r="G45" s="818">
        <v>5.5</v>
      </c>
      <c r="H45" s="824">
        <v>1</v>
      </c>
      <c r="I45" s="825">
        <v>0.42</v>
      </c>
      <c r="J45" s="826">
        <v>2</v>
      </c>
      <c r="K45" s="820">
        <v>0.42</v>
      </c>
      <c r="L45" s="819">
        <v>2</v>
      </c>
      <c r="M45" s="819">
        <v>17</v>
      </c>
      <c r="N45" s="821">
        <v>5.62</v>
      </c>
      <c r="O45" s="819" t="s">
        <v>5213</v>
      </c>
      <c r="P45" s="834" t="s">
        <v>5294</v>
      </c>
      <c r="Q45" s="822">
        <f t="shared" si="0"/>
        <v>0</v>
      </c>
      <c r="R45" s="822">
        <f t="shared" si="0"/>
        <v>0</v>
      </c>
      <c r="S45" s="835">
        <f t="shared" si="1"/>
        <v>5.62</v>
      </c>
      <c r="T45" s="835">
        <f t="shared" si="2"/>
        <v>2</v>
      </c>
      <c r="U45" s="835">
        <f t="shared" si="3"/>
        <v>-3.62</v>
      </c>
      <c r="V45" s="836">
        <f t="shared" si="4"/>
        <v>0.35587188612099646</v>
      </c>
      <c r="W45" s="823"/>
    </row>
    <row r="46" spans="1:23" ht="14.4" customHeight="1" x14ac:dyDescent="0.3">
      <c r="A46" s="884" t="s">
        <v>5295</v>
      </c>
      <c r="B46" s="868"/>
      <c r="C46" s="869"/>
      <c r="D46" s="839"/>
      <c r="E46" s="870"/>
      <c r="F46" s="871"/>
      <c r="G46" s="827"/>
      <c r="H46" s="872">
        <v>1</v>
      </c>
      <c r="I46" s="873">
        <v>0.75</v>
      </c>
      <c r="J46" s="831">
        <v>10</v>
      </c>
      <c r="K46" s="874">
        <v>0.54</v>
      </c>
      <c r="L46" s="875">
        <v>3</v>
      </c>
      <c r="M46" s="875">
        <v>24</v>
      </c>
      <c r="N46" s="876">
        <v>8.06</v>
      </c>
      <c r="O46" s="875" t="s">
        <v>5213</v>
      </c>
      <c r="P46" s="877" t="s">
        <v>5296</v>
      </c>
      <c r="Q46" s="878">
        <f t="shared" si="0"/>
        <v>1</v>
      </c>
      <c r="R46" s="878">
        <f t="shared" si="0"/>
        <v>0.75</v>
      </c>
      <c r="S46" s="868">
        <f t="shared" si="1"/>
        <v>8.06</v>
      </c>
      <c r="T46" s="868">
        <f t="shared" si="2"/>
        <v>10</v>
      </c>
      <c r="U46" s="868">
        <f t="shared" si="3"/>
        <v>1.9399999999999995</v>
      </c>
      <c r="V46" s="879">
        <f t="shared" si="4"/>
        <v>1.2406947890818858</v>
      </c>
      <c r="W46" s="829">
        <v>1.94</v>
      </c>
    </row>
    <row r="47" spans="1:23" ht="14.4" customHeight="1" x14ac:dyDescent="0.3">
      <c r="A47" s="883" t="s">
        <v>5297</v>
      </c>
      <c r="B47" s="835">
        <v>4</v>
      </c>
      <c r="C47" s="837">
        <v>1.52</v>
      </c>
      <c r="D47" s="838">
        <v>2.8</v>
      </c>
      <c r="E47" s="824">
        <v>7</v>
      </c>
      <c r="F47" s="825">
        <v>2.69</v>
      </c>
      <c r="G47" s="826">
        <v>4.3</v>
      </c>
      <c r="H47" s="819">
        <v>5</v>
      </c>
      <c r="I47" s="817">
        <v>1.61</v>
      </c>
      <c r="J47" s="818">
        <v>2.8</v>
      </c>
      <c r="K47" s="820">
        <v>0.36</v>
      </c>
      <c r="L47" s="819">
        <v>2</v>
      </c>
      <c r="M47" s="819">
        <v>15</v>
      </c>
      <c r="N47" s="821">
        <v>4.87</v>
      </c>
      <c r="O47" s="819" t="s">
        <v>5213</v>
      </c>
      <c r="P47" s="834" t="s">
        <v>5298</v>
      </c>
      <c r="Q47" s="822">
        <f t="shared" si="0"/>
        <v>1</v>
      </c>
      <c r="R47" s="822">
        <f t="shared" si="0"/>
        <v>9.000000000000008E-2</v>
      </c>
      <c r="S47" s="835">
        <f t="shared" si="1"/>
        <v>24.35</v>
      </c>
      <c r="T47" s="835">
        <f t="shared" si="2"/>
        <v>14</v>
      </c>
      <c r="U47" s="835">
        <f t="shared" si="3"/>
        <v>-10.350000000000001</v>
      </c>
      <c r="V47" s="836">
        <f t="shared" si="4"/>
        <v>0.57494866529774125</v>
      </c>
      <c r="W47" s="823"/>
    </row>
    <row r="48" spans="1:23" ht="14.4" customHeight="1" x14ac:dyDescent="0.3">
      <c r="A48" s="884" t="s">
        <v>5299</v>
      </c>
      <c r="B48" s="868">
        <v>2</v>
      </c>
      <c r="C48" s="869">
        <v>0.95</v>
      </c>
      <c r="D48" s="839">
        <v>5</v>
      </c>
      <c r="E48" s="872"/>
      <c r="F48" s="873"/>
      <c r="G48" s="828"/>
      <c r="H48" s="875"/>
      <c r="I48" s="871"/>
      <c r="J48" s="827"/>
      <c r="K48" s="874">
        <v>0.48</v>
      </c>
      <c r="L48" s="875">
        <v>2</v>
      </c>
      <c r="M48" s="875">
        <v>20</v>
      </c>
      <c r="N48" s="876">
        <v>6.58</v>
      </c>
      <c r="O48" s="875" t="s">
        <v>5213</v>
      </c>
      <c r="P48" s="877" t="s">
        <v>5300</v>
      </c>
      <c r="Q48" s="878">
        <f t="shared" si="0"/>
        <v>-2</v>
      </c>
      <c r="R48" s="878">
        <f t="shared" si="0"/>
        <v>-0.95</v>
      </c>
      <c r="S48" s="868" t="str">
        <f t="shared" si="1"/>
        <v/>
      </c>
      <c r="T48" s="868" t="str">
        <f t="shared" si="2"/>
        <v/>
      </c>
      <c r="U48" s="868" t="str">
        <f t="shared" si="3"/>
        <v/>
      </c>
      <c r="V48" s="879" t="str">
        <f t="shared" si="4"/>
        <v/>
      </c>
      <c r="W48" s="829"/>
    </row>
    <row r="49" spans="1:23" ht="14.4" customHeight="1" x14ac:dyDescent="0.3">
      <c r="A49" s="883" t="s">
        <v>5301</v>
      </c>
      <c r="B49" s="835">
        <v>6</v>
      </c>
      <c r="C49" s="837">
        <v>2.34</v>
      </c>
      <c r="D49" s="838">
        <v>2.2000000000000002</v>
      </c>
      <c r="E49" s="824">
        <v>4</v>
      </c>
      <c r="F49" s="825">
        <v>1.56</v>
      </c>
      <c r="G49" s="826">
        <v>3.3</v>
      </c>
      <c r="H49" s="819">
        <v>2</v>
      </c>
      <c r="I49" s="817">
        <v>0.78</v>
      </c>
      <c r="J49" s="818">
        <v>3.5</v>
      </c>
      <c r="K49" s="820">
        <v>0.39</v>
      </c>
      <c r="L49" s="819">
        <v>2</v>
      </c>
      <c r="M49" s="819">
        <v>14</v>
      </c>
      <c r="N49" s="821">
        <v>4.59</v>
      </c>
      <c r="O49" s="819" t="s">
        <v>5213</v>
      </c>
      <c r="P49" s="834" t="s">
        <v>5302</v>
      </c>
      <c r="Q49" s="822">
        <f t="shared" si="0"/>
        <v>-4</v>
      </c>
      <c r="R49" s="822">
        <f t="shared" si="0"/>
        <v>-1.5599999999999998</v>
      </c>
      <c r="S49" s="835">
        <f t="shared" si="1"/>
        <v>9.18</v>
      </c>
      <c r="T49" s="835">
        <f t="shared" si="2"/>
        <v>7</v>
      </c>
      <c r="U49" s="835">
        <f t="shared" si="3"/>
        <v>-2.1799999999999997</v>
      </c>
      <c r="V49" s="836">
        <f t="shared" si="4"/>
        <v>0.76252723311546844</v>
      </c>
      <c r="W49" s="823">
        <v>0.41</v>
      </c>
    </row>
    <row r="50" spans="1:23" ht="14.4" customHeight="1" x14ac:dyDescent="0.3">
      <c r="A50" s="884" t="s">
        <v>5303</v>
      </c>
      <c r="B50" s="868">
        <v>1</v>
      </c>
      <c r="C50" s="869">
        <v>0.53</v>
      </c>
      <c r="D50" s="839">
        <v>8</v>
      </c>
      <c r="E50" s="872">
        <v>3</v>
      </c>
      <c r="F50" s="873">
        <v>1.6</v>
      </c>
      <c r="G50" s="828">
        <v>7.7</v>
      </c>
      <c r="H50" s="875"/>
      <c r="I50" s="871"/>
      <c r="J50" s="827"/>
      <c r="K50" s="874">
        <v>0.53</v>
      </c>
      <c r="L50" s="875">
        <v>2</v>
      </c>
      <c r="M50" s="875">
        <v>20</v>
      </c>
      <c r="N50" s="876">
        <v>6.59</v>
      </c>
      <c r="O50" s="875" t="s">
        <v>5213</v>
      </c>
      <c r="P50" s="877" t="s">
        <v>5304</v>
      </c>
      <c r="Q50" s="878">
        <f t="shared" si="0"/>
        <v>-1</v>
      </c>
      <c r="R50" s="878">
        <f t="shared" si="0"/>
        <v>-0.53</v>
      </c>
      <c r="S50" s="868" t="str">
        <f t="shared" si="1"/>
        <v/>
      </c>
      <c r="T50" s="868" t="str">
        <f t="shared" si="2"/>
        <v/>
      </c>
      <c r="U50" s="868" t="str">
        <f t="shared" si="3"/>
        <v/>
      </c>
      <c r="V50" s="879" t="str">
        <f t="shared" si="4"/>
        <v/>
      </c>
      <c r="W50" s="829"/>
    </row>
    <row r="51" spans="1:23" ht="14.4" customHeight="1" x14ac:dyDescent="0.3">
      <c r="A51" s="883" t="s">
        <v>5305</v>
      </c>
      <c r="B51" s="835">
        <v>5</v>
      </c>
      <c r="C51" s="837">
        <v>1.83</v>
      </c>
      <c r="D51" s="838">
        <v>2</v>
      </c>
      <c r="E51" s="824">
        <v>5</v>
      </c>
      <c r="F51" s="825">
        <v>1.83</v>
      </c>
      <c r="G51" s="826">
        <v>2</v>
      </c>
      <c r="H51" s="819">
        <v>2</v>
      </c>
      <c r="I51" s="817">
        <v>0.73</v>
      </c>
      <c r="J51" s="818">
        <v>2</v>
      </c>
      <c r="K51" s="820">
        <v>0.37</v>
      </c>
      <c r="L51" s="819">
        <v>1</v>
      </c>
      <c r="M51" s="819">
        <v>12</v>
      </c>
      <c r="N51" s="821">
        <v>3.88</v>
      </c>
      <c r="O51" s="819" t="s">
        <v>5213</v>
      </c>
      <c r="P51" s="834" t="s">
        <v>5306</v>
      </c>
      <c r="Q51" s="822">
        <f t="shared" si="0"/>
        <v>-3</v>
      </c>
      <c r="R51" s="822">
        <f t="shared" si="0"/>
        <v>-1.1000000000000001</v>
      </c>
      <c r="S51" s="835">
        <f t="shared" si="1"/>
        <v>7.76</v>
      </c>
      <c r="T51" s="835">
        <f t="shared" si="2"/>
        <v>4</v>
      </c>
      <c r="U51" s="835">
        <f t="shared" si="3"/>
        <v>-3.76</v>
      </c>
      <c r="V51" s="836">
        <f t="shared" si="4"/>
        <v>0.51546391752577325</v>
      </c>
      <c r="W51" s="823"/>
    </row>
    <row r="52" spans="1:23" ht="14.4" customHeight="1" x14ac:dyDescent="0.3">
      <c r="A52" s="884" t="s">
        <v>5307</v>
      </c>
      <c r="B52" s="868">
        <v>1</v>
      </c>
      <c r="C52" s="869">
        <v>0.56000000000000005</v>
      </c>
      <c r="D52" s="839">
        <v>2</v>
      </c>
      <c r="E52" s="872">
        <v>1</v>
      </c>
      <c r="F52" s="873">
        <v>0.56000000000000005</v>
      </c>
      <c r="G52" s="828">
        <v>7</v>
      </c>
      <c r="H52" s="875"/>
      <c r="I52" s="871"/>
      <c r="J52" s="827"/>
      <c r="K52" s="874">
        <v>0.56000000000000005</v>
      </c>
      <c r="L52" s="875">
        <v>2</v>
      </c>
      <c r="M52" s="875">
        <v>19</v>
      </c>
      <c r="N52" s="876">
        <v>6.3</v>
      </c>
      <c r="O52" s="875" t="s">
        <v>5213</v>
      </c>
      <c r="P52" s="877" t="s">
        <v>5308</v>
      </c>
      <c r="Q52" s="878">
        <f t="shared" si="0"/>
        <v>-1</v>
      </c>
      <c r="R52" s="878">
        <f t="shared" si="0"/>
        <v>-0.56000000000000005</v>
      </c>
      <c r="S52" s="868" t="str">
        <f t="shared" si="1"/>
        <v/>
      </c>
      <c r="T52" s="868" t="str">
        <f t="shared" si="2"/>
        <v/>
      </c>
      <c r="U52" s="868" t="str">
        <f t="shared" si="3"/>
        <v/>
      </c>
      <c r="V52" s="879" t="str">
        <f t="shared" si="4"/>
        <v/>
      </c>
      <c r="W52" s="829"/>
    </row>
    <row r="53" spans="1:23" ht="14.4" customHeight="1" x14ac:dyDescent="0.3">
      <c r="A53" s="883" t="s">
        <v>5309</v>
      </c>
      <c r="B53" s="835">
        <v>1</v>
      </c>
      <c r="C53" s="837">
        <v>0.38</v>
      </c>
      <c r="D53" s="838">
        <v>2</v>
      </c>
      <c r="E53" s="824">
        <v>3</v>
      </c>
      <c r="F53" s="825">
        <v>1.1499999999999999</v>
      </c>
      <c r="G53" s="826">
        <v>6</v>
      </c>
      <c r="H53" s="819"/>
      <c r="I53" s="817"/>
      <c r="J53" s="818"/>
      <c r="K53" s="820">
        <v>0.32</v>
      </c>
      <c r="L53" s="819">
        <v>1</v>
      </c>
      <c r="M53" s="819">
        <v>12</v>
      </c>
      <c r="N53" s="821">
        <v>3.88</v>
      </c>
      <c r="O53" s="819" t="s">
        <v>5213</v>
      </c>
      <c r="P53" s="834" t="s">
        <v>5310</v>
      </c>
      <c r="Q53" s="822">
        <f t="shared" si="0"/>
        <v>-1</v>
      </c>
      <c r="R53" s="822">
        <f t="shared" si="0"/>
        <v>-0.38</v>
      </c>
      <c r="S53" s="835" t="str">
        <f t="shared" si="1"/>
        <v/>
      </c>
      <c r="T53" s="835" t="str">
        <f t="shared" si="2"/>
        <v/>
      </c>
      <c r="U53" s="835" t="str">
        <f t="shared" si="3"/>
        <v/>
      </c>
      <c r="V53" s="836" t="str">
        <f t="shared" si="4"/>
        <v/>
      </c>
      <c r="W53" s="823"/>
    </row>
    <row r="54" spans="1:23" ht="14.4" customHeight="1" x14ac:dyDescent="0.3">
      <c r="A54" s="883" t="s">
        <v>5311</v>
      </c>
      <c r="B54" s="814">
        <v>1</v>
      </c>
      <c r="C54" s="815">
        <v>2.0499999999999998</v>
      </c>
      <c r="D54" s="816">
        <v>5</v>
      </c>
      <c r="E54" s="833"/>
      <c r="F54" s="817"/>
      <c r="G54" s="818"/>
      <c r="H54" s="819"/>
      <c r="I54" s="817"/>
      <c r="J54" s="818"/>
      <c r="K54" s="820">
        <v>2.0499999999999998</v>
      </c>
      <c r="L54" s="819">
        <v>2</v>
      </c>
      <c r="M54" s="819">
        <v>14</v>
      </c>
      <c r="N54" s="821">
        <v>4.51</v>
      </c>
      <c r="O54" s="819" t="s">
        <v>5213</v>
      </c>
      <c r="P54" s="834" t="s">
        <v>5312</v>
      </c>
      <c r="Q54" s="822">
        <f t="shared" si="0"/>
        <v>-1</v>
      </c>
      <c r="R54" s="822">
        <f t="shared" si="0"/>
        <v>-2.0499999999999998</v>
      </c>
      <c r="S54" s="835" t="str">
        <f t="shared" si="1"/>
        <v/>
      </c>
      <c r="T54" s="835" t="str">
        <f t="shared" si="2"/>
        <v/>
      </c>
      <c r="U54" s="835" t="str">
        <f t="shared" si="3"/>
        <v/>
      </c>
      <c r="V54" s="836" t="str">
        <f t="shared" si="4"/>
        <v/>
      </c>
      <c r="W54" s="823"/>
    </row>
    <row r="55" spans="1:23" ht="14.4" customHeight="1" x14ac:dyDescent="0.3">
      <c r="A55" s="883" t="s">
        <v>5313</v>
      </c>
      <c r="B55" s="835"/>
      <c r="C55" s="837"/>
      <c r="D55" s="838"/>
      <c r="E55" s="833"/>
      <c r="F55" s="817"/>
      <c r="G55" s="818"/>
      <c r="H55" s="824">
        <v>1</v>
      </c>
      <c r="I55" s="825">
        <v>5.77</v>
      </c>
      <c r="J55" s="830">
        <v>52</v>
      </c>
      <c r="K55" s="820">
        <v>4.82</v>
      </c>
      <c r="L55" s="819">
        <v>9</v>
      </c>
      <c r="M55" s="819">
        <v>81</v>
      </c>
      <c r="N55" s="821">
        <v>26.85</v>
      </c>
      <c r="O55" s="819" t="s">
        <v>5213</v>
      </c>
      <c r="P55" s="834" t="s">
        <v>5314</v>
      </c>
      <c r="Q55" s="822">
        <f t="shared" si="0"/>
        <v>1</v>
      </c>
      <c r="R55" s="822">
        <f t="shared" si="0"/>
        <v>5.77</v>
      </c>
      <c r="S55" s="835">
        <f t="shared" si="1"/>
        <v>26.85</v>
      </c>
      <c r="T55" s="835">
        <f t="shared" si="2"/>
        <v>52</v>
      </c>
      <c r="U55" s="835">
        <f t="shared" si="3"/>
        <v>25.15</v>
      </c>
      <c r="V55" s="836">
        <f t="shared" si="4"/>
        <v>1.9366852886405959</v>
      </c>
      <c r="W55" s="823">
        <v>25.15</v>
      </c>
    </row>
    <row r="56" spans="1:23" ht="14.4" customHeight="1" x14ac:dyDescent="0.3">
      <c r="A56" s="883" t="s">
        <v>5315</v>
      </c>
      <c r="B56" s="835"/>
      <c r="C56" s="837"/>
      <c r="D56" s="838"/>
      <c r="E56" s="833"/>
      <c r="F56" s="817"/>
      <c r="G56" s="818"/>
      <c r="H56" s="824">
        <v>1</v>
      </c>
      <c r="I56" s="825">
        <v>0.43</v>
      </c>
      <c r="J56" s="830">
        <v>11</v>
      </c>
      <c r="K56" s="820">
        <v>0.43</v>
      </c>
      <c r="L56" s="819">
        <v>2</v>
      </c>
      <c r="M56" s="819">
        <v>18</v>
      </c>
      <c r="N56" s="821">
        <v>6</v>
      </c>
      <c r="O56" s="819" t="s">
        <v>5213</v>
      </c>
      <c r="P56" s="834" t="s">
        <v>5316</v>
      </c>
      <c r="Q56" s="822">
        <f t="shared" si="0"/>
        <v>1</v>
      </c>
      <c r="R56" s="822">
        <f t="shared" si="0"/>
        <v>0.43</v>
      </c>
      <c r="S56" s="835">
        <f t="shared" si="1"/>
        <v>6</v>
      </c>
      <c r="T56" s="835">
        <f t="shared" si="2"/>
        <v>11</v>
      </c>
      <c r="U56" s="835">
        <f t="shared" si="3"/>
        <v>5</v>
      </c>
      <c r="V56" s="836">
        <f t="shared" si="4"/>
        <v>1.8333333333333333</v>
      </c>
      <c r="W56" s="823">
        <v>5</v>
      </c>
    </row>
    <row r="57" spans="1:23" ht="14.4" customHeight="1" x14ac:dyDescent="0.3">
      <c r="A57" s="883" t="s">
        <v>5317</v>
      </c>
      <c r="B57" s="814">
        <v>2</v>
      </c>
      <c r="C57" s="815">
        <v>2.98</v>
      </c>
      <c r="D57" s="816">
        <v>22.5</v>
      </c>
      <c r="E57" s="833">
        <v>1</v>
      </c>
      <c r="F57" s="817">
        <v>1.43</v>
      </c>
      <c r="G57" s="818">
        <v>17</v>
      </c>
      <c r="H57" s="819"/>
      <c r="I57" s="817"/>
      <c r="J57" s="818"/>
      <c r="K57" s="820">
        <v>1.43</v>
      </c>
      <c r="L57" s="819">
        <v>4</v>
      </c>
      <c r="M57" s="819">
        <v>35</v>
      </c>
      <c r="N57" s="821">
        <v>11.68</v>
      </c>
      <c r="O57" s="819" t="s">
        <v>5213</v>
      </c>
      <c r="P57" s="834" t="s">
        <v>5318</v>
      </c>
      <c r="Q57" s="822">
        <f t="shared" si="0"/>
        <v>-2</v>
      </c>
      <c r="R57" s="822">
        <f t="shared" si="0"/>
        <v>-2.98</v>
      </c>
      <c r="S57" s="835" t="str">
        <f t="shared" si="1"/>
        <v/>
      </c>
      <c r="T57" s="835" t="str">
        <f t="shared" si="2"/>
        <v/>
      </c>
      <c r="U57" s="835" t="str">
        <f t="shared" si="3"/>
        <v/>
      </c>
      <c r="V57" s="836" t="str">
        <f t="shared" si="4"/>
        <v/>
      </c>
      <c r="W57" s="823"/>
    </row>
    <row r="58" spans="1:23" ht="14.4" customHeight="1" x14ac:dyDescent="0.3">
      <c r="A58" s="884" t="s">
        <v>5319</v>
      </c>
      <c r="B58" s="880">
        <v>2</v>
      </c>
      <c r="C58" s="881">
        <v>4.42</v>
      </c>
      <c r="D58" s="832">
        <v>19.5</v>
      </c>
      <c r="E58" s="870"/>
      <c r="F58" s="871"/>
      <c r="G58" s="827"/>
      <c r="H58" s="875">
        <v>1</v>
      </c>
      <c r="I58" s="871">
        <v>1.81</v>
      </c>
      <c r="J58" s="831">
        <v>20</v>
      </c>
      <c r="K58" s="874">
        <v>1.81</v>
      </c>
      <c r="L58" s="875">
        <v>5</v>
      </c>
      <c r="M58" s="875">
        <v>45</v>
      </c>
      <c r="N58" s="876">
        <v>15.1</v>
      </c>
      <c r="O58" s="875" t="s">
        <v>5213</v>
      </c>
      <c r="P58" s="877" t="s">
        <v>5320</v>
      </c>
      <c r="Q58" s="878">
        <f t="shared" si="0"/>
        <v>-1</v>
      </c>
      <c r="R58" s="878">
        <f t="shared" si="0"/>
        <v>-2.61</v>
      </c>
      <c r="S58" s="868">
        <f t="shared" si="1"/>
        <v>15.1</v>
      </c>
      <c r="T58" s="868">
        <f t="shared" si="2"/>
        <v>20</v>
      </c>
      <c r="U58" s="868">
        <f t="shared" si="3"/>
        <v>4.9000000000000004</v>
      </c>
      <c r="V58" s="879">
        <f t="shared" si="4"/>
        <v>1.3245033112582782</v>
      </c>
      <c r="W58" s="829">
        <v>4.9000000000000004</v>
      </c>
    </row>
    <row r="59" spans="1:23" ht="14.4" customHeight="1" thickBot="1" x14ac:dyDescent="0.35">
      <c r="A59" s="885" t="s">
        <v>5321</v>
      </c>
      <c r="B59" s="886"/>
      <c r="C59" s="887"/>
      <c r="D59" s="888"/>
      <c r="E59" s="889"/>
      <c r="F59" s="890"/>
      <c r="G59" s="891"/>
      <c r="H59" s="892">
        <v>1</v>
      </c>
      <c r="I59" s="893">
        <v>0.46</v>
      </c>
      <c r="J59" s="894">
        <v>9</v>
      </c>
      <c r="K59" s="895">
        <v>0.46</v>
      </c>
      <c r="L59" s="896">
        <v>2</v>
      </c>
      <c r="M59" s="896">
        <v>15</v>
      </c>
      <c r="N59" s="897">
        <v>4.9400000000000004</v>
      </c>
      <c r="O59" s="896" t="s">
        <v>5213</v>
      </c>
      <c r="P59" s="898" t="s">
        <v>5322</v>
      </c>
      <c r="Q59" s="899">
        <f t="shared" si="0"/>
        <v>1</v>
      </c>
      <c r="R59" s="899">
        <f t="shared" si="0"/>
        <v>0.46</v>
      </c>
      <c r="S59" s="886">
        <f t="shared" si="1"/>
        <v>4.9400000000000004</v>
      </c>
      <c r="T59" s="886">
        <f t="shared" si="2"/>
        <v>9</v>
      </c>
      <c r="U59" s="886">
        <f t="shared" si="3"/>
        <v>4.0599999999999996</v>
      </c>
      <c r="V59" s="900">
        <f t="shared" si="4"/>
        <v>1.8218623481781375</v>
      </c>
      <c r="W59" s="901">
        <v>4.0599999999999996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0:Q1048576">
    <cfRule type="cellIs" dxfId="12" priority="9" stopIfTrue="1" operator="lessThan">
      <formula>0</formula>
    </cfRule>
  </conditionalFormatting>
  <conditionalFormatting sqref="U60:U1048576">
    <cfRule type="cellIs" dxfId="11" priority="8" stopIfTrue="1" operator="greaterThan">
      <formula>0</formula>
    </cfRule>
  </conditionalFormatting>
  <conditionalFormatting sqref="V60:V1048576">
    <cfRule type="cellIs" dxfId="10" priority="7" stopIfTrue="1" operator="greaterThan">
      <formula>1</formula>
    </cfRule>
  </conditionalFormatting>
  <conditionalFormatting sqref="V60:V1048576">
    <cfRule type="cellIs" dxfId="9" priority="4" stopIfTrue="1" operator="greaterThan">
      <formula>1</formula>
    </cfRule>
  </conditionalFormatting>
  <conditionalFormatting sqref="U60:U1048576">
    <cfRule type="cellIs" dxfId="8" priority="5" stopIfTrue="1" operator="greaterThan">
      <formula>0</formula>
    </cfRule>
  </conditionalFormatting>
  <conditionalFormatting sqref="Q60:Q1048576">
    <cfRule type="cellIs" dxfId="7" priority="6" stopIfTrue="1" operator="lessThan">
      <formula>0</formula>
    </cfRule>
  </conditionalFormatting>
  <conditionalFormatting sqref="V5:V59">
    <cfRule type="cellIs" dxfId="6" priority="1" stopIfTrue="1" operator="greaterThan">
      <formula>1</formula>
    </cfRule>
  </conditionalFormatting>
  <conditionalFormatting sqref="U5:U59">
    <cfRule type="cellIs" dxfId="5" priority="2" stopIfTrue="1" operator="greaterThan">
      <formula>0</formula>
    </cfRule>
  </conditionalFormatting>
  <conditionalFormatting sqref="Q5:Q5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159</v>
      </c>
      <c r="B3" s="351">
        <f>SUBTOTAL(9,B6:B1048576)</f>
        <v>1811317</v>
      </c>
      <c r="C3" s="352">
        <f t="shared" ref="C3:L3" si="0">SUBTOTAL(9,C6:C1048576)</f>
        <v>12</v>
      </c>
      <c r="D3" s="352">
        <f t="shared" si="0"/>
        <v>1720900</v>
      </c>
      <c r="E3" s="352">
        <f t="shared" si="0"/>
        <v>8.511462656543662</v>
      </c>
      <c r="F3" s="352">
        <f t="shared" si="0"/>
        <v>1780972</v>
      </c>
      <c r="G3" s="355">
        <f>IF(B3&lt;&gt;0,F3/B3,"")</f>
        <v>0.98324699652241987</v>
      </c>
      <c r="H3" s="351">
        <f t="shared" si="0"/>
        <v>313305.62999999989</v>
      </c>
      <c r="I3" s="352">
        <f t="shared" si="0"/>
        <v>2</v>
      </c>
      <c r="J3" s="352">
        <f t="shared" si="0"/>
        <v>96887.630000000019</v>
      </c>
      <c r="K3" s="352">
        <f t="shared" si="0"/>
        <v>1.3434139987897848</v>
      </c>
      <c r="L3" s="352">
        <f t="shared" si="0"/>
        <v>1168754.9900000002</v>
      </c>
      <c r="M3" s="353">
        <f>IF(H3&lt;&gt;0,L3/H3,"")</f>
        <v>3.7303989398466944</v>
      </c>
    </row>
    <row r="4" spans="1:13" ht="14.4" customHeight="1" x14ac:dyDescent="0.3">
      <c r="A4" s="606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02"/>
      <c r="B5" s="903">
        <v>2013</v>
      </c>
      <c r="C5" s="904"/>
      <c r="D5" s="904">
        <v>2014</v>
      </c>
      <c r="E5" s="904"/>
      <c r="F5" s="904">
        <v>2015</v>
      </c>
      <c r="G5" s="788" t="s">
        <v>2</v>
      </c>
      <c r="H5" s="903">
        <v>2013</v>
      </c>
      <c r="I5" s="904"/>
      <c r="J5" s="904">
        <v>2014</v>
      </c>
      <c r="K5" s="904"/>
      <c r="L5" s="904">
        <v>2015</v>
      </c>
      <c r="M5" s="788" t="s">
        <v>2</v>
      </c>
    </row>
    <row r="6" spans="1:13" ht="14.4" customHeight="1" x14ac:dyDescent="0.3">
      <c r="A6" s="750" t="s">
        <v>4562</v>
      </c>
      <c r="B6" s="789">
        <v>126</v>
      </c>
      <c r="C6" s="736">
        <v>1</v>
      </c>
      <c r="D6" s="789"/>
      <c r="E6" s="736"/>
      <c r="F6" s="789"/>
      <c r="G6" s="741"/>
      <c r="H6" s="789"/>
      <c r="I6" s="736"/>
      <c r="J6" s="789"/>
      <c r="K6" s="736"/>
      <c r="L6" s="789"/>
      <c r="M6" s="235"/>
    </row>
    <row r="7" spans="1:13" ht="14.4" customHeight="1" x14ac:dyDescent="0.3">
      <c r="A7" s="687" t="s">
        <v>4563</v>
      </c>
      <c r="B7" s="797">
        <v>1973</v>
      </c>
      <c r="C7" s="661">
        <v>1</v>
      </c>
      <c r="D7" s="797"/>
      <c r="E7" s="661"/>
      <c r="F7" s="797"/>
      <c r="G7" s="677"/>
      <c r="H7" s="797"/>
      <c r="I7" s="661"/>
      <c r="J7" s="797"/>
      <c r="K7" s="661"/>
      <c r="L7" s="797"/>
      <c r="M7" s="700"/>
    </row>
    <row r="8" spans="1:13" ht="14.4" customHeight="1" x14ac:dyDescent="0.3">
      <c r="A8" s="687" t="s">
        <v>5324</v>
      </c>
      <c r="B8" s="797">
        <v>3703</v>
      </c>
      <c r="C8" s="661">
        <v>1</v>
      </c>
      <c r="D8" s="797">
        <v>8656</v>
      </c>
      <c r="E8" s="661">
        <v>2.3375641371860651</v>
      </c>
      <c r="F8" s="797">
        <v>4350</v>
      </c>
      <c r="G8" s="677">
        <v>1.1747231974075074</v>
      </c>
      <c r="H8" s="797">
        <v>8419</v>
      </c>
      <c r="I8" s="661">
        <v>1</v>
      </c>
      <c r="J8" s="797">
        <v>8880</v>
      </c>
      <c r="K8" s="661">
        <v>1.0547570970424041</v>
      </c>
      <c r="L8" s="797">
        <v>3498.16</v>
      </c>
      <c r="M8" s="700">
        <v>0.41550778002138017</v>
      </c>
    </row>
    <row r="9" spans="1:13" ht="14.4" customHeight="1" x14ac:dyDescent="0.3">
      <c r="A9" s="687" t="s">
        <v>5325</v>
      </c>
      <c r="B9" s="797">
        <v>97084</v>
      </c>
      <c r="C9" s="661">
        <v>1</v>
      </c>
      <c r="D9" s="797">
        <v>130930</v>
      </c>
      <c r="E9" s="661">
        <v>1.3486259321824399</v>
      </c>
      <c r="F9" s="797">
        <v>132104</v>
      </c>
      <c r="G9" s="677">
        <v>1.3607185530056447</v>
      </c>
      <c r="H9" s="797"/>
      <c r="I9" s="661"/>
      <c r="J9" s="797"/>
      <c r="K9" s="661"/>
      <c r="L9" s="797"/>
      <c r="M9" s="700"/>
    </row>
    <row r="10" spans="1:13" ht="14.4" customHeight="1" x14ac:dyDescent="0.3">
      <c r="A10" s="687" t="s">
        <v>5326</v>
      </c>
      <c r="B10" s="797">
        <v>602516</v>
      </c>
      <c r="C10" s="661">
        <v>1</v>
      </c>
      <c r="D10" s="797">
        <v>748365</v>
      </c>
      <c r="E10" s="661">
        <v>1.2420666007209766</v>
      </c>
      <c r="F10" s="797">
        <v>724694</v>
      </c>
      <c r="G10" s="677">
        <v>1.20277967722019</v>
      </c>
      <c r="H10" s="797"/>
      <c r="I10" s="661"/>
      <c r="J10" s="797"/>
      <c r="K10" s="661"/>
      <c r="L10" s="797"/>
      <c r="M10" s="700"/>
    </row>
    <row r="11" spans="1:13" ht="14.4" customHeight="1" x14ac:dyDescent="0.3">
      <c r="A11" s="687" t="s">
        <v>5327</v>
      </c>
      <c r="B11" s="797">
        <v>325013</v>
      </c>
      <c r="C11" s="661">
        <v>1</v>
      </c>
      <c r="D11" s="797">
        <v>334013</v>
      </c>
      <c r="E11" s="661">
        <v>1.0276912000443059</v>
      </c>
      <c r="F11" s="797">
        <v>427266</v>
      </c>
      <c r="G11" s="677">
        <v>1.3146120309033793</v>
      </c>
      <c r="H11" s="797">
        <v>304886.62999999989</v>
      </c>
      <c r="I11" s="661">
        <v>1</v>
      </c>
      <c r="J11" s="797">
        <v>88007.630000000019</v>
      </c>
      <c r="K11" s="661">
        <v>0.28865690174738085</v>
      </c>
      <c r="L11" s="797">
        <v>1165256.8300000003</v>
      </c>
      <c r="M11" s="700">
        <v>3.8219348286935402</v>
      </c>
    </row>
    <row r="12" spans="1:13" ht="14.4" customHeight="1" x14ac:dyDescent="0.3">
      <c r="A12" s="687" t="s">
        <v>5328</v>
      </c>
      <c r="B12" s="797">
        <v>249285</v>
      </c>
      <c r="C12" s="661">
        <v>1</v>
      </c>
      <c r="D12" s="797">
        <v>339463</v>
      </c>
      <c r="E12" s="661">
        <v>1.3617465952624506</v>
      </c>
      <c r="F12" s="797">
        <v>297118</v>
      </c>
      <c r="G12" s="677">
        <v>1.1918807790280201</v>
      </c>
      <c r="H12" s="797"/>
      <c r="I12" s="661"/>
      <c r="J12" s="797"/>
      <c r="K12" s="661"/>
      <c r="L12" s="797"/>
      <c r="M12" s="700"/>
    </row>
    <row r="13" spans="1:13" ht="14.4" customHeight="1" x14ac:dyDescent="0.3">
      <c r="A13" s="687" t="s">
        <v>5329</v>
      </c>
      <c r="B13" s="797">
        <v>349416</v>
      </c>
      <c r="C13" s="661">
        <v>1</v>
      </c>
      <c r="D13" s="797">
        <v>33666</v>
      </c>
      <c r="E13" s="661">
        <v>9.634933717975136E-2</v>
      </c>
      <c r="F13" s="797">
        <v>42597</v>
      </c>
      <c r="G13" s="677">
        <v>0.12190912837420152</v>
      </c>
      <c r="H13" s="797"/>
      <c r="I13" s="661"/>
      <c r="J13" s="797"/>
      <c r="K13" s="661"/>
      <c r="L13" s="797"/>
      <c r="M13" s="700"/>
    </row>
    <row r="14" spans="1:13" ht="14.4" customHeight="1" x14ac:dyDescent="0.3">
      <c r="A14" s="687" t="s">
        <v>5330</v>
      </c>
      <c r="B14" s="797">
        <v>114639</v>
      </c>
      <c r="C14" s="661">
        <v>1</v>
      </c>
      <c r="D14" s="797">
        <v>125807</v>
      </c>
      <c r="E14" s="661">
        <v>1.0974188539676724</v>
      </c>
      <c r="F14" s="797">
        <v>142996</v>
      </c>
      <c r="G14" s="677">
        <v>1.2473591011784819</v>
      </c>
      <c r="H14" s="797"/>
      <c r="I14" s="661"/>
      <c r="J14" s="797"/>
      <c r="K14" s="661"/>
      <c r="L14" s="797"/>
      <c r="M14" s="700"/>
    </row>
    <row r="15" spans="1:13" ht="14.4" customHeight="1" x14ac:dyDescent="0.3">
      <c r="A15" s="687" t="s">
        <v>5331</v>
      </c>
      <c r="B15" s="797">
        <v>507</v>
      </c>
      <c r="C15" s="661">
        <v>1</v>
      </c>
      <c r="D15" s="797"/>
      <c r="E15" s="661"/>
      <c r="F15" s="797"/>
      <c r="G15" s="677"/>
      <c r="H15" s="797"/>
      <c r="I15" s="661"/>
      <c r="J15" s="797"/>
      <c r="K15" s="661"/>
      <c r="L15" s="797"/>
      <c r="M15" s="700"/>
    </row>
    <row r="16" spans="1:13" ht="14.4" customHeight="1" x14ac:dyDescent="0.3">
      <c r="A16" s="687" t="s">
        <v>5332</v>
      </c>
      <c r="B16" s="797">
        <v>51991</v>
      </c>
      <c r="C16" s="661">
        <v>1</v>
      </c>
      <c r="D16" s="797"/>
      <c r="E16" s="661"/>
      <c r="F16" s="797">
        <v>9847</v>
      </c>
      <c r="G16" s="677">
        <v>0.18939816506703083</v>
      </c>
      <c r="H16" s="797"/>
      <c r="I16" s="661"/>
      <c r="J16" s="797"/>
      <c r="K16" s="661"/>
      <c r="L16" s="797"/>
      <c r="M16" s="700"/>
    </row>
    <row r="17" spans="1:13" ht="14.4" customHeight="1" thickBot="1" x14ac:dyDescent="0.35">
      <c r="A17" s="791" t="s">
        <v>2368</v>
      </c>
      <c r="B17" s="790">
        <v>15064</v>
      </c>
      <c r="C17" s="667">
        <v>1</v>
      </c>
      <c r="D17" s="790"/>
      <c r="E17" s="667"/>
      <c r="F17" s="790"/>
      <c r="G17" s="678"/>
      <c r="H17" s="790"/>
      <c r="I17" s="667"/>
      <c r="J17" s="790"/>
      <c r="K17" s="667"/>
      <c r="L17" s="790"/>
      <c r="M17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2668.3761299999987</v>
      </c>
      <c r="C5" s="33">
        <v>2827.5416100000034</v>
      </c>
      <c r="D5" s="12"/>
      <c r="E5" s="230">
        <v>2575.0084500000012</v>
      </c>
      <c r="F5" s="32">
        <v>2528.1806925415558</v>
      </c>
      <c r="G5" s="229">
        <f>E5-F5</f>
        <v>46.827757458445376</v>
      </c>
      <c r="H5" s="235">
        <f>IF(F5&lt;0.00000001,"",E5/F5)</f>
        <v>1.0185223143253141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11043.415049999998</v>
      </c>
      <c r="C6" s="35">
        <v>11371.727740000013</v>
      </c>
      <c r="D6" s="12"/>
      <c r="E6" s="231">
        <v>13345.828990000011</v>
      </c>
      <c r="F6" s="34">
        <v>11995.332441892358</v>
      </c>
      <c r="G6" s="232">
        <f>E6-F6</f>
        <v>1350.4965481076524</v>
      </c>
      <c r="H6" s="236">
        <f>IF(F6&lt;0.00000001,"",E6/F6)</f>
        <v>1.1125851704944161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20820.86534</v>
      </c>
      <c r="C7" s="35">
        <v>20996.860500000035</v>
      </c>
      <c r="D7" s="12"/>
      <c r="E7" s="231">
        <v>22269.169760000012</v>
      </c>
      <c r="F7" s="34">
        <v>23679.665920814572</v>
      </c>
      <c r="G7" s="232">
        <f>E7-F7</f>
        <v>-1410.4961608145604</v>
      </c>
      <c r="H7" s="236">
        <f>IF(F7&lt;0.00000001,"",E7/F7)</f>
        <v>0.94043428798652406</v>
      </c>
    </row>
    <row r="8" spans="1:8" ht="14.4" customHeight="1" thickBot="1" x14ac:dyDescent="0.35">
      <c r="A8" s="1" t="s">
        <v>97</v>
      </c>
      <c r="B8" s="15">
        <v>9495.4413199999963</v>
      </c>
      <c r="C8" s="37">
        <v>9992.281400000018</v>
      </c>
      <c r="D8" s="12"/>
      <c r="E8" s="233">
        <v>8697.7867600000154</v>
      </c>
      <c r="F8" s="36">
        <v>9307.8832082006738</v>
      </c>
      <c r="G8" s="234">
        <f>E8-F8</f>
        <v>-610.09644820065841</v>
      </c>
      <c r="H8" s="237">
        <f>IF(F8&lt;0.00000001,"",E8/F8)</f>
        <v>0.93445379206486656</v>
      </c>
    </row>
    <row r="9" spans="1:8" ht="14.4" customHeight="1" thickBot="1" x14ac:dyDescent="0.35">
      <c r="A9" s="2" t="s">
        <v>98</v>
      </c>
      <c r="B9" s="3">
        <v>44028.097839999995</v>
      </c>
      <c r="C9" s="39">
        <v>45188.411250000077</v>
      </c>
      <c r="D9" s="12"/>
      <c r="E9" s="3">
        <v>46887.793960000039</v>
      </c>
      <c r="F9" s="38">
        <v>47511.062263449159</v>
      </c>
      <c r="G9" s="38">
        <f>E9-F9</f>
        <v>-623.26830344912014</v>
      </c>
      <c r="H9" s="238">
        <f>IF(F9&lt;0.00000001,"",E9/F9)</f>
        <v>0.9868816171696374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400.99599999999998</v>
      </c>
      <c r="C11" s="33">
        <f>IF(ISERROR(VLOOKUP("Celkem:",'ZV Vykáz.-A'!A:F,4,0)),0,VLOOKUP("Celkem:",'ZV Vykáz.-A'!A:F,4,0)/1000)</f>
        <v>426.25099999999998</v>
      </c>
      <c r="D11" s="12"/>
      <c r="E11" s="230">
        <f>IF(ISERROR(VLOOKUP("Celkem:",'ZV Vykáz.-A'!A:F,6,0)),0,VLOOKUP("Celkem:",'ZV Vykáz.-A'!A:F,6,0)/1000)</f>
        <v>480.23366999999996</v>
      </c>
      <c r="F11" s="32">
        <f>B11</f>
        <v>400.99599999999998</v>
      </c>
      <c r="G11" s="229">
        <f>E11-F11</f>
        <v>79.23766999999998</v>
      </c>
      <c r="H11" s="235">
        <f>IF(F11&lt;0.00000001,"",E11/F11)</f>
        <v>1.1976021456573132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55636.44</v>
      </c>
      <c r="C12" s="37">
        <f>IF(ISERROR(VLOOKUP("Celkem",CaseMix!A:D,3,0)),0,VLOOKUP("Celkem",CaseMix!A:D,3,0)*30)</f>
        <v>62505.689999999988</v>
      </c>
      <c r="D12" s="12"/>
      <c r="E12" s="233">
        <f>IF(ISERROR(VLOOKUP("Celkem",CaseMix!A:D,4,0)),0,VLOOKUP("Celkem",CaseMix!A:D,4,0)*30)</f>
        <v>54626.369999999995</v>
      </c>
      <c r="F12" s="36">
        <f>B12</f>
        <v>55636.44</v>
      </c>
      <c r="G12" s="234">
        <f>E12-F12</f>
        <v>-1010.070000000007</v>
      </c>
      <c r="H12" s="237">
        <f>IF(F12&lt;0.00000001,"",E12/F12)</f>
        <v>0.98184517197721477</v>
      </c>
    </row>
    <row r="13" spans="1:8" ht="14.4" customHeight="1" thickBot="1" x14ac:dyDescent="0.35">
      <c r="A13" s="4" t="s">
        <v>101</v>
      </c>
      <c r="B13" s="9">
        <f>SUM(B11:B12)</f>
        <v>56037.436000000002</v>
      </c>
      <c r="C13" s="41">
        <f>SUM(C11:C12)</f>
        <v>62931.940999999984</v>
      </c>
      <c r="D13" s="12"/>
      <c r="E13" s="9">
        <f>SUM(E11:E12)</f>
        <v>55106.603669999997</v>
      </c>
      <c r="F13" s="40">
        <f>SUM(F11:F12)</f>
        <v>56037.436000000002</v>
      </c>
      <c r="G13" s="40">
        <f>E13-F13</f>
        <v>-930.83233000000473</v>
      </c>
      <c r="H13" s="239">
        <f>IF(F13&lt;0.00000001,"",E13/F13)</f>
        <v>0.98338909849479905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1.2727653191750972</v>
      </c>
      <c r="C15" s="43">
        <f>IF(C9=0,"",C13/C9)</f>
        <v>1.3926566404788103</v>
      </c>
      <c r="D15" s="12"/>
      <c r="E15" s="10">
        <f>IF(E9=0,"",E13/E9)</f>
        <v>1.1752867647603857</v>
      </c>
      <c r="F15" s="42">
        <f>IF(F9=0,"",F13/F9)</f>
        <v>1.1794608103955253</v>
      </c>
      <c r="G15" s="42">
        <f>IF(ISERROR(F15-E15),"",E15-F15)</f>
        <v>-4.1740456351395672E-3</v>
      </c>
      <c r="H15" s="240">
        <f>IF(ISERROR(F15-E15),"",IF(F15&lt;0.00000001,"",E15/F15))</f>
        <v>0.9964610561043229</v>
      </c>
    </row>
    <row r="17" spans="1:8" ht="14.4" customHeight="1" x14ac:dyDescent="0.3">
      <c r="A17" s="226" t="s">
        <v>202</v>
      </c>
    </row>
    <row r="18" spans="1:8" ht="14.4" customHeight="1" x14ac:dyDescent="0.3">
      <c r="A18" s="436" t="s">
        <v>248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247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309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5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5808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159</v>
      </c>
      <c r="F3" s="211">
        <f t="shared" ref="F3:O3" si="0">SUBTOTAL(9,F6:F1048576)</f>
        <v>17038.300000000003</v>
      </c>
      <c r="G3" s="215">
        <f t="shared" si="0"/>
        <v>2124622.63</v>
      </c>
      <c r="H3" s="216"/>
      <c r="I3" s="216"/>
      <c r="J3" s="211">
        <f t="shared" si="0"/>
        <v>20397</v>
      </c>
      <c r="K3" s="215">
        <f t="shared" si="0"/>
        <v>1817787.63</v>
      </c>
      <c r="L3" s="216"/>
      <c r="M3" s="216"/>
      <c r="N3" s="211">
        <f t="shared" si="0"/>
        <v>19820.04</v>
      </c>
      <c r="O3" s="215">
        <f t="shared" si="0"/>
        <v>2949726.9899999998</v>
      </c>
      <c r="P3" s="181">
        <f>IF(G3=0,"",O3/G3)</f>
        <v>1.3883533707818974</v>
      </c>
      <c r="Q3" s="213">
        <f>IF(N3=0,"",O3/N3)</f>
        <v>148.8254811796545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5" t="s">
        <v>4583</v>
      </c>
      <c r="B6" s="736" t="s">
        <v>5333</v>
      </c>
      <c r="C6" s="736" t="s">
        <v>4493</v>
      </c>
      <c r="D6" s="736" t="s">
        <v>5334</v>
      </c>
      <c r="E6" s="736" t="s">
        <v>5335</v>
      </c>
      <c r="F6" s="229">
        <v>2</v>
      </c>
      <c r="G6" s="229">
        <v>126</v>
      </c>
      <c r="H6" s="229">
        <v>1</v>
      </c>
      <c r="I6" s="229">
        <v>63</v>
      </c>
      <c r="J6" s="229"/>
      <c r="K6" s="229"/>
      <c r="L6" s="229"/>
      <c r="M6" s="229"/>
      <c r="N6" s="229"/>
      <c r="O6" s="229"/>
      <c r="P6" s="741"/>
      <c r="Q6" s="749"/>
    </row>
    <row r="7" spans="1:17" ht="14.4" customHeight="1" x14ac:dyDescent="0.3">
      <c r="A7" s="660" t="s">
        <v>4584</v>
      </c>
      <c r="B7" s="661" t="s">
        <v>5336</v>
      </c>
      <c r="C7" s="661" t="s">
        <v>4493</v>
      </c>
      <c r="D7" s="661" t="s">
        <v>5337</v>
      </c>
      <c r="E7" s="661" t="s">
        <v>5338</v>
      </c>
      <c r="F7" s="664">
        <v>1</v>
      </c>
      <c r="G7" s="664">
        <v>664</v>
      </c>
      <c r="H7" s="664">
        <v>1</v>
      </c>
      <c r="I7" s="664">
        <v>664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4584</v>
      </c>
      <c r="B8" s="661" t="s">
        <v>5336</v>
      </c>
      <c r="C8" s="661" t="s">
        <v>4493</v>
      </c>
      <c r="D8" s="661" t="s">
        <v>5339</v>
      </c>
      <c r="E8" s="661" t="s">
        <v>5340</v>
      </c>
      <c r="F8" s="664">
        <v>2</v>
      </c>
      <c r="G8" s="664">
        <v>914</v>
      </c>
      <c r="H8" s="664">
        <v>1</v>
      </c>
      <c r="I8" s="664">
        <v>457</v>
      </c>
      <c r="J8" s="664"/>
      <c r="K8" s="664"/>
      <c r="L8" s="664"/>
      <c r="M8" s="664"/>
      <c r="N8" s="664"/>
      <c r="O8" s="664"/>
      <c r="P8" s="677"/>
      <c r="Q8" s="665"/>
    </row>
    <row r="9" spans="1:17" ht="14.4" customHeight="1" x14ac:dyDescent="0.3">
      <c r="A9" s="660" t="s">
        <v>4584</v>
      </c>
      <c r="B9" s="661" t="s">
        <v>5336</v>
      </c>
      <c r="C9" s="661" t="s">
        <v>4493</v>
      </c>
      <c r="D9" s="661" t="s">
        <v>5341</v>
      </c>
      <c r="E9" s="661" t="s">
        <v>5342</v>
      </c>
      <c r="F9" s="664">
        <v>1</v>
      </c>
      <c r="G9" s="664">
        <v>237</v>
      </c>
      <c r="H9" s="664">
        <v>1</v>
      </c>
      <c r="I9" s="664">
        <v>237</v>
      </c>
      <c r="J9" s="664"/>
      <c r="K9" s="664"/>
      <c r="L9" s="664"/>
      <c r="M9" s="664"/>
      <c r="N9" s="664"/>
      <c r="O9" s="664"/>
      <c r="P9" s="677"/>
      <c r="Q9" s="665"/>
    </row>
    <row r="10" spans="1:17" ht="14.4" customHeight="1" x14ac:dyDescent="0.3">
      <c r="A10" s="660" t="s">
        <v>4584</v>
      </c>
      <c r="B10" s="661" t="s">
        <v>5336</v>
      </c>
      <c r="C10" s="661" t="s">
        <v>4493</v>
      </c>
      <c r="D10" s="661" t="s">
        <v>5343</v>
      </c>
      <c r="E10" s="661" t="s">
        <v>5344</v>
      </c>
      <c r="F10" s="664">
        <v>2</v>
      </c>
      <c r="G10" s="664">
        <v>158</v>
      </c>
      <c r="H10" s="664">
        <v>1</v>
      </c>
      <c r="I10" s="664">
        <v>79</v>
      </c>
      <c r="J10" s="664"/>
      <c r="K10" s="664"/>
      <c r="L10" s="664"/>
      <c r="M10" s="664"/>
      <c r="N10" s="664"/>
      <c r="O10" s="664"/>
      <c r="P10" s="677"/>
      <c r="Q10" s="665"/>
    </row>
    <row r="11" spans="1:17" ht="14.4" customHeight="1" x14ac:dyDescent="0.3">
      <c r="A11" s="660" t="s">
        <v>5345</v>
      </c>
      <c r="B11" s="661" t="s">
        <v>5346</v>
      </c>
      <c r="C11" s="661" t="s">
        <v>4682</v>
      </c>
      <c r="D11" s="661" t="s">
        <v>5347</v>
      </c>
      <c r="E11" s="661" t="s">
        <v>5348</v>
      </c>
      <c r="F11" s="664">
        <v>800</v>
      </c>
      <c r="G11" s="664">
        <v>4424</v>
      </c>
      <c r="H11" s="664">
        <v>1</v>
      </c>
      <c r="I11" s="664">
        <v>5.53</v>
      </c>
      <c r="J11" s="664">
        <v>1600</v>
      </c>
      <c r="K11" s="664">
        <v>8880</v>
      </c>
      <c r="L11" s="664">
        <v>2.007233273056058</v>
      </c>
      <c r="M11" s="664">
        <v>5.55</v>
      </c>
      <c r="N11" s="664">
        <v>599</v>
      </c>
      <c r="O11" s="664">
        <v>3498.16</v>
      </c>
      <c r="P11" s="677">
        <v>0.79072332730560579</v>
      </c>
      <c r="Q11" s="665">
        <v>5.84</v>
      </c>
    </row>
    <row r="12" spans="1:17" ht="14.4" customHeight="1" x14ac:dyDescent="0.3">
      <c r="A12" s="660" t="s">
        <v>5345</v>
      </c>
      <c r="B12" s="661" t="s">
        <v>5346</v>
      </c>
      <c r="C12" s="661" t="s">
        <v>4682</v>
      </c>
      <c r="D12" s="661" t="s">
        <v>5349</v>
      </c>
      <c r="E12" s="661" t="s">
        <v>5350</v>
      </c>
      <c r="F12" s="664">
        <v>500</v>
      </c>
      <c r="G12" s="664">
        <v>3995</v>
      </c>
      <c r="H12" s="664">
        <v>1</v>
      </c>
      <c r="I12" s="664">
        <v>7.99</v>
      </c>
      <c r="J12" s="664"/>
      <c r="K12" s="664"/>
      <c r="L12" s="664"/>
      <c r="M12" s="664"/>
      <c r="N12" s="664"/>
      <c r="O12" s="664"/>
      <c r="P12" s="677"/>
      <c r="Q12" s="665"/>
    </row>
    <row r="13" spans="1:17" ht="14.4" customHeight="1" x14ac:dyDescent="0.3">
      <c r="A13" s="660" t="s">
        <v>5345</v>
      </c>
      <c r="B13" s="661" t="s">
        <v>5346</v>
      </c>
      <c r="C13" s="661" t="s">
        <v>4493</v>
      </c>
      <c r="D13" s="661" t="s">
        <v>5351</v>
      </c>
      <c r="E13" s="661" t="s">
        <v>5352</v>
      </c>
      <c r="F13" s="664">
        <v>1</v>
      </c>
      <c r="G13" s="664">
        <v>163</v>
      </c>
      <c r="H13" s="664">
        <v>1</v>
      </c>
      <c r="I13" s="664">
        <v>163</v>
      </c>
      <c r="J13" s="664"/>
      <c r="K13" s="664"/>
      <c r="L13" s="664"/>
      <c r="M13" s="664"/>
      <c r="N13" s="664"/>
      <c r="O13" s="664"/>
      <c r="P13" s="677"/>
      <c r="Q13" s="665"/>
    </row>
    <row r="14" spans="1:17" ht="14.4" customHeight="1" x14ac:dyDescent="0.3">
      <c r="A14" s="660" t="s">
        <v>5345</v>
      </c>
      <c r="B14" s="661" t="s">
        <v>5346</v>
      </c>
      <c r="C14" s="661" t="s">
        <v>4493</v>
      </c>
      <c r="D14" s="661" t="s">
        <v>5353</v>
      </c>
      <c r="E14" s="661" t="s">
        <v>5354</v>
      </c>
      <c r="F14" s="664">
        <v>1</v>
      </c>
      <c r="G14" s="664">
        <v>1376</v>
      </c>
      <c r="H14" s="664">
        <v>1</v>
      </c>
      <c r="I14" s="664">
        <v>1376</v>
      </c>
      <c r="J14" s="664"/>
      <c r="K14" s="664"/>
      <c r="L14" s="664"/>
      <c r="M14" s="664"/>
      <c r="N14" s="664"/>
      <c r="O14" s="664"/>
      <c r="P14" s="677"/>
      <c r="Q14" s="665"/>
    </row>
    <row r="15" spans="1:17" ht="14.4" customHeight="1" x14ac:dyDescent="0.3">
      <c r="A15" s="660" t="s">
        <v>5345</v>
      </c>
      <c r="B15" s="661" t="s">
        <v>5346</v>
      </c>
      <c r="C15" s="661" t="s">
        <v>4493</v>
      </c>
      <c r="D15" s="661" t="s">
        <v>5355</v>
      </c>
      <c r="E15" s="661" t="s">
        <v>5356</v>
      </c>
      <c r="F15" s="664">
        <v>1</v>
      </c>
      <c r="G15" s="664">
        <v>1754</v>
      </c>
      <c r="H15" s="664">
        <v>1</v>
      </c>
      <c r="I15" s="664">
        <v>1754</v>
      </c>
      <c r="J15" s="664">
        <v>4</v>
      </c>
      <c r="K15" s="664">
        <v>7016</v>
      </c>
      <c r="L15" s="664">
        <v>4</v>
      </c>
      <c r="M15" s="664">
        <v>1754</v>
      </c>
      <c r="N15" s="664">
        <v>2</v>
      </c>
      <c r="O15" s="664">
        <v>3524</v>
      </c>
      <c r="P15" s="677">
        <v>2.0091220068415052</v>
      </c>
      <c r="Q15" s="665">
        <v>1762</v>
      </c>
    </row>
    <row r="16" spans="1:17" ht="14.4" customHeight="1" x14ac:dyDescent="0.3">
      <c r="A16" s="660" t="s">
        <v>5345</v>
      </c>
      <c r="B16" s="661" t="s">
        <v>5346</v>
      </c>
      <c r="C16" s="661" t="s">
        <v>4493</v>
      </c>
      <c r="D16" s="661" t="s">
        <v>5357</v>
      </c>
      <c r="E16" s="661" t="s">
        <v>5358</v>
      </c>
      <c r="F16" s="664">
        <v>1</v>
      </c>
      <c r="G16" s="664">
        <v>410</v>
      </c>
      <c r="H16" s="664">
        <v>1</v>
      </c>
      <c r="I16" s="664">
        <v>410</v>
      </c>
      <c r="J16" s="664">
        <v>4</v>
      </c>
      <c r="K16" s="664">
        <v>1640</v>
      </c>
      <c r="L16" s="664">
        <v>4</v>
      </c>
      <c r="M16" s="664">
        <v>410</v>
      </c>
      <c r="N16" s="664">
        <v>2</v>
      </c>
      <c r="O16" s="664">
        <v>826</v>
      </c>
      <c r="P16" s="677">
        <v>2.0146341463414634</v>
      </c>
      <c r="Q16" s="665">
        <v>413</v>
      </c>
    </row>
    <row r="17" spans="1:17" ht="14.4" customHeight="1" x14ac:dyDescent="0.3">
      <c r="A17" s="660" t="s">
        <v>5359</v>
      </c>
      <c r="B17" s="661" t="s">
        <v>5360</v>
      </c>
      <c r="C17" s="661" t="s">
        <v>4493</v>
      </c>
      <c r="D17" s="661" t="s">
        <v>5361</v>
      </c>
      <c r="E17" s="661" t="s">
        <v>5362</v>
      </c>
      <c r="F17" s="664">
        <v>8</v>
      </c>
      <c r="G17" s="664">
        <v>2800</v>
      </c>
      <c r="H17" s="664">
        <v>1</v>
      </c>
      <c r="I17" s="664">
        <v>350</v>
      </c>
      <c r="J17" s="664">
        <v>16</v>
      </c>
      <c r="K17" s="664">
        <v>5602</v>
      </c>
      <c r="L17" s="664">
        <v>2.0007142857142859</v>
      </c>
      <c r="M17" s="664">
        <v>350.125</v>
      </c>
      <c r="N17" s="664">
        <v>30</v>
      </c>
      <c r="O17" s="664">
        <v>10530</v>
      </c>
      <c r="P17" s="677">
        <v>3.7607142857142857</v>
      </c>
      <c r="Q17" s="665">
        <v>351</v>
      </c>
    </row>
    <row r="18" spans="1:17" ht="14.4" customHeight="1" x14ac:dyDescent="0.3">
      <c r="A18" s="660" t="s">
        <v>5359</v>
      </c>
      <c r="B18" s="661" t="s">
        <v>5360</v>
      </c>
      <c r="C18" s="661" t="s">
        <v>4493</v>
      </c>
      <c r="D18" s="661" t="s">
        <v>5363</v>
      </c>
      <c r="E18" s="661" t="s">
        <v>5364</v>
      </c>
      <c r="F18" s="664">
        <v>15</v>
      </c>
      <c r="G18" s="664">
        <v>975</v>
      </c>
      <c r="H18" s="664">
        <v>1</v>
      </c>
      <c r="I18" s="664">
        <v>65</v>
      </c>
      <c r="J18" s="664">
        <v>16</v>
      </c>
      <c r="K18" s="664">
        <v>1040</v>
      </c>
      <c r="L18" s="664">
        <v>1.0666666666666667</v>
      </c>
      <c r="M18" s="664">
        <v>65</v>
      </c>
      <c r="N18" s="664">
        <v>16</v>
      </c>
      <c r="O18" s="664">
        <v>1040</v>
      </c>
      <c r="P18" s="677">
        <v>1.0666666666666667</v>
      </c>
      <c r="Q18" s="665">
        <v>65</v>
      </c>
    </row>
    <row r="19" spans="1:17" ht="14.4" customHeight="1" x14ac:dyDescent="0.3">
      <c r="A19" s="660" t="s">
        <v>5359</v>
      </c>
      <c r="B19" s="661" t="s">
        <v>5360</v>
      </c>
      <c r="C19" s="661" t="s">
        <v>4493</v>
      </c>
      <c r="D19" s="661" t="s">
        <v>5365</v>
      </c>
      <c r="E19" s="661" t="s">
        <v>5366</v>
      </c>
      <c r="F19" s="664">
        <v>18</v>
      </c>
      <c r="G19" s="664">
        <v>414</v>
      </c>
      <c r="H19" s="664">
        <v>1</v>
      </c>
      <c r="I19" s="664">
        <v>23</v>
      </c>
      <c r="J19" s="664">
        <v>15</v>
      </c>
      <c r="K19" s="664">
        <v>349</v>
      </c>
      <c r="L19" s="664">
        <v>0.84299516908212557</v>
      </c>
      <c r="M19" s="664">
        <v>23.266666666666666</v>
      </c>
      <c r="N19" s="664">
        <v>10</v>
      </c>
      <c r="O19" s="664">
        <v>240</v>
      </c>
      <c r="P19" s="677">
        <v>0.57971014492753625</v>
      </c>
      <c r="Q19" s="665">
        <v>24</v>
      </c>
    </row>
    <row r="20" spans="1:17" ht="14.4" customHeight="1" x14ac:dyDescent="0.3">
      <c r="A20" s="660" t="s">
        <v>5359</v>
      </c>
      <c r="B20" s="661" t="s">
        <v>5360</v>
      </c>
      <c r="C20" s="661" t="s">
        <v>4493</v>
      </c>
      <c r="D20" s="661" t="s">
        <v>5367</v>
      </c>
      <c r="E20" s="661" t="s">
        <v>5368</v>
      </c>
      <c r="F20" s="664">
        <v>9</v>
      </c>
      <c r="G20" s="664">
        <v>486</v>
      </c>
      <c r="H20" s="664">
        <v>1</v>
      </c>
      <c r="I20" s="664">
        <v>54</v>
      </c>
      <c r="J20" s="664">
        <v>12</v>
      </c>
      <c r="K20" s="664">
        <v>648</v>
      </c>
      <c r="L20" s="664">
        <v>1.3333333333333333</v>
      </c>
      <c r="M20" s="664">
        <v>54</v>
      </c>
      <c r="N20" s="664">
        <v>8</v>
      </c>
      <c r="O20" s="664">
        <v>432</v>
      </c>
      <c r="P20" s="677">
        <v>0.88888888888888884</v>
      </c>
      <c r="Q20" s="665">
        <v>54</v>
      </c>
    </row>
    <row r="21" spans="1:17" ht="14.4" customHeight="1" x14ac:dyDescent="0.3">
      <c r="A21" s="660" t="s">
        <v>5359</v>
      </c>
      <c r="B21" s="661" t="s">
        <v>5360</v>
      </c>
      <c r="C21" s="661" t="s">
        <v>4493</v>
      </c>
      <c r="D21" s="661" t="s">
        <v>5369</v>
      </c>
      <c r="E21" s="661" t="s">
        <v>5370</v>
      </c>
      <c r="F21" s="664">
        <v>574</v>
      </c>
      <c r="G21" s="664">
        <v>44198</v>
      </c>
      <c r="H21" s="664">
        <v>1</v>
      </c>
      <c r="I21" s="664">
        <v>77</v>
      </c>
      <c r="J21" s="664">
        <v>892</v>
      </c>
      <c r="K21" s="664">
        <v>68684</v>
      </c>
      <c r="L21" s="664">
        <v>1.5540069686411149</v>
      </c>
      <c r="M21" s="664">
        <v>77</v>
      </c>
      <c r="N21" s="664">
        <v>787</v>
      </c>
      <c r="O21" s="664">
        <v>60599</v>
      </c>
      <c r="P21" s="677">
        <v>1.3710801393728222</v>
      </c>
      <c r="Q21" s="665">
        <v>77</v>
      </c>
    </row>
    <row r="22" spans="1:17" ht="14.4" customHeight="1" x14ac:dyDescent="0.3">
      <c r="A22" s="660" t="s">
        <v>5359</v>
      </c>
      <c r="B22" s="661" t="s">
        <v>5360</v>
      </c>
      <c r="C22" s="661" t="s">
        <v>4493</v>
      </c>
      <c r="D22" s="661" t="s">
        <v>5371</v>
      </c>
      <c r="E22" s="661" t="s">
        <v>5372</v>
      </c>
      <c r="F22" s="664">
        <v>29</v>
      </c>
      <c r="G22" s="664">
        <v>638</v>
      </c>
      <c r="H22" s="664">
        <v>1</v>
      </c>
      <c r="I22" s="664">
        <v>22</v>
      </c>
      <c r="J22" s="664">
        <v>16</v>
      </c>
      <c r="K22" s="664">
        <v>357</v>
      </c>
      <c r="L22" s="664">
        <v>0.55956112852664575</v>
      </c>
      <c r="M22" s="664">
        <v>22.3125</v>
      </c>
      <c r="N22" s="664">
        <v>16</v>
      </c>
      <c r="O22" s="664">
        <v>368</v>
      </c>
      <c r="P22" s="677">
        <v>0.57680250783699061</v>
      </c>
      <c r="Q22" s="665">
        <v>23</v>
      </c>
    </row>
    <row r="23" spans="1:17" ht="14.4" customHeight="1" x14ac:dyDescent="0.3">
      <c r="A23" s="660" t="s">
        <v>5359</v>
      </c>
      <c r="B23" s="661" t="s">
        <v>5360</v>
      </c>
      <c r="C23" s="661" t="s">
        <v>4493</v>
      </c>
      <c r="D23" s="661" t="s">
        <v>5373</v>
      </c>
      <c r="E23" s="661" t="s">
        <v>5374</v>
      </c>
      <c r="F23" s="664">
        <v>2</v>
      </c>
      <c r="G23" s="664">
        <v>1254</v>
      </c>
      <c r="H23" s="664">
        <v>1</v>
      </c>
      <c r="I23" s="664">
        <v>627</v>
      </c>
      <c r="J23" s="664"/>
      <c r="K23" s="664"/>
      <c r="L23" s="664"/>
      <c r="M23" s="664"/>
      <c r="N23" s="664"/>
      <c r="O23" s="664"/>
      <c r="P23" s="677"/>
      <c r="Q23" s="665"/>
    </row>
    <row r="24" spans="1:17" ht="14.4" customHeight="1" x14ac:dyDescent="0.3">
      <c r="A24" s="660" t="s">
        <v>5359</v>
      </c>
      <c r="B24" s="661" t="s">
        <v>5360</v>
      </c>
      <c r="C24" s="661" t="s">
        <v>4493</v>
      </c>
      <c r="D24" s="661" t="s">
        <v>5375</v>
      </c>
      <c r="E24" s="661" t="s">
        <v>5376</v>
      </c>
      <c r="F24" s="664">
        <v>5</v>
      </c>
      <c r="G24" s="664">
        <v>1045</v>
      </c>
      <c r="H24" s="664">
        <v>1</v>
      </c>
      <c r="I24" s="664">
        <v>209</v>
      </c>
      <c r="J24" s="664"/>
      <c r="K24" s="664"/>
      <c r="L24" s="664"/>
      <c r="M24" s="664"/>
      <c r="N24" s="664"/>
      <c r="O24" s="664"/>
      <c r="P24" s="677"/>
      <c r="Q24" s="665"/>
    </row>
    <row r="25" spans="1:17" ht="14.4" customHeight="1" x14ac:dyDescent="0.3">
      <c r="A25" s="660" t="s">
        <v>5359</v>
      </c>
      <c r="B25" s="661" t="s">
        <v>5360</v>
      </c>
      <c r="C25" s="661" t="s">
        <v>4493</v>
      </c>
      <c r="D25" s="661" t="s">
        <v>5377</v>
      </c>
      <c r="E25" s="661" t="s">
        <v>5378</v>
      </c>
      <c r="F25" s="664">
        <v>14</v>
      </c>
      <c r="G25" s="664">
        <v>924</v>
      </c>
      <c r="H25" s="664">
        <v>1</v>
      </c>
      <c r="I25" s="664">
        <v>66</v>
      </c>
      <c r="J25" s="664">
        <v>3</v>
      </c>
      <c r="K25" s="664">
        <v>198</v>
      </c>
      <c r="L25" s="664">
        <v>0.21428571428571427</v>
      </c>
      <c r="M25" s="664">
        <v>66</v>
      </c>
      <c r="N25" s="664">
        <v>3</v>
      </c>
      <c r="O25" s="664">
        <v>198</v>
      </c>
      <c r="P25" s="677">
        <v>0.21428571428571427</v>
      </c>
      <c r="Q25" s="665">
        <v>66</v>
      </c>
    </row>
    <row r="26" spans="1:17" ht="14.4" customHeight="1" x14ac:dyDescent="0.3">
      <c r="A26" s="660" t="s">
        <v>5359</v>
      </c>
      <c r="B26" s="661" t="s">
        <v>5360</v>
      </c>
      <c r="C26" s="661" t="s">
        <v>4493</v>
      </c>
      <c r="D26" s="661" t="s">
        <v>5379</v>
      </c>
      <c r="E26" s="661" t="s">
        <v>5380</v>
      </c>
      <c r="F26" s="664">
        <v>8</v>
      </c>
      <c r="G26" s="664">
        <v>192</v>
      </c>
      <c r="H26" s="664">
        <v>1</v>
      </c>
      <c r="I26" s="664">
        <v>24</v>
      </c>
      <c r="J26" s="664">
        <v>1</v>
      </c>
      <c r="K26" s="664">
        <v>24</v>
      </c>
      <c r="L26" s="664">
        <v>0.125</v>
      </c>
      <c r="M26" s="664">
        <v>24</v>
      </c>
      <c r="N26" s="664">
        <v>4</v>
      </c>
      <c r="O26" s="664">
        <v>96</v>
      </c>
      <c r="P26" s="677">
        <v>0.5</v>
      </c>
      <c r="Q26" s="665">
        <v>24</v>
      </c>
    </row>
    <row r="27" spans="1:17" ht="14.4" customHeight="1" x14ac:dyDescent="0.3">
      <c r="A27" s="660" t="s">
        <v>5359</v>
      </c>
      <c r="B27" s="661" t="s">
        <v>5360</v>
      </c>
      <c r="C27" s="661" t="s">
        <v>4493</v>
      </c>
      <c r="D27" s="661" t="s">
        <v>5381</v>
      </c>
      <c r="E27" s="661" t="s">
        <v>5382</v>
      </c>
      <c r="F27" s="664">
        <v>6</v>
      </c>
      <c r="G27" s="664">
        <v>1080</v>
      </c>
      <c r="H27" s="664">
        <v>1</v>
      </c>
      <c r="I27" s="664">
        <v>180</v>
      </c>
      <c r="J27" s="664">
        <v>7</v>
      </c>
      <c r="K27" s="664">
        <v>1260</v>
      </c>
      <c r="L27" s="664">
        <v>1.1666666666666667</v>
      </c>
      <c r="M27" s="664">
        <v>180</v>
      </c>
      <c r="N27" s="664">
        <v>10</v>
      </c>
      <c r="O27" s="664">
        <v>1800</v>
      </c>
      <c r="P27" s="677">
        <v>1.6666666666666667</v>
      </c>
      <c r="Q27" s="665">
        <v>180</v>
      </c>
    </row>
    <row r="28" spans="1:17" ht="14.4" customHeight="1" x14ac:dyDescent="0.3">
      <c r="A28" s="660" t="s">
        <v>5359</v>
      </c>
      <c r="B28" s="661" t="s">
        <v>5360</v>
      </c>
      <c r="C28" s="661" t="s">
        <v>4493</v>
      </c>
      <c r="D28" s="661" t="s">
        <v>5383</v>
      </c>
      <c r="E28" s="661" t="s">
        <v>5384</v>
      </c>
      <c r="F28" s="664">
        <v>1</v>
      </c>
      <c r="G28" s="664">
        <v>253</v>
      </c>
      <c r="H28" s="664">
        <v>1</v>
      </c>
      <c r="I28" s="664">
        <v>253</v>
      </c>
      <c r="J28" s="664">
        <v>8</v>
      </c>
      <c r="K28" s="664">
        <v>2024</v>
      </c>
      <c r="L28" s="664">
        <v>8</v>
      </c>
      <c r="M28" s="664">
        <v>253</v>
      </c>
      <c r="N28" s="664">
        <v>11</v>
      </c>
      <c r="O28" s="664">
        <v>2783</v>
      </c>
      <c r="P28" s="677">
        <v>11</v>
      </c>
      <c r="Q28" s="665">
        <v>253</v>
      </c>
    </row>
    <row r="29" spans="1:17" ht="14.4" customHeight="1" x14ac:dyDescent="0.3">
      <c r="A29" s="660" t="s">
        <v>5359</v>
      </c>
      <c r="B29" s="661" t="s">
        <v>5360</v>
      </c>
      <c r="C29" s="661" t="s">
        <v>4493</v>
      </c>
      <c r="D29" s="661" t="s">
        <v>5385</v>
      </c>
      <c r="E29" s="661" t="s">
        <v>5386</v>
      </c>
      <c r="F29" s="664">
        <v>195</v>
      </c>
      <c r="G29" s="664">
        <v>42120</v>
      </c>
      <c r="H29" s="664">
        <v>1</v>
      </c>
      <c r="I29" s="664">
        <v>216</v>
      </c>
      <c r="J29" s="664">
        <v>234</v>
      </c>
      <c r="K29" s="664">
        <v>50544</v>
      </c>
      <c r="L29" s="664">
        <v>1.2</v>
      </c>
      <c r="M29" s="664">
        <v>216</v>
      </c>
      <c r="N29" s="664">
        <v>248</v>
      </c>
      <c r="O29" s="664">
        <v>53568</v>
      </c>
      <c r="P29" s="677">
        <v>1.2717948717948717</v>
      </c>
      <c r="Q29" s="665">
        <v>216</v>
      </c>
    </row>
    <row r="30" spans="1:17" ht="14.4" customHeight="1" x14ac:dyDescent="0.3">
      <c r="A30" s="660" t="s">
        <v>5359</v>
      </c>
      <c r="B30" s="661" t="s">
        <v>5360</v>
      </c>
      <c r="C30" s="661" t="s">
        <v>4493</v>
      </c>
      <c r="D30" s="661" t="s">
        <v>5387</v>
      </c>
      <c r="E30" s="661" t="s">
        <v>5388</v>
      </c>
      <c r="F30" s="664">
        <v>3</v>
      </c>
      <c r="G30" s="664">
        <v>105</v>
      </c>
      <c r="H30" s="664">
        <v>1</v>
      </c>
      <c r="I30" s="664">
        <v>35</v>
      </c>
      <c r="J30" s="664"/>
      <c r="K30" s="664"/>
      <c r="L30" s="664"/>
      <c r="M30" s="664"/>
      <c r="N30" s="664"/>
      <c r="O30" s="664"/>
      <c r="P30" s="677"/>
      <c r="Q30" s="665"/>
    </row>
    <row r="31" spans="1:17" ht="14.4" customHeight="1" x14ac:dyDescent="0.3">
      <c r="A31" s="660" t="s">
        <v>5359</v>
      </c>
      <c r="B31" s="661" t="s">
        <v>5360</v>
      </c>
      <c r="C31" s="661" t="s">
        <v>4493</v>
      </c>
      <c r="D31" s="661" t="s">
        <v>5389</v>
      </c>
      <c r="E31" s="661" t="s">
        <v>5390</v>
      </c>
      <c r="F31" s="664">
        <v>12</v>
      </c>
      <c r="G31" s="664">
        <v>600</v>
      </c>
      <c r="H31" s="664">
        <v>1</v>
      </c>
      <c r="I31" s="664">
        <v>50</v>
      </c>
      <c r="J31" s="664">
        <v>4</v>
      </c>
      <c r="K31" s="664">
        <v>200</v>
      </c>
      <c r="L31" s="664">
        <v>0.33333333333333331</v>
      </c>
      <c r="M31" s="664">
        <v>50</v>
      </c>
      <c r="N31" s="664">
        <v>9</v>
      </c>
      <c r="O31" s="664">
        <v>450</v>
      </c>
      <c r="P31" s="677">
        <v>0.75</v>
      </c>
      <c r="Q31" s="665">
        <v>50</v>
      </c>
    </row>
    <row r="32" spans="1:17" ht="14.4" customHeight="1" x14ac:dyDescent="0.3">
      <c r="A32" s="660" t="s">
        <v>5391</v>
      </c>
      <c r="B32" s="661" t="s">
        <v>5392</v>
      </c>
      <c r="C32" s="661" t="s">
        <v>4493</v>
      </c>
      <c r="D32" s="661" t="s">
        <v>5393</v>
      </c>
      <c r="E32" s="661" t="s">
        <v>5394</v>
      </c>
      <c r="F32" s="664">
        <v>447</v>
      </c>
      <c r="G32" s="664">
        <v>12069</v>
      </c>
      <c r="H32" s="664">
        <v>1</v>
      </c>
      <c r="I32" s="664">
        <v>27</v>
      </c>
      <c r="J32" s="664">
        <v>591</v>
      </c>
      <c r="K32" s="664">
        <v>15957</v>
      </c>
      <c r="L32" s="664">
        <v>1.3221476510067114</v>
      </c>
      <c r="M32" s="664">
        <v>27</v>
      </c>
      <c r="N32" s="664">
        <v>633</v>
      </c>
      <c r="O32" s="664">
        <v>17091</v>
      </c>
      <c r="P32" s="677">
        <v>1.4161073825503356</v>
      </c>
      <c r="Q32" s="665">
        <v>27</v>
      </c>
    </row>
    <row r="33" spans="1:17" ht="14.4" customHeight="1" x14ac:dyDescent="0.3">
      <c r="A33" s="660" t="s">
        <v>5391</v>
      </c>
      <c r="B33" s="661" t="s">
        <v>5392</v>
      </c>
      <c r="C33" s="661" t="s">
        <v>4493</v>
      </c>
      <c r="D33" s="661" t="s">
        <v>5395</v>
      </c>
      <c r="E33" s="661" t="s">
        <v>5396</v>
      </c>
      <c r="F33" s="664">
        <v>14</v>
      </c>
      <c r="G33" s="664">
        <v>756</v>
      </c>
      <c r="H33" s="664">
        <v>1</v>
      </c>
      <c r="I33" s="664">
        <v>54</v>
      </c>
      <c r="J33" s="664">
        <v>5</v>
      </c>
      <c r="K33" s="664">
        <v>270</v>
      </c>
      <c r="L33" s="664">
        <v>0.35714285714285715</v>
      </c>
      <c r="M33" s="664">
        <v>54</v>
      </c>
      <c r="N33" s="664">
        <v>5</v>
      </c>
      <c r="O33" s="664">
        <v>270</v>
      </c>
      <c r="P33" s="677">
        <v>0.35714285714285715</v>
      </c>
      <c r="Q33" s="665">
        <v>54</v>
      </c>
    </row>
    <row r="34" spans="1:17" ht="14.4" customHeight="1" x14ac:dyDescent="0.3">
      <c r="A34" s="660" t="s">
        <v>5391</v>
      </c>
      <c r="B34" s="661" t="s">
        <v>5392</v>
      </c>
      <c r="C34" s="661" t="s">
        <v>4493</v>
      </c>
      <c r="D34" s="661" t="s">
        <v>5397</v>
      </c>
      <c r="E34" s="661" t="s">
        <v>5398</v>
      </c>
      <c r="F34" s="664">
        <v>443</v>
      </c>
      <c r="G34" s="664">
        <v>10632</v>
      </c>
      <c r="H34" s="664">
        <v>1</v>
      </c>
      <c r="I34" s="664">
        <v>24</v>
      </c>
      <c r="J34" s="664">
        <v>568</v>
      </c>
      <c r="K34" s="664">
        <v>13632</v>
      </c>
      <c r="L34" s="664">
        <v>1.2821670428893905</v>
      </c>
      <c r="M34" s="664">
        <v>24</v>
      </c>
      <c r="N34" s="664">
        <v>622</v>
      </c>
      <c r="O34" s="664">
        <v>14928</v>
      </c>
      <c r="P34" s="677">
        <v>1.4040632054176072</v>
      </c>
      <c r="Q34" s="665">
        <v>24</v>
      </c>
    </row>
    <row r="35" spans="1:17" ht="14.4" customHeight="1" x14ac:dyDescent="0.3">
      <c r="A35" s="660" t="s">
        <v>5391</v>
      </c>
      <c r="B35" s="661" t="s">
        <v>5392</v>
      </c>
      <c r="C35" s="661" t="s">
        <v>4493</v>
      </c>
      <c r="D35" s="661" t="s">
        <v>5399</v>
      </c>
      <c r="E35" s="661" t="s">
        <v>5400</v>
      </c>
      <c r="F35" s="664">
        <v>941</v>
      </c>
      <c r="G35" s="664">
        <v>25407</v>
      </c>
      <c r="H35" s="664">
        <v>1</v>
      </c>
      <c r="I35" s="664">
        <v>27</v>
      </c>
      <c r="J35" s="664">
        <v>1168</v>
      </c>
      <c r="K35" s="664">
        <v>31536</v>
      </c>
      <c r="L35" s="664">
        <v>1.2412327311370881</v>
      </c>
      <c r="M35" s="664">
        <v>27</v>
      </c>
      <c r="N35" s="664">
        <v>1188</v>
      </c>
      <c r="O35" s="664">
        <v>32076</v>
      </c>
      <c r="P35" s="677">
        <v>1.2624867162592985</v>
      </c>
      <c r="Q35" s="665">
        <v>27</v>
      </c>
    </row>
    <row r="36" spans="1:17" ht="14.4" customHeight="1" x14ac:dyDescent="0.3">
      <c r="A36" s="660" t="s">
        <v>5391</v>
      </c>
      <c r="B36" s="661" t="s">
        <v>5392</v>
      </c>
      <c r="C36" s="661" t="s">
        <v>4493</v>
      </c>
      <c r="D36" s="661" t="s">
        <v>4872</v>
      </c>
      <c r="E36" s="661" t="s">
        <v>4873</v>
      </c>
      <c r="F36" s="664">
        <v>6</v>
      </c>
      <c r="G36" s="664">
        <v>336</v>
      </c>
      <c r="H36" s="664">
        <v>1</v>
      </c>
      <c r="I36" s="664">
        <v>56</v>
      </c>
      <c r="J36" s="664"/>
      <c r="K36" s="664"/>
      <c r="L36" s="664"/>
      <c r="M36" s="664"/>
      <c r="N36" s="664"/>
      <c r="O36" s="664"/>
      <c r="P36" s="677"/>
      <c r="Q36" s="665"/>
    </row>
    <row r="37" spans="1:17" ht="14.4" customHeight="1" x14ac:dyDescent="0.3">
      <c r="A37" s="660" t="s">
        <v>5391</v>
      </c>
      <c r="B37" s="661" t="s">
        <v>5392</v>
      </c>
      <c r="C37" s="661" t="s">
        <v>4493</v>
      </c>
      <c r="D37" s="661" t="s">
        <v>5401</v>
      </c>
      <c r="E37" s="661" t="s">
        <v>5402</v>
      </c>
      <c r="F37" s="664">
        <v>47</v>
      </c>
      <c r="G37" s="664">
        <v>1269</v>
      </c>
      <c r="H37" s="664">
        <v>1</v>
      </c>
      <c r="I37" s="664">
        <v>27</v>
      </c>
      <c r="J37" s="664">
        <v>95</v>
      </c>
      <c r="K37" s="664">
        <v>2565</v>
      </c>
      <c r="L37" s="664">
        <v>2.021276595744681</v>
      </c>
      <c r="M37" s="664">
        <v>27</v>
      </c>
      <c r="N37" s="664">
        <v>113</v>
      </c>
      <c r="O37" s="664">
        <v>3051</v>
      </c>
      <c r="P37" s="677">
        <v>2.4042553191489362</v>
      </c>
      <c r="Q37" s="665">
        <v>27</v>
      </c>
    </row>
    <row r="38" spans="1:17" ht="14.4" customHeight="1" x14ac:dyDescent="0.3">
      <c r="A38" s="660" t="s">
        <v>5391</v>
      </c>
      <c r="B38" s="661" t="s">
        <v>5392</v>
      </c>
      <c r="C38" s="661" t="s">
        <v>4493</v>
      </c>
      <c r="D38" s="661" t="s">
        <v>5403</v>
      </c>
      <c r="E38" s="661" t="s">
        <v>5404</v>
      </c>
      <c r="F38" s="664">
        <v>193</v>
      </c>
      <c r="G38" s="664">
        <v>4246</v>
      </c>
      <c r="H38" s="664">
        <v>1</v>
      </c>
      <c r="I38" s="664">
        <v>22</v>
      </c>
      <c r="J38" s="664">
        <v>245</v>
      </c>
      <c r="K38" s="664">
        <v>5390</v>
      </c>
      <c r="L38" s="664">
        <v>1.2694300518134716</v>
      </c>
      <c r="M38" s="664">
        <v>22</v>
      </c>
      <c r="N38" s="664">
        <v>277</v>
      </c>
      <c r="O38" s="664">
        <v>6094</v>
      </c>
      <c r="P38" s="677">
        <v>1.4352331606217616</v>
      </c>
      <c r="Q38" s="665">
        <v>22</v>
      </c>
    </row>
    <row r="39" spans="1:17" ht="14.4" customHeight="1" x14ac:dyDescent="0.3">
      <c r="A39" s="660" t="s">
        <v>5391</v>
      </c>
      <c r="B39" s="661" t="s">
        <v>5392</v>
      </c>
      <c r="C39" s="661" t="s">
        <v>4493</v>
      </c>
      <c r="D39" s="661" t="s">
        <v>5405</v>
      </c>
      <c r="E39" s="661" t="s">
        <v>5406</v>
      </c>
      <c r="F39" s="664">
        <v>5</v>
      </c>
      <c r="G39" s="664">
        <v>340</v>
      </c>
      <c r="H39" s="664">
        <v>1</v>
      </c>
      <c r="I39" s="664">
        <v>68</v>
      </c>
      <c r="J39" s="664">
        <v>3</v>
      </c>
      <c r="K39" s="664">
        <v>204</v>
      </c>
      <c r="L39" s="664">
        <v>0.6</v>
      </c>
      <c r="M39" s="664">
        <v>68</v>
      </c>
      <c r="N39" s="664">
        <v>3</v>
      </c>
      <c r="O39" s="664">
        <v>204</v>
      </c>
      <c r="P39" s="677">
        <v>0.6</v>
      </c>
      <c r="Q39" s="665">
        <v>68</v>
      </c>
    </row>
    <row r="40" spans="1:17" ht="14.4" customHeight="1" x14ac:dyDescent="0.3">
      <c r="A40" s="660" t="s">
        <v>5391</v>
      </c>
      <c r="B40" s="661" t="s">
        <v>5392</v>
      </c>
      <c r="C40" s="661" t="s">
        <v>4493</v>
      </c>
      <c r="D40" s="661" t="s">
        <v>5407</v>
      </c>
      <c r="E40" s="661" t="s">
        <v>5408</v>
      </c>
      <c r="F40" s="664">
        <v>545</v>
      </c>
      <c r="G40" s="664">
        <v>33790</v>
      </c>
      <c r="H40" s="664">
        <v>1</v>
      </c>
      <c r="I40" s="664">
        <v>62</v>
      </c>
      <c r="J40" s="664">
        <v>667</v>
      </c>
      <c r="K40" s="664">
        <v>41354</v>
      </c>
      <c r="L40" s="664">
        <v>1.2238532110091742</v>
      </c>
      <c r="M40" s="664">
        <v>62</v>
      </c>
      <c r="N40" s="664">
        <v>697</v>
      </c>
      <c r="O40" s="664">
        <v>43214</v>
      </c>
      <c r="P40" s="677">
        <v>1.2788990825688074</v>
      </c>
      <c r="Q40" s="665">
        <v>62</v>
      </c>
    </row>
    <row r="41" spans="1:17" ht="14.4" customHeight="1" x14ac:dyDescent="0.3">
      <c r="A41" s="660" t="s">
        <v>5391</v>
      </c>
      <c r="B41" s="661" t="s">
        <v>5392</v>
      </c>
      <c r="C41" s="661" t="s">
        <v>4493</v>
      </c>
      <c r="D41" s="661" t="s">
        <v>4874</v>
      </c>
      <c r="E41" s="661" t="s">
        <v>4875</v>
      </c>
      <c r="F41" s="664"/>
      <c r="G41" s="664"/>
      <c r="H41" s="664"/>
      <c r="I41" s="664"/>
      <c r="J41" s="664">
        <v>2</v>
      </c>
      <c r="K41" s="664">
        <v>123</v>
      </c>
      <c r="L41" s="664"/>
      <c r="M41" s="664">
        <v>61.5</v>
      </c>
      <c r="N41" s="664">
        <v>4</v>
      </c>
      <c r="O41" s="664">
        <v>248</v>
      </c>
      <c r="P41" s="677"/>
      <c r="Q41" s="665">
        <v>62</v>
      </c>
    </row>
    <row r="42" spans="1:17" ht="14.4" customHeight="1" x14ac:dyDescent="0.3">
      <c r="A42" s="660" t="s">
        <v>5391</v>
      </c>
      <c r="B42" s="661" t="s">
        <v>5392</v>
      </c>
      <c r="C42" s="661" t="s">
        <v>4493</v>
      </c>
      <c r="D42" s="661" t="s">
        <v>5409</v>
      </c>
      <c r="E42" s="661" t="s">
        <v>5410</v>
      </c>
      <c r="F42" s="664"/>
      <c r="G42" s="664"/>
      <c r="H42" s="664"/>
      <c r="I42" s="664"/>
      <c r="J42" s="664"/>
      <c r="K42" s="664"/>
      <c r="L42" s="664"/>
      <c r="M42" s="664"/>
      <c r="N42" s="664">
        <v>1</v>
      </c>
      <c r="O42" s="664">
        <v>394</v>
      </c>
      <c r="P42" s="677"/>
      <c r="Q42" s="665">
        <v>394</v>
      </c>
    </row>
    <row r="43" spans="1:17" ht="14.4" customHeight="1" x14ac:dyDescent="0.3">
      <c r="A43" s="660" t="s">
        <v>5391</v>
      </c>
      <c r="B43" s="661" t="s">
        <v>5392</v>
      </c>
      <c r="C43" s="661" t="s">
        <v>4493</v>
      </c>
      <c r="D43" s="661" t="s">
        <v>5411</v>
      </c>
      <c r="E43" s="661" t="s">
        <v>5412</v>
      </c>
      <c r="F43" s="664">
        <v>98</v>
      </c>
      <c r="G43" s="664">
        <v>96726</v>
      </c>
      <c r="H43" s="664">
        <v>1</v>
      </c>
      <c r="I43" s="664">
        <v>987</v>
      </c>
      <c r="J43" s="664">
        <v>140</v>
      </c>
      <c r="K43" s="664">
        <v>138180</v>
      </c>
      <c r="L43" s="664">
        <v>1.4285714285714286</v>
      </c>
      <c r="M43" s="664">
        <v>987</v>
      </c>
      <c r="N43" s="664">
        <v>93</v>
      </c>
      <c r="O43" s="664">
        <v>91791</v>
      </c>
      <c r="P43" s="677">
        <v>0.94897959183673475</v>
      </c>
      <c r="Q43" s="665">
        <v>987</v>
      </c>
    </row>
    <row r="44" spans="1:17" ht="14.4" customHeight="1" x14ac:dyDescent="0.3">
      <c r="A44" s="660" t="s">
        <v>5391</v>
      </c>
      <c r="B44" s="661" t="s">
        <v>5392</v>
      </c>
      <c r="C44" s="661" t="s">
        <v>4493</v>
      </c>
      <c r="D44" s="661" t="s">
        <v>5413</v>
      </c>
      <c r="E44" s="661" t="s">
        <v>5414</v>
      </c>
      <c r="F44" s="664">
        <v>1</v>
      </c>
      <c r="G44" s="664">
        <v>63</v>
      </c>
      <c r="H44" s="664">
        <v>1</v>
      </c>
      <c r="I44" s="664">
        <v>63</v>
      </c>
      <c r="J44" s="664">
        <v>1</v>
      </c>
      <c r="K44" s="664">
        <v>63</v>
      </c>
      <c r="L44" s="664">
        <v>1</v>
      </c>
      <c r="M44" s="664">
        <v>63</v>
      </c>
      <c r="N44" s="664">
        <v>1</v>
      </c>
      <c r="O44" s="664">
        <v>63</v>
      </c>
      <c r="P44" s="677">
        <v>1</v>
      </c>
      <c r="Q44" s="665">
        <v>63</v>
      </c>
    </row>
    <row r="45" spans="1:17" ht="14.4" customHeight="1" x14ac:dyDescent="0.3">
      <c r="A45" s="660" t="s">
        <v>5391</v>
      </c>
      <c r="B45" s="661" t="s">
        <v>5392</v>
      </c>
      <c r="C45" s="661" t="s">
        <v>4493</v>
      </c>
      <c r="D45" s="661" t="s">
        <v>5415</v>
      </c>
      <c r="E45" s="661" t="s">
        <v>5416</v>
      </c>
      <c r="F45" s="664">
        <v>1</v>
      </c>
      <c r="G45" s="664">
        <v>17</v>
      </c>
      <c r="H45" s="664">
        <v>1</v>
      </c>
      <c r="I45" s="664">
        <v>17</v>
      </c>
      <c r="J45" s="664"/>
      <c r="K45" s="664"/>
      <c r="L45" s="664"/>
      <c r="M45" s="664"/>
      <c r="N45" s="664"/>
      <c r="O45" s="664"/>
      <c r="P45" s="677"/>
      <c r="Q45" s="665"/>
    </row>
    <row r="46" spans="1:17" ht="14.4" customHeight="1" x14ac:dyDescent="0.3">
      <c r="A46" s="660" t="s">
        <v>5391</v>
      </c>
      <c r="B46" s="661" t="s">
        <v>5392</v>
      </c>
      <c r="C46" s="661" t="s">
        <v>4493</v>
      </c>
      <c r="D46" s="661" t="s">
        <v>5417</v>
      </c>
      <c r="E46" s="661" t="s">
        <v>5418</v>
      </c>
      <c r="F46" s="664">
        <v>1</v>
      </c>
      <c r="G46" s="664">
        <v>63</v>
      </c>
      <c r="H46" s="664">
        <v>1</v>
      </c>
      <c r="I46" s="664">
        <v>63</v>
      </c>
      <c r="J46" s="664">
        <v>1</v>
      </c>
      <c r="K46" s="664">
        <v>64</v>
      </c>
      <c r="L46" s="664">
        <v>1.0158730158730158</v>
      </c>
      <c r="M46" s="664">
        <v>64</v>
      </c>
      <c r="N46" s="664">
        <v>2</v>
      </c>
      <c r="O46" s="664">
        <v>128</v>
      </c>
      <c r="P46" s="677">
        <v>2.0317460317460316</v>
      </c>
      <c r="Q46" s="665">
        <v>64</v>
      </c>
    </row>
    <row r="47" spans="1:17" ht="14.4" customHeight="1" x14ac:dyDescent="0.3">
      <c r="A47" s="660" t="s">
        <v>5391</v>
      </c>
      <c r="B47" s="661" t="s">
        <v>5392</v>
      </c>
      <c r="C47" s="661" t="s">
        <v>4493</v>
      </c>
      <c r="D47" s="661" t="s">
        <v>5419</v>
      </c>
      <c r="E47" s="661" t="s">
        <v>5420</v>
      </c>
      <c r="F47" s="664">
        <v>2</v>
      </c>
      <c r="G47" s="664">
        <v>94</v>
      </c>
      <c r="H47" s="664">
        <v>1</v>
      </c>
      <c r="I47" s="664">
        <v>47</v>
      </c>
      <c r="J47" s="664"/>
      <c r="K47" s="664"/>
      <c r="L47" s="664"/>
      <c r="M47" s="664"/>
      <c r="N47" s="664">
        <v>2</v>
      </c>
      <c r="O47" s="664">
        <v>94</v>
      </c>
      <c r="P47" s="677">
        <v>1</v>
      </c>
      <c r="Q47" s="665">
        <v>47</v>
      </c>
    </row>
    <row r="48" spans="1:17" ht="14.4" customHeight="1" x14ac:dyDescent="0.3">
      <c r="A48" s="660" t="s">
        <v>5391</v>
      </c>
      <c r="B48" s="661" t="s">
        <v>5392</v>
      </c>
      <c r="C48" s="661" t="s">
        <v>4493</v>
      </c>
      <c r="D48" s="661" t="s">
        <v>5421</v>
      </c>
      <c r="E48" s="661" t="s">
        <v>5422</v>
      </c>
      <c r="F48" s="664">
        <v>189</v>
      </c>
      <c r="G48" s="664">
        <v>11340</v>
      </c>
      <c r="H48" s="664">
        <v>1</v>
      </c>
      <c r="I48" s="664">
        <v>60</v>
      </c>
      <c r="J48" s="664">
        <v>228</v>
      </c>
      <c r="K48" s="664">
        <v>13680</v>
      </c>
      <c r="L48" s="664">
        <v>1.2063492063492063</v>
      </c>
      <c r="M48" s="664">
        <v>60</v>
      </c>
      <c r="N48" s="664">
        <v>230</v>
      </c>
      <c r="O48" s="664">
        <v>13800</v>
      </c>
      <c r="P48" s="677">
        <v>1.216931216931217</v>
      </c>
      <c r="Q48" s="665">
        <v>60</v>
      </c>
    </row>
    <row r="49" spans="1:17" ht="14.4" customHeight="1" x14ac:dyDescent="0.3">
      <c r="A49" s="660" t="s">
        <v>5391</v>
      </c>
      <c r="B49" s="661" t="s">
        <v>5392</v>
      </c>
      <c r="C49" s="661" t="s">
        <v>4493</v>
      </c>
      <c r="D49" s="661" t="s">
        <v>5423</v>
      </c>
      <c r="E49" s="661" t="s">
        <v>5424</v>
      </c>
      <c r="F49" s="664">
        <v>4</v>
      </c>
      <c r="G49" s="664">
        <v>76</v>
      </c>
      <c r="H49" s="664">
        <v>1</v>
      </c>
      <c r="I49" s="664">
        <v>19</v>
      </c>
      <c r="J49" s="664"/>
      <c r="K49" s="664"/>
      <c r="L49" s="664"/>
      <c r="M49" s="664"/>
      <c r="N49" s="664"/>
      <c r="O49" s="664"/>
      <c r="P49" s="677"/>
      <c r="Q49" s="665"/>
    </row>
    <row r="50" spans="1:17" ht="14.4" customHeight="1" x14ac:dyDescent="0.3">
      <c r="A50" s="660" t="s">
        <v>5391</v>
      </c>
      <c r="B50" s="661" t="s">
        <v>5392</v>
      </c>
      <c r="C50" s="661" t="s">
        <v>4493</v>
      </c>
      <c r="D50" s="661" t="s">
        <v>5425</v>
      </c>
      <c r="E50" s="661" t="s">
        <v>5426</v>
      </c>
      <c r="F50" s="664">
        <v>1</v>
      </c>
      <c r="G50" s="664">
        <v>312</v>
      </c>
      <c r="H50" s="664">
        <v>1</v>
      </c>
      <c r="I50" s="664">
        <v>312</v>
      </c>
      <c r="J50" s="664"/>
      <c r="K50" s="664"/>
      <c r="L50" s="664"/>
      <c r="M50" s="664"/>
      <c r="N50" s="664"/>
      <c r="O50" s="664"/>
      <c r="P50" s="677"/>
      <c r="Q50" s="665"/>
    </row>
    <row r="51" spans="1:17" ht="14.4" customHeight="1" x14ac:dyDescent="0.3">
      <c r="A51" s="660" t="s">
        <v>5391</v>
      </c>
      <c r="B51" s="661" t="s">
        <v>5392</v>
      </c>
      <c r="C51" s="661" t="s">
        <v>4493</v>
      </c>
      <c r="D51" s="661" t="s">
        <v>5427</v>
      </c>
      <c r="E51" s="661" t="s">
        <v>5428</v>
      </c>
      <c r="F51" s="664">
        <v>3</v>
      </c>
      <c r="G51" s="664">
        <v>2553</v>
      </c>
      <c r="H51" s="664">
        <v>1</v>
      </c>
      <c r="I51" s="664">
        <v>851</v>
      </c>
      <c r="J51" s="664">
        <v>6</v>
      </c>
      <c r="K51" s="664">
        <v>5109</v>
      </c>
      <c r="L51" s="664">
        <v>2.0011750881316099</v>
      </c>
      <c r="M51" s="664">
        <v>851.5</v>
      </c>
      <c r="N51" s="664">
        <v>13</v>
      </c>
      <c r="O51" s="664">
        <v>11076</v>
      </c>
      <c r="P51" s="677">
        <v>4.3384253819036429</v>
      </c>
      <c r="Q51" s="665">
        <v>852</v>
      </c>
    </row>
    <row r="52" spans="1:17" ht="14.4" customHeight="1" x14ac:dyDescent="0.3">
      <c r="A52" s="660" t="s">
        <v>5391</v>
      </c>
      <c r="B52" s="661" t="s">
        <v>5392</v>
      </c>
      <c r="C52" s="661" t="s">
        <v>4493</v>
      </c>
      <c r="D52" s="661" t="s">
        <v>5429</v>
      </c>
      <c r="E52" s="661" t="s">
        <v>5430</v>
      </c>
      <c r="F52" s="664"/>
      <c r="G52" s="664"/>
      <c r="H52" s="664"/>
      <c r="I52" s="664"/>
      <c r="J52" s="664">
        <v>2</v>
      </c>
      <c r="K52" s="664">
        <v>474</v>
      </c>
      <c r="L52" s="664"/>
      <c r="M52" s="664">
        <v>237</v>
      </c>
      <c r="N52" s="664"/>
      <c r="O52" s="664"/>
      <c r="P52" s="677"/>
      <c r="Q52" s="665"/>
    </row>
    <row r="53" spans="1:17" ht="14.4" customHeight="1" x14ac:dyDescent="0.3">
      <c r="A53" s="660" t="s">
        <v>5391</v>
      </c>
      <c r="B53" s="661" t="s">
        <v>5392</v>
      </c>
      <c r="C53" s="661" t="s">
        <v>4493</v>
      </c>
      <c r="D53" s="661" t="s">
        <v>5431</v>
      </c>
      <c r="E53" s="661" t="s">
        <v>5432</v>
      </c>
      <c r="F53" s="664">
        <v>1</v>
      </c>
      <c r="G53" s="664">
        <v>349</v>
      </c>
      <c r="H53" s="664">
        <v>1</v>
      </c>
      <c r="I53" s="664">
        <v>349</v>
      </c>
      <c r="J53" s="664"/>
      <c r="K53" s="664"/>
      <c r="L53" s="664"/>
      <c r="M53" s="664"/>
      <c r="N53" s="664"/>
      <c r="O53" s="664"/>
      <c r="P53" s="677"/>
      <c r="Q53" s="665"/>
    </row>
    <row r="54" spans="1:17" ht="14.4" customHeight="1" x14ac:dyDescent="0.3">
      <c r="A54" s="660" t="s">
        <v>5391</v>
      </c>
      <c r="B54" s="661" t="s">
        <v>5392</v>
      </c>
      <c r="C54" s="661" t="s">
        <v>4493</v>
      </c>
      <c r="D54" s="661" t="s">
        <v>5433</v>
      </c>
      <c r="E54" s="661" t="s">
        <v>5434</v>
      </c>
      <c r="F54" s="664"/>
      <c r="G54" s="664"/>
      <c r="H54" s="664"/>
      <c r="I54" s="664"/>
      <c r="J54" s="664">
        <v>1</v>
      </c>
      <c r="K54" s="664">
        <v>1210</v>
      </c>
      <c r="L54" s="664"/>
      <c r="M54" s="664">
        <v>1210</v>
      </c>
      <c r="N54" s="664">
        <v>1</v>
      </c>
      <c r="O54" s="664">
        <v>1216</v>
      </c>
      <c r="P54" s="677"/>
      <c r="Q54" s="665">
        <v>1216</v>
      </c>
    </row>
    <row r="55" spans="1:17" ht="14.4" customHeight="1" x14ac:dyDescent="0.3">
      <c r="A55" s="660" t="s">
        <v>5391</v>
      </c>
      <c r="B55" s="661" t="s">
        <v>5392</v>
      </c>
      <c r="C55" s="661" t="s">
        <v>4493</v>
      </c>
      <c r="D55" s="661" t="s">
        <v>5435</v>
      </c>
      <c r="E55" s="661" t="s">
        <v>5436</v>
      </c>
      <c r="F55" s="664">
        <v>17</v>
      </c>
      <c r="G55" s="664">
        <v>13311</v>
      </c>
      <c r="H55" s="664">
        <v>1</v>
      </c>
      <c r="I55" s="664">
        <v>783</v>
      </c>
      <c r="J55" s="664">
        <v>12</v>
      </c>
      <c r="K55" s="664">
        <v>9402</v>
      </c>
      <c r="L55" s="664">
        <v>0.70633310795582605</v>
      </c>
      <c r="M55" s="664">
        <v>783.5</v>
      </c>
      <c r="N55" s="664">
        <v>15</v>
      </c>
      <c r="O55" s="664">
        <v>11790</v>
      </c>
      <c r="P55" s="677">
        <v>0.88573360378634214</v>
      </c>
      <c r="Q55" s="665">
        <v>786</v>
      </c>
    </row>
    <row r="56" spans="1:17" ht="14.4" customHeight="1" x14ac:dyDescent="0.3">
      <c r="A56" s="660" t="s">
        <v>5391</v>
      </c>
      <c r="B56" s="661" t="s">
        <v>5392</v>
      </c>
      <c r="C56" s="661" t="s">
        <v>4493</v>
      </c>
      <c r="D56" s="661" t="s">
        <v>5437</v>
      </c>
      <c r="E56" s="661" t="s">
        <v>5438</v>
      </c>
      <c r="F56" s="664">
        <v>2</v>
      </c>
      <c r="G56" s="664">
        <v>454</v>
      </c>
      <c r="H56" s="664">
        <v>1</v>
      </c>
      <c r="I56" s="664">
        <v>227</v>
      </c>
      <c r="J56" s="664"/>
      <c r="K56" s="664"/>
      <c r="L56" s="664"/>
      <c r="M56" s="664"/>
      <c r="N56" s="664"/>
      <c r="O56" s="664"/>
      <c r="P56" s="677"/>
      <c r="Q56" s="665"/>
    </row>
    <row r="57" spans="1:17" ht="14.4" customHeight="1" x14ac:dyDescent="0.3">
      <c r="A57" s="660" t="s">
        <v>5391</v>
      </c>
      <c r="B57" s="661" t="s">
        <v>5392</v>
      </c>
      <c r="C57" s="661" t="s">
        <v>4493</v>
      </c>
      <c r="D57" s="661" t="s">
        <v>5439</v>
      </c>
      <c r="E57" s="661" t="s">
        <v>5440</v>
      </c>
      <c r="F57" s="664">
        <v>1</v>
      </c>
      <c r="G57" s="664">
        <v>560</v>
      </c>
      <c r="H57" s="664">
        <v>1</v>
      </c>
      <c r="I57" s="664">
        <v>560</v>
      </c>
      <c r="J57" s="664"/>
      <c r="K57" s="664"/>
      <c r="L57" s="664"/>
      <c r="M57" s="664"/>
      <c r="N57" s="664">
        <v>1</v>
      </c>
      <c r="O57" s="664">
        <v>561</v>
      </c>
      <c r="P57" s="677">
        <v>1.0017857142857143</v>
      </c>
      <c r="Q57" s="665">
        <v>561</v>
      </c>
    </row>
    <row r="58" spans="1:17" ht="14.4" customHeight="1" x14ac:dyDescent="0.3">
      <c r="A58" s="660" t="s">
        <v>5391</v>
      </c>
      <c r="B58" s="661" t="s">
        <v>5392</v>
      </c>
      <c r="C58" s="661" t="s">
        <v>4493</v>
      </c>
      <c r="D58" s="661" t="s">
        <v>5441</v>
      </c>
      <c r="E58" s="661" t="s">
        <v>5442</v>
      </c>
      <c r="F58" s="664">
        <v>1</v>
      </c>
      <c r="G58" s="664">
        <v>170</v>
      </c>
      <c r="H58" s="664">
        <v>1</v>
      </c>
      <c r="I58" s="664">
        <v>170</v>
      </c>
      <c r="J58" s="664"/>
      <c r="K58" s="664"/>
      <c r="L58" s="664"/>
      <c r="M58" s="664"/>
      <c r="N58" s="664"/>
      <c r="O58" s="664"/>
      <c r="P58" s="677"/>
      <c r="Q58" s="665"/>
    </row>
    <row r="59" spans="1:17" ht="14.4" customHeight="1" x14ac:dyDescent="0.3">
      <c r="A59" s="660" t="s">
        <v>5391</v>
      </c>
      <c r="B59" s="661" t="s">
        <v>5392</v>
      </c>
      <c r="C59" s="661" t="s">
        <v>4493</v>
      </c>
      <c r="D59" s="661" t="s">
        <v>5443</v>
      </c>
      <c r="E59" s="661" t="s">
        <v>5444</v>
      </c>
      <c r="F59" s="664">
        <v>1</v>
      </c>
      <c r="G59" s="664">
        <v>198</v>
      </c>
      <c r="H59" s="664">
        <v>1</v>
      </c>
      <c r="I59" s="664">
        <v>198</v>
      </c>
      <c r="J59" s="664"/>
      <c r="K59" s="664"/>
      <c r="L59" s="664"/>
      <c r="M59" s="664"/>
      <c r="N59" s="664"/>
      <c r="O59" s="664"/>
      <c r="P59" s="677"/>
      <c r="Q59" s="665"/>
    </row>
    <row r="60" spans="1:17" ht="14.4" customHeight="1" x14ac:dyDescent="0.3">
      <c r="A60" s="660" t="s">
        <v>5391</v>
      </c>
      <c r="B60" s="661" t="s">
        <v>5392</v>
      </c>
      <c r="C60" s="661" t="s">
        <v>4493</v>
      </c>
      <c r="D60" s="661" t="s">
        <v>5445</v>
      </c>
      <c r="E60" s="661" t="s">
        <v>5446</v>
      </c>
      <c r="F60" s="664">
        <v>1</v>
      </c>
      <c r="G60" s="664">
        <v>131</v>
      </c>
      <c r="H60" s="664">
        <v>1</v>
      </c>
      <c r="I60" s="664">
        <v>131</v>
      </c>
      <c r="J60" s="664"/>
      <c r="K60" s="664"/>
      <c r="L60" s="664"/>
      <c r="M60" s="664"/>
      <c r="N60" s="664"/>
      <c r="O60" s="664"/>
      <c r="P60" s="677"/>
      <c r="Q60" s="665"/>
    </row>
    <row r="61" spans="1:17" ht="14.4" customHeight="1" x14ac:dyDescent="0.3">
      <c r="A61" s="660" t="s">
        <v>5391</v>
      </c>
      <c r="B61" s="661" t="s">
        <v>5392</v>
      </c>
      <c r="C61" s="661" t="s">
        <v>4493</v>
      </c>
      <c r="D61" s="661" t="s">
        <v>5447</v>
      </c>
      <c r="E61" s="661" t="s">
        <v>5448</v>
      </c>
      <c r="F61" s="664">
        <v>1</v>
      </c>
      <c r="G61" s="664">
        <v>394</v>
      </c>
      <c r="H61" s="664">
        <v>1</v>
      </c>
      <c r="I61" s="664">
        <v>394</v>
      </c>
      <c r="J61" s="664"/>
      <c r="K61" s="664"/>
      <c r="L61" s="664"/>
      <c r="M61" s="664"/>
      <c r="N61" s="664"/>
      <c r="O61" s="664"/>
      <c r="P61" s="677"/>
      <c r="Q61" s="665"/>
    </row>
    <row r="62" spans="1:17" ht="14.4" customHeight="1" x14ac:dyDescent="0.3">
      <c r="A62" s="660" t="s">
        <v>5391</v>
      </c>
      <c r="B62" s="661" t="s">
        <v>5392</v>
      </c>
      <c r="C62" s="661" t="s">
        <v>4493</v>
      </c>
      <c r="D62" s="661" t="s">
        <v>4951</v>
      </c>
      <c r="E62" s="661" t="s">
        <v>4952</v>
      </c>
      <c r="F62" s="664">
        <v>194</v>
      </c>
      <c r="G62" s="664">
        <v>5626</v>
      </c>
      <c r="H62" s="664">
        <v>1</v>
      </c>
      <c r="I62" s="664">
        <v>29</v>
      </c>
      <c r="J62" s="664">
        <v>245</v>
      </c>
      <c r="K62" s="664">
        <v>7185</v>
      </c>
      <c r="L62" s="664">
        <v>1.2771062922147174</v>
      </c>
      <c r="M62" s="664">
        <v>29.326530612244898</v>
      </c>
      <c r="N62" s="664">
        <v>278</v>
      </c>
      <c r="O62" s="664">
        <v>8340</v>
      </c>
      <c r="P62" s="677">
        <v>1.4824031283327408</v>
      </c>
      <c r="Q62" s="665">
        <v>30</v>
      </c>
    </row>
    <row r="63" spans="1:17" ht="14.4" customHeight="1" x14ac:dyDescent="0.3">
      <c r="A63" s="660" t="s">
        <v>5391</v>
      </c>
      <c r="B63" s="661" t="s">
        <v>5392</v>
      </c>
      <c r="C63" s="661" t="s">
        <v>4493</v>
      </c>
      <c r="D63" s="661" t="s">
        <v>5449</v>
      </c>
      <c r="E63" s="661" t="s">
        <v>5450</v>
      </c>
      <c r="F63" s="664">
        <v>189</v>
      </c>
      <c r="G63" s="664">
        <v>9450</v>
      </c>
      <c r="H63" s="664">
        <v>1</v>
      </c>
      <c r="I63" s="664">
        <v>50</v>
      </c>
      <c r="J63" s="664">
        <v>228</v>
      </c>
      <c r="K63" s="664">
        <v>11400</v>
      </c>
      <c r="L63" s="664">
        <v>1.2063492063492063</v>
      </c>
      <c r="M63" s="664">
        <v>50</v>
      </c>
      <c r="N63" s="664">
        <v>232</v>
      </c>
      <c r="O63" s="664">
        <v>11600</v>
      </c>
      <c r="P63" s="677">
        <v>1.2275132275132274</v>
      </c>
      <c r="Q63" s="665">
        <v>50</v>
      </c>
    </row>
    <row r="64" spans="1:17" ht="14.4" customHeight="1" x14ac:dyDescent="0.3">
      <c r="A64" s="660" t="s">
        <v>5391</v>
      </c>
      <c r="B64" s="661" t="s">
        <v>5392</v>
      </c>
      <c r="C64" s="661" t="s">
        <v>4493</v>
      </c>
      <c r="D64" s="661" t="s">
        <v>5451</v>
      </c>
      <c r="E64" s="661" t="s">
        <v>5452</v>
      </c>
      <c r="F64" s="664">
        <v>406</v>
      </c>
      <c r="G64" s="664">
        <v>4872</v>
      </c>
      <c r="H64" s="664">
        <v>1</v>
      </c>
      <c r="I64" s="664">
        <v>12</v>
      </c>
      <c r="J64" s="664">
        <v>496</v>
      </c>
      <c r="K64" s="664">
        <v>5952</v>
      </c>
      <c r="L64" s="664">
        <v>1.2216748768472907</v>
      </c>
      <c r="M64" s="664">
        <v>12</v>
      </c>
      <c r="N64" s="664">
        <v>494</v>
      </c>
      <c r="O64" s="664">
        <v>5928</v>
      </c>
      <c r="P64" s="677">
        <v>1.2167487684729064</v>
      </c>
      <c r="Q64" s="665">
        <v>12</v>
      </c>
    </row>
    <row r="65" spans="1:17" ht="14.4" customHeight="1" x14ac:dyDescent="0.3">
      <c r="A65" s="660" t="s">
        <v>5391</v>
      </c>
      <c r="B65" s="661" t="s">
        <v>5392</v>
      </c>
      <c r="C65" s="661" t="s">
        <v>4493</v>
      </c>
      <c r="D65" s="661" t="s">
        <v>5453</v>
      </c>
      <c r="E65" s="661" t="s">
        <v>5454</v>
      </c>
      <c r="F65" s="664">
        <v>10</v>
      </c>
      <c r="G65" s="664">
        <v>1810</v>
      </c>
      <c r="H65" s="664">
        <v>1</v>
      </c>
      <c r="I65" s="664">
        <v>181</v>
      </c>
      <c r="J65" s="664">
        <v>6</v>
      </c>
      <c r="K65" s="664">
        <v>1088</v>
      </c>
      <c r="L65" s="664">
        <v>0.6011049723756906</v>
      </c>
      <c r="M65" s="664">
        <v>181.33333333333334</v>
      </c>
      <c r="N65" s="664">
        <v>10</v>
      </c>
      <c r="O65" s="664">
        <v>1820</v>
      </c>
      <c r="P65" s="677">
        <v>1.0055248618784531</v>
      </c>
      <c r="Q65" s="665">
        <v>182</v>
      </c>
    </row>
    <row r="66" spans="1:17" ht="14.4" customHeight="1" x14ac:dyDescent="0.3">
      <c r="A66" s="660" t="s">
        <v>5391</v>
      </c>
      <c r="B66" s="661" t="s">
        <v>5392</v>
      </c>
      <c r="C66" s="661" t="s">
        <v>4493</v>
      </c>
      <c r="D66" s="661" t="s">
        <v>4955</v>
      </c>
      <c r="E66" s="661" t="s">
        <v>4956</v>
      </c>
      <c r="F66" s="664">
        <v>6</v>
      </c>
      <c r="G66" s="664">
        <v>426</v>
      </c>
      <c r="H66" s="664">
        <v>1</v>
      </c>
      <c r="I66" s="664">
        <v>71</v>
      </c>
      <c r="J66" s="664"/>
      <c r="K66" s="664"/>
      <c r="L66" s="664"/>
      <c r="M66" s="664"/>
      <c r="N66" s="664">
        <v>1</v>
      </c>
      <c r="O66" s="664">
        <v>72</v>
      </c>
      <c r="P66" s="677">
        <v>0.16901408450704225</v>
      </c>
      <c r="Q66" s="665">
        <v>72</v>
      </c>
    </row>
    <row r="67" spans="1:17" ht="14.4" customHeight="1" x14ac:dyDescent="0.3">
      <c r="A67" s="660" t="s">
        <v>5391</v>
      </c>
      <c r="B67" s="661" t="s">
        <v>5392</v>
      </c>
      <c r="C67" s="661" t="s">
        <v>4493</v>
      </c>
      <c r="D67" s="661" t="s">
        <v>5455</v>
      </c>
      <c r="E67" s="661" t="s">
        <v>5456</v>
      </c>
      <c r="F67" s="664">
        <v>5</v>
      </c>
      <c r="G67" s="664">
        <v>910</v>
      </c>
      <c r="H67" s="664">
        <v>1</v>
      </c>
      <c r="I67" s="664">
        <v>182</v>
      </c>
      <c r="J67" s="664">
        <v>5</v>
      </c>
      <c r="K67" s="664">
        <v>912</v>
      </c>
      <c r="L67" s="664">
        <v>1.0021978021978022</v>
      </c>
      <c r="M67" s="664">
        <v>182.4</v>
      </c>
      <c r="N67" s="664">
        <v>8</v>
      </c>
      <c r="O67" s="664">
        <v>1464</v>
      </c>
      <c r="P67" s="677">
        <v>1.6087912087912088</v>
      </c>
      <c r="Q67" s="665">
        <v>183</v>
      </c>
    </row>
    <row r="68" spans="1:17" ht="14.4" customHeight="1" x14ac:dyDescent="0.3">
      <c r="A68" s="660" t="s">
        <v>5391</v>
      </c>
      <c r="B68" s="661" t="s">
        <v>5392</v>
      </c>
      <c r="C68" s="661" t="s">
        <v>4493</v>
      </c>
      <c r="D68" s="661" t="s">
        <v>5457</v>
      </c>
      <c r="E68" s="661" t="s">
        <v>5458</v>
      </c>
      <c r="F68" s="664">
        <v>1286</v>
      </c>
      <c r="G68" s="664">
        <v>189042</v>
      </c>
      <c r="H68" s="664">
        <v>1</v>
      </c>
      <c r="I68" s="664">
        <v>147</v>
      </c>
      <c r="J68" s="664">
        <v>1596</v>
      </c>
      <c r="K68" s="664">
        <v>235078</v>
      </c>
      <c r="L68" s="664">
        <v>1.2435226034426212</v>
      </c>
      <c r="M68" s="664">
        <v>147.29197994987467</v>
      </c>
      <c r="N68" s="664">
        <v>1630</v>
      </c>
      <c r="O68" s="664">
        <v>241240</v>
      </c>
      <c r="P68" s="677">
        <v>1.2761185345055597</v>
      </c>
      <c r="Q68" s="665">
        <v>148</v>
      </c>
    </row>
    <row r="69" spans="1:17" ht="14.4" customHeight="1" x14ac:dyDescent="0.3">
      <c r="A69" s="660" t="s">
        <v>5391</v>
      </c>
      <c r="B69" s="661" t="s">
        <v>5392</v>
      </c>
      <c r="C69" s="661" t="s">
        <v>4493</v>
      </c>
      <c r="D69" s="661" t="s">
        <v>4957</v>
      </c>
      <c r="E69" s="661" t="s">
        <v>4958</v>
      </c>
      <c r="F69" s="664">
        <v>193</v>
      </c>
      <c r="G69" s="664">
        <v>5597</v>
      </c>
      <c r="H69" s="664">
        <v>1</v>
      </c>
      <c r="I69" s="664">
        <v>29</v>
      </c>
      <c r="J69" s="664">
        <v>248</v>
      </c>
      <c r="K69" s="664">
        <v>7274</v>
      </c>
      <c r="L69" s="664">
        <v>1.299624798999464</v>
      </c>
      <c r="M69" s="664">
        <v>29.330645161290324</v>
      </c>
      <c r="N69" s="664">
        <v>280</v>
      </c>
      <c r="O69" s="664">
        <v>8400</v>
      </c>
      <c r="P69" s="677">
        <v>1.5008040021440057</v>
      </c>
      <c r="Q69" s="665">
        <v>30</v>
      </c>
    </row>
    <row r="70" spans="1:17" ht="14.4" customHeight="1" x14ac:dyDescent="0.3">
      <c r="A70" s="660" t="s">
        <v>5391</v>
      </c>
      <c r="B70" s="661" t="s">
        <v>5392</v>
      </c>
      <c r="C70" s="661" t="s">
        <v>4493</v>
      </c>
      <c r="D70" s="661" t="s">
        <v>5459</v>
      </c>
      <c r="E70" s="661" t="s">
        <v>5460</v>
      </c>
      <c r="F70" s="664">
        <v>61</v>
      </c>
      <c r="G70" s="664">
        <v>1891</v>
      </c>
      <c r="H70" s="664">
        <v>1</v>
      </c>
      <c r="I70" s="664">
        <v>31</v>
      </c>
      <c r="J70" s="664">
        <v>112</v>
      </c>
      <c r="K70" s="664">
        <v>3472</v>
      </c>
      <c r="L70" s="664">
        <v>1.8360655737704918</v>
      </c>
      <c r="M70" s="664">
        <v>31</v>
      </c>
      <c r="N70" s="664">
        <v>129</v>
      </c>
      <c r="O70" s="664">
        <v>3999</v>
      </c>
      <c r="P70" s="677">
        <v>2.1147540983606556</v>
      </c>
      <c r="Q70" s="665">
        <v>31</v>
      </c>
    </row>
    <row r="71" spans="1:17" ht="14.4" customHeight="1" x14ac:dyDescent="0.3">
      <c r="A71" s="660" t="s">
        <v>5391</v>
      </c>
      <c r="B71" s="661" t="s">
        <v>5392</v>
      </c>
      <c r="C71" s="661" t="s">
        <v>4493</v>
      </c>
      <c r="D71" s="661" t="s">
        <v>5461</v>
      </c>
      <c r="E71" s="661" t="s">
        <v>5462</v>
      </c>
      <c r="F71" s="664">
        <v>447</v>
      </c>
      <c r="G71" s="664">
        <v>12069</v>
      </c>
      <c r="H71" s="664">
        <v>1</v>
      </c>
      <c r="I71" s="664">
        <v>27</v>
      </c>
      <c r="J71" s="664">
        <v>589</v>
      </c>
      <c r="K71" s="664">
        <v>15903</v>
      </c>
      <c r="L71" s="664">
        <v>1.3176733780760626</v>
      </c>
      <c r="M71" s="664">
        <v>27</v>
      </c>
      <c r="N71" s="664">
        <v>633</v>
      </c>
      <c r="O71" s="664">
        <v>17091</v>
      </c>
      <c r="P71" s="677">
        <v>1.4161073825503356</v>
      </c>
      <c r="Q71" s="665">
        <v>27</v>
      </c>
    </row>
    <row r="72" spans="1:17" ht="14.4" customHeight="1" x14ac:dyDescent="0.3">
      <c r="A72" s="660" t="s">
        <v>5391</v>
      </c>
      <c r="B72" s="661" t="s">
        <v>5392</v>
      </c>
      <c r="C72" s="661" t="s">
        <v>4493</v>
      </c>
      <c r="D72" s="661" t="s">
        <v>5463</v>
      </c>
      <c r="E72" s="661" t="s">
        <v>5464</v>
      </c>
      <c r="F72" s="664"/>
      <c r="G72" s="664"/>
      <c r="H72" s="664"/>
      <c r="I72" s="664"/>
      <c r="J72" s="664"/>
      <c r="K72" s="664"/>
      <c r="L72" s="664"/>
      <c r="M72" s="664"/>
      <c r="N72" s="664">
        <v>1</v>
      </c>
      <c r="O72" s="664">
        <v>255</v>
      </c>
      <c r="P72" s="677"/>
      <c r="Q72" s="665">
        <v>255</v>
      </c>
    </row>
    <row r="73" spans="1:17" ht="14.4" customHeight="1" x14ac:dyDescent="0.3">
      <c r="A73" s="660" t="s">
        <v>5391</v>
      </c>
      <c r="B73" s="661" t="s">
        <v>5392</v>
      </c>
      <c r="C73" s="661" t="s">
        <v>4493</v>
      </c>
      <c r="D73" s="661" t="s">
        <v>5465</v>
      </c>
      <c r="E73" s="661" t="s">
        <v>5466</v>
      </c>
      <c r="F73" s="664">
        <v>2</v>
      </c>
      <c r="G73" s="664">
        <v>44</v>
      </c>
      <c r="H73" s="664">
        <v>1</v>
      </c>
      <c r="I73" s="664">
        <v>22</v>
      </c>
      <c r="J73" s="664"/>
      <c r="K73" s="664"/>
      <c r="L73" s="664"/>
      <c r="M73" s="664"/>
      <c r="N73" s="664"/>
      <c r="O73" s="664"/>
      <c r="P73" s="677"/>
      <c r="Q73" s="665"/>
    </row>
    <row r="74" spans="1:17" ht="14.4" customHeight="1" x14ac:dyDescent="0.3">
      <c r="A74" s="660" t="s">
        <v>5391</v>
      </c>
      <c r="B74" s="661" t="s">
        <v>5392</v>
      </c>
      <c r="C74" s="661" t="s">
        <v>4493</v>
      </c>
      <c r="D74" s="661" t="s">
        <v>5467</v>
      </c>
      <c r="E74" s="661" t="s">
        <v>5468</v>
      </c>
      <c r="F74" s="664">
        <v>940</v>
      </c>
      <c r="G74" s="664">
        <v>23500</v>
      </c>
      <c r="H74" s="664">
        <v>1</v>
      </c>
      <c r="I74" s="664">
        <v>25</v>
      </c>
      <c r="J74" s="664">
        <v>1167</v>
      </c>
      <c r="K74" s="664">
        <v>29175</v>
      </c>
      <c r="L74" s="664">
        <v>1.2414893617021276</v>
      </c>
      <c r="M74" s="664">
        <v>25</v>
      </c>
      <c r="N74" s="664">
        <v>1187</v>
      </c>
      <c r="O74" s="664">
        <v>29675</v>
      </c>
      <c r="P74" s="677">
        <v>1.2627659574468084</v>
      </c>
      <c r="Q74" s="665">
        <v>25</v>
      </c>
    </row>
    <row r="75" spans="1:17" ht="14.4" customHeight="1" x14ac:dyDescent="0.3">
      <c r="A75" s="660" t="s">
        <v>5391</v>
      </c>
      <c r="B75" s="661" t="s">
        <v>5392</v>
      </c>
      <c r="C75" s="661" t="s">
        <v>4493</v>
      </c>
      <c r="D75" s="661" t="s">
        <v>5469</v>
      </c>
      <c r="E75" s="661" t="s">
        <v>5470</v>
      </c>
      <c r="F75" s="664">
        <v>3</v>
      </c>
      <c r="G75" s="664">
        <v>99</v>
      </c>
      <c r="H75" s="664">
        <v>1</v>
      </c>
      <c r="I75" s="664">
        <v>33</v>
      </c>
      <c r="J75" s="664">
        <v>4</v>
      </c>
      <c r="K75" s="664">
        <v>132</v>
      </c>
      <c r="L75" s="664">
        <v>1.3333333333333333</v>
      </c>
      <c r="M75" s="664">
        <v>33</v>
      </c>
      <c r="N75" s="664">
        <v>2</v>
      </c>
      <c r="O75" s="664">
        <v>66</v>
      </c>
      <c r="P75" s="677">
        <v>0.66666666666666663</v>
      </c>
      <c r="Q75" s="665">
        <v>33</v>
      </c>
    </row>
    <row r="76" spans="1:17" ht="14.4" customHeight="1" x14ac:dyDescent="0.3">
      <c r="A76" s="660" t="s">
        <v>5391</v>
      </c>
      <c r="B76" s="661" t="s">
        <v>5392</v>
      </c>
      <c r="C76" s="661" t="s">
        <v>4493</v>
      </c>
      <c r="D76" s="661" t="s">
        <v>5471</v>
      </c>
      <c r="E76" s="661" t="s">
        <v>5472</v>
      </c>
      <c r="F76" s="664">
        <v>5</v>
      </c>
      <c r="G76" s="664">
        <v>150</v>
      </c>
      <c r="H76" s="664">
        <v>1</v>
      </c>
      <c r="I76" s="664">
        <v>30</v>
      </c>
      <c r="J76" s="664">
        <v>2</v>
      </c>
      <c r="K76" s="664">
        <v>60</v>
      </c>
      <c r="L76" s="664">
        <v>0.4</v>
      </c>
      <c r="M76" s="664">
        <v>30</v>
      </c>
      <c r="N76" s="664">
        <v>4</v>
      </c>
      <c r="O76" s="664">
        <v>120</v>
      </c>
      <c r="P76" s="677">
        <v>0.8</v>
      </c>
      <c r="Q76" s="665">
        <v>30</v>
      </c>
    </row>
    <row r="77" spans="1:17" ht="14.4" customHeight="1" x14ac:dyDescent="0.3">
      <c r="A77" s="660" t="s">
        <v>5391</v>
      </c>
      <c r="B77" s="661" t="s">
        <v>5392</v>
      </c>
      <c r="C77" s="661" t="s">
        <v>4493</v>
      </c>
      <c r="D77" s="661" t="s">
        <v>5473</v>
      </c>
      <c r="E77" s="661" t="s">
        <v>5474</v>
      </c>
      <c r="F77" s="664">
        <v>3</v>
      </c>
      <c r="G77" s="664">
        <v>612</v>
      </c>
      <c r="H77" s="664">
        <v>1</v>
      </c>
      <c r="I77" s="664">
        <v>204</v>
      </c>
      <c r="J77" s="664">
        <v>13</v>
      </c>
      <c r="K77" s="664">
        <v>2652</v>
      </c>
      <c r="L77" s="664">
        <v>4.333333333333333</v>
      </c>
      <c r="M77" s="664">
        <v>204</v>
      </c>
      <c r="N77" s="664">
        <v>2</v>
      </c>
      <c r="O77" s="664">
        <v>408</v>
      </c>
      <c r="P77" s="677">
        <v>0.66666666666666663</v>
      </c>
      <c r="Q77" s="665">
        <v>204</v>
      </c>
    </row>
    <row r="78" spans="1:17" ht="14.4" customHeight="1" x14ac:dyDescent="0.3">
      <c r="A78" s="660" t="s">
        <v>5391</v>
      </c>
      <c r="B78" s="661" t="s">
        <v>5392</v>
      </c>
      <c r="C78" s="661" t="s">
        <v>4493</v>
      </c>
      <c r="D78" s="661" t="s">
        <v>5475</v>
      </c>
      <c r="E78" s="661" t="s">
        <v>5476</v>
      </c>
      <c r="F78" s="664">
        <v>16</v>
      </c>
      <c r="G78" s="664">
        <v>416</v>
      </c>
      <c r="H78" s="664">
        <v>1</v>
      </c>
      <c r="I78" s="664">
        <v>26</v>
      </c>
      <c r="J78" s="664">
        <v>19</v>
      </c>
      <c r="K78" s="664">
        <v>494</v>
      </c>
      <c r="L78" s="664">
        <v>1.1875</v>
      </c>
      <c r="M78" s="664">
        <v>26</v>
      </c>
      <c r="N78" s="664">
        <v>21</v>
      </c>
      <c r="O78" s="664">
        <v>546</v>
      </c>
      <c r="P78" s="677">
        <v>1.3125</v>
      </c>
      <c r="Q78" s="665">
        <v>26</v>
      </c>
    </row>
    <row r="79" spans="1:17" ht="14.4" customHeight="1" x14ac:dyDescent="0.3">
      <c r="A79" s="660" t="s">
        <v>5391</v>
      </c>
      <c r="B79" s="661" t="s">
        <v>5392</v>
      </c>
      <c r="C79" s="661" t="s">
        <v>4493</v>
      </c>
      <c r="D79" s="661" t="s">
        <v>5477</v>
      </c>
      <c r="E79" s="661" t="s">
        <v>5478</v>
      </c>
      <c r="F79" s="664">
        <v>8</v>
      </c>
      <c r="G79" s="664">
        <v>672</v>
      </c>
      <c r="H79" s="664">
        <v>1</v>
      </c>
      <c r="I79" s="664">
        <v>84</v>
      </c>
      <c r="J79" s="664">
        <v>8</v>
      </c>
      <c r="K79" s="664">
        <v>672</v>
      </c>
      <c r="L79" s="664">
        <v>1</v>
      </c>
      <c r="M79" s="664">
        <v>84</v>
      </c>
      <c r="N79" s="664">
        <v>5</v>
      </c>
      <c r="O79" s="664">
        <v>420</v>
      </c>
      <c r="P79" s="677">
        <v>0.625</v>
      </c>
      <c r="Q79" s="665">
        <v>84</v>
      </c>
    </row>
    <row r="80" spans="1:17" ht="14.4" customHeight="1" x14ac:dyDescent="0.3">
      <c r="A80" s="660" t="s">
        <v>5391</v>
      </c>
      <c r="B80" s="661" t="s">
        <v>5392</v>
      </c>
      <c r="C80" s="661" t="s">
        <v>4493</v>
      </c>
      <c r="D80" s="661" t="s">
        <v>5479</v>
      </c>
      <c r="E80" s="661" t="s">
        <v>5480</v>
      </c>
      <c r="F80" s="664">
        <v>13</v>
      </c>
      <c r="G80" s="664">
        <v>2262</v>
      </c>
      <c r="H80" s="664">
        <v>1</v>
      </c>
      <c r="I80" s="664">
        <v>174</v>
      </c>
      <c r="J80" s="664">
        <v>9</v>
      </c>
      <c r="K80" s="664">
        <v>1569</v>
      </c>
      <c r="L80" s="664">
        <v>0.69363395225464186</v>
      </c>
      <c r="M80" s="664">
        <v>174.33333333333334</v>
      </c>
      <c r="N80" s="664">
        <v>13</v>
      </c>
      <c r="O80" s="664">
        <v>2275</v>
      </c>
      <c r="P80" s="677">
        <v>1.0057471264367817</v>
      </c>
      <c r="Q80" s="665">
        <v>175</v>
      </c>
    </row>
    <row r="81" spans="1:17" ht="14.4" customHeight="1" x14ac:dyDescent="0.3">
      <c r="A81" s="660" t="s">
        <v>5391</v>
      </c>
      <c r="B81" s="661" t="s">
        <v>5392</v>
      </c>
      <c r="C81" s="661" t="s">
        <v>4493</v>
      </c>
      <c r="D81" s="661" t="s">
        <v>5481</v>
      </c>
      <c r="E81" s="661" t="s">
        <v>5482</v>
      </c>
      <c r="F81" s="664">
        <v>2</v>
      </c>
      <c r="G81" s="664">
        <v>500</v>
      </c>
      <c r="H81" s="664">
        <v>1</v>
      </c>
      <c r="I81" s="664">
        <v>250</v>
      </c>
      <c r="J81" s="664">
        <v>1</v>
      </c>
      <c r="K81" s="664">
        <v>250</v>
      </c>
      <c r="L81" s="664">
        <v>0.5</v>
      </c>
      <c r="M81" s="664">
        <v>250</v>
      </c>
      <c r="N81" s="664"/>
      <c r="O81" s="664"/>
      <c r="P81" s="677"/>
      <c r="Q81" s="665"/>
    </row>
    <row r="82" spans="1:17" ht="14.4" customHeight="1" x14ac:dyDescent="0.3">
      <c r="A82" s="660" t="s">
        <v>5391</v>
      </c>
      <c r="B82" s="661" t="s">
        <v>5392</v>
      </c>
      <c r="C82" s="661" t="s">
        <v>4493</v>
      </c>
      <c r="D82" s="661" t="s">
        <v>5483</v>
      </c>
      <c r="E82" s="661" t="s">
        <v>5484</v>
      </c>
      <c r="F82" s="664">
        <v>239</v>
      </c>
      <c r="G82" s="664">
        <v>3585</v>
      </c>
      <c r="H82" s="664">
        <v>1</v>
      </c>
      <c r="I82" s="664">
        <v>15</v>
      </c>
      <c r="J82" s="664">
        <v>272</v>
      </c>
      <c r="K82" s="664">
        <v>4080</v>
      </c>
      <c r="L82" s="664">
        <v>1.1380753138075315</v>
      </c>
      <c r="M82" s="664">
        <v>15</v>
      </c>
      <c r="N82" s="664">
        <v>350</v>
      </c>
      <c r="O82" s="664">
        <v>5250</v>
      </c>
      <c r="P82" s="677">
        <v>1.4644351464435146</v>
      </c>
      <c r="Q82" s="665">
        <v>15</v>
      </c>
    </row>
    <row r="83" spans="1:17" ht="14.4" customHeight="1" x14ac:dyDescent="0.3">
      <c r="A83" s="660" t="s">
        <v>5391</v>
      </c>
      <c r="B83" s="661" t="s">
        <v>5392</v>
      </c>
      <c r="C83" s="661" t="s">
        <v>4493</v>
      </c>
      <c r="D83" s="661" t="s">
        <v>5485</v>
      </c>
      <c r="E83" s="661" t="s">
        <v>5486</v>
      </c>
      <c r="F83" s="664">
        <v>292</v>
      </c>
      <c r="G83" s="664">
        <v>6716</v>
      </c>
      <c r="H83" s="664">
        <v>1</v>
      </c>
      <c r="I83" s="664">
        <v>23</v>
      </c>
      <c r="J83" s="664">
        <v>396</v>
      </c>
      <c r="K83" s="664">
        <v>9108</v>
      </c>
      <c r="L83" s="664">
        <v>1.3561643835616439</v>
      </c>
      <c r="M83" s="664">
        <v>23</v>
      </c>
      <c r="N83" s="664">
        <v>419</v>
      </c>
      <c r="O83" s="664">
        <v>9637</v>
      </c>
      <c r="P83" s="677">
        <v>1.4349315068493151</v>
      </c>
      <c r="Q83" s="665">
        <v>23</v>
      </c>
    </row>
    <row r="84" spans="1:17" ht="14.4" customHeight="1" x14ac:dyDescent="0.3">
      <c r="A84" s="660" t="s">
        <v>5391</v>
      </c>
      <c r="B84" s="661" t="s">
        <v>5392</v>
      </c>
      <c r="C84" s="661" t="s">
        <v>4493</v>
      </c>
      <c r="D84" s="661" t="s">
        <v>5487</v>
      </c>
      <c r="E84" s="661" t="s">
        <v>5488</v>
      </c>
      <c r="F84" s="664">
        <v>2</v>
      </c>
      <c r="G84" s="664">
        <v>498</v>
      </c>
      <c r="H84" s="664">
        <v>1</v>
      </c>
      <c r="I84" s="664">
        <v>249</v>
      </c>
      <c r="J84" s="664">
        <v>1</v>
      </c>
      <c r="K84" s="664">
        <v>249</v>
      </c>
      <c r="L84" s="664">
        <v>0.5</v>
      </c>
      <c r="M84" s="664">
        <v>249</v>
      </c>
      <c r="N84" s="664"/>
      <c r="O84" s="664"/>
      <c r="P84" s="677"/>
      <c r="Q84" s="665"/>
    </row>
    <row r="85" spans="1:17" ht="14.4" customHeight="1" x14ac:dyDescent="0.3">
      <c r="A85" s="660" t="s">
        <v>5391</v>
      </c>
      <c r="B85" s="661" t="s">
        <v>5392</v>
      </c>
      <c r="C85" s="661" t="s">
        <v>4493</v>
      </c>
      <c r="D85" s="661" t="s">
        <v>5489</v>
      </c>
      <c r="E85" s="661" t="s">
        <v>5490</v>
      </c>
      <c r="F85" s="664">
        <v>4</v>
      </c>
      <c r="G85" s="664">
        <v>148</v>
      </c>
      <c r="H85" s="664">
        <v>1</v>
      </c>
      <c r="I85" s="664">
        <v>37</v>
      </c>
      <c r="J85" s="664"/>
      <c r="K85" s="664"/>
      <c r="L85" s="664"/>
      <c r="M85" s="664"/>
      <c r="N85" s="664">
        <v>1</v>
      </c>
      <c r="O85" s="664">
        <v>37</v>
      </c>
      <c r="P85" s="677">
        <v>0.25</v>
      </c>
      <c r="Q85" s="665">
        <v>37</v>
      </c>
    </row>
    <row r="86" spans="1:17" ht="14.4" customHeight="1" x14ac:dyDescent="0.3">
      <c r="A86" s="660" t="s">
        <v>5391</v>
      </c>
      <c r="B86" s="661" t="s">
        <v>5392</v>
      </c>
      <c r="C86" s="661" t="s">
        <v>4493</v>
      </c>
      <c r="D86" s="661" t="s">
        <v>4963</v>
      </c>
      <c r="E86" s="661" t="s">
        <v>4964</v>
      </c>
      <c r="F86" s="664">
        <v>106</v>
      </c>
      <c r="G86" s="664">
        <v>2438</v>
      </c>
      <c r="H86" s="664">
        <v>1</v>
      </c>
      <c r="I86" s="664">
        <v>23</v>
      </c>
      <c r="J86" s="664">
        <v>185</v>
      </c>
      <c r="K86" s="664">
        <v>4255</v>
      </c>
      <c r="L86" s="664">
        <v>1.7452830188679245</v>
      </c>
      <c r="M86" s="664">
        <v>23</v>
      </c>
      <c r="N86" s="664">
        <v>229</v>
      </c>
      <c r="O86" s="664">
        <v>5267</v>
      </c>
      <c r="P86" s="677">
        <v>2.1603773584905661</v>
      </c>
      <c r="Q86" s="665">
        <v>23</v>
      </c>
    </row>
    <row r="87" spans="1:17" ht="14.4" customHeight="1" x14ac:dyDescent="0.3">
      <c r="A87" s="660" t="s">
        <v>5391</v>
      </c>
      <c r="B87" s="661" t="s">
        <v>5392</v>
      </c>
      <c r="C87" s="661" t="s">
        <v>4493</v>
      </c>
      <c r="D87" s="661" t="s">
        <v>5491</v>
      </c>
      <c r="E87" s="661" t="s">
        <v>5492</v>
      </c>
      <c r="F87" s="664">
        <v>192</v>
      </c>
      <c r="G87" s="664">
        <v>5568</v>
      </c>
      <c r="H87" s="664">
        <v>1</v>
      </c>
      <c r="I87" s="664">
        <v>29</v>
      </c>
      <c r="J87" s="664">
        <v>234</v>
      </c>
      <c r="K87" s="664">
        <v>6786</v>
      </c>
      <c r="L87" s="664">
        <v>1.21875</v>
      </c>
      <c r="M87" s="664">
        <v>29</v>
      </c>
      <c r="N87" s="664">
        <v>260</v>
      </c>
      <c r="O87" s="664">
        <v>7540</v>
      </c>
      <c r="P87" s="677">
        <v>1.3541666666666667</v>
      </c>
      <c r="Q87" s="665">
        <v>29</v>
      </c>
    </row>
    <row r="88" spans="1:17" ht="14.4" customHeight="1" x14ac:dyDescent="0.3">
      <c r="A88" s="660" t="s">
        <v>5391</v>
      </c>
      <c r="B88" s="661" t="s">
        <v>5392</v>
      </c>
      <c r="C88" s="661" t="s">
        <v>4493</v>
      </c>
      <c r="D88" s="661" t="s">
        <v>5493</v>
      </c>
      <c r="E88" s="661" t="s">
        <v>5494</v>
      </c>
      <c r="F88" s="664">
        <v>4</v>
      </c>
      <c r="G88" s="664">
        <v>60</v>
      </c>
      <c r="H88" s="664">
        <v>1</v>
      </c>
      <c r="I88" s="664">
        <v>15</v>
      </c>
      <c r="J88" s="664">
        <v>1</v>
      </c>
      <c r="K88" s="664">
        <v>15</v>
      </c>
      <c r="L88" s="664">
        <v>0.25</v>
      </c>
      <c r="M88" s="664">
        <v>15</v>
      </c>
      <c r="N88" s="664">
        <v>2</v>
      </c>
      <c r="O88" s="664">
        <v>30</v>
      </c>
      <c r="P88" s="677">
        <v>0.5</v>
      </c>
      <c r="Q88" s="665">
        <v>15</v>
      </c>
    </row>
    <row r="89" spans="1:17" ht="14.4" customHeight="1" x14ac:dyDescent="0.3">
      <c r="A89" s="660" t="s">
        <v>5391</v>
      </c>
      <c r="B89" s="661" t="s">
        <v>5392</v>
      </c>
      <c r="C89" s="661" t="s">
        <v>4493</v>
      </c>
      <c r="D89" s="661" t="s">
        <v>5495</v>
      </c>
      <c r="E89" s="661" t="s">
        <v>5496</v>
      </c>
      <c r="F89" s="664">
        <v>500</v>
      </c>
      <c r="G89" s="664">
        <v>9500</v>
      </c>
      <c r="H89" s="664">
        <v>1</v>
      </c>
      <c r="I89" s="664">
        <v>19</v>
      </c>
      <c r="J89" s="664">
        <v>637</v>
      </c>
      <c r="K89" s="664">
        <v>12103</v>
      </c>
      <c r="L89" s="664">
        <v>1.274</v>
      </c>
      <c r="M89" s="664">
        <v>19</v>
      </c>
      <c r="N89" s="664">
        <v>651</v>
      </c>
      <c r="O89" s="664">
        <v>12369</v>
      </c>
      <c r="P89" s="677">
        <v>1.302</v>
      </c>
      <c r="Q89" s="665">
        <v>19</v>
      </c>
    </row>
    <row r="90" spans="1:17" ht="14.4" customHeight="1" x14ac:dyDescent="0.3">
      <c r="A90" s="660" t="s">
        <v>5391</v>
      </c>
      <c r="B90" s="661" t="s">
        <v>5392</v>
      </c>
      <c r="C90" s="661" t="s">
        <v>4493</v>
      </c>
      <c r="D90" s="661" t="s">
        <v>5497</v>
      </c>
      <c r="E90" s="661" t="s">
        <v>5498</v>
      </c>
      <c r="F90" s="664">
        <v>1604</v>
      </c>
      <c r="G90" s="664">
        <v>32080</v>
      </c>
      <c r="H90" s="664">
        <v>1</v>
      </c>
      <c r="I90" s="664">
        <v>20</v>
      </c>
      <c r="J90" s="664">
        <v>2004</v>
      </c>
      <c r="K90" s="664">
        <v>40080</v>
      </c>
      <c r="L90" s="664">
        <v>1.2493765586034913</v>
      </c>
      <c r="M90" s="664">
        <v>20</v>
      </c>
      <c r="N90" s="664">
        <v>2061</v>
      </c>
      <c r="O90" s="664">
        <v>41220</v>
      </c>
      <c r="P90" s="677">
        <v>1.2849127182044888</v>
      </c>
      <c r="Q90" s="665">
        <v>20</v>
      </c>
    </row>
    <row r="91" spans="1:17" ht="14.4" customHeight="1" x14ac:dyDescent="0.3">
      <c r="A91" s="660" t="s">
        <v>5391</v>
      </c>
      <c r="B91" s="661" t="s">
        <v>5392</v>
      </c>
      <c r="C91" s="661" t="s">
        <v>4493</v>
      </c>
      <c r="D91" s="661" t="s">
        <v>5499</v>
      </c>
      <c r="E91" s="661" t="s">
        <v>5500</v>
      </c>
      <c r="F91" s="664">
        <v>5</v>
      </c>
      <c r="G91" s="664">
        <v>420</v>
      </c>
      <c r="H91" s="664">
        <v>1</v>
      </c>
      <c r="I91" s="664">
        <v>84</v>
      </c>
      <c r="J91" s="664"/>
      <c r="K91" s="664"/>
      <c r="L91" s="664"/>
      <c r="M91" s="664"/>
      <c r="N91" s="664">
        <v>1</v>
      </c>
      <c r="O91" s="664">
        <v>84</v>
      </c>
      <c r="P91" s="677">
        <v>0.2</v>
      </c>
      <c r="Q91" s="665">
        <v>84</v>
      </c>
    </row>
    <row r="92" spans="1:17" ht="14.4" customHeight="1" x14ac:dyDescent="0.3">
      <c r="A92" s="660" t="s">
        <v>5391</v>
      </c>
      <c r="B92" s="661" t="s">
        <v>5392</v>
      </c>
      <c r="C92" s="661" t="s">
        <v>4493</v>
      </c>
      <c r="D92" s="661" t="s">
        <v>5501</v>
      </c>
      <c r="E92" s="661" t="s">
        <v>5502</v>
      </c>
      <c r="F92" s="664">
        <v>1</v>
      </c>
      <c r="G92" s="664">
        <v>263</v>
      </c>
      <c r="H92" s="664">
        <v>1</v>
      </c>
      <c r="I92" s="664">
        <v>263</v>
      </c>
      <c r="J92" s="664"/>
      <c r="K92" s="664"/>
      <c r="L92" s="664"/>
      <c r="M92" s="664"/>
      <c r="N92" s="664"/>
      <c r="O92" s="664"/>
      <c r="P92" s="677"/>
      <c r="Q92" s="665"/>
    </row>
    <row r="93" spans="1:17" ht="14.4" customHeight="1" x14ac:dyDescent="0.3">
      <c r="A93" s="660" t="s">
        <v>5391</v>
      </c>
      <c r="B93" s="661" t="s">
        <v>5392</v>
      </c>
      <c r="C93" s="661" t="s">
        <v>4493</v>
      </c>
      <c r="D93" s="661" t="s">
        <v>5503</v>
      </c>
      <c r="E93" s="661" t="s">
        <v>5504</v>
      </c>
      <c r="F93" s="664">
        <v>1</v>
      </c>
      <c r="G93" s="664">
        <v>78</v>
      </c>
      <c r="H93" s="664">
        <v>1</v>
      </c>
      <c r="I93" s="664">
        <v>78</v>
      </c>
      <c r="J93" s="664"/>
      <c r="K93" s="664"/>
      <c r="L93" s="664"/>
      <c r="M93" s="664"/>
      <c r="N93" s="664"/>
      <c r="O93" s="664"/>
      <c r="P93" s="677"/>
      <c r="Q93" s="665"/>
    </row>
    <row r="94" spans="1:17" ht="14.4" customHeight="1" x14ac:dyDescent="0.3">
      <c r="A94" s="660" t="s">
        <v>5391</v>
      </c>
      <c r="B94" s="661" t="s">
        <v>5392</v>
      </c>
      <c r="C94" s="661" t="s">
        <v>4493</v>
      </c>
      <c r="D94" s="661" t="s">
        <v>5505</v>
      </c>
      <c r="E94" s="661" t="s">
        <v>5506</v>
      </c>
      <c r="F94" s="664">
        <v>84</v>
      </c>
      <c r="G94" s="664">
        <v>1848</v>
      </c>
      <c r="H94" s="664">
        <v>1</v>
      </c>
      <c r="I94" s="664">
        <v>22</v>
      </c>
      <c r="J94" s="664">
        <v>130</v>
      </c>
      <c r="K94" s="664">
        <v>2860</v>
      </c>
      <c r="L94" s="664">
        <v>1.5476190476190477</v>
      </c>
      <c r="M94" s="664">
        <v>22</v>
      </c>
      <c r="N94" s="664">
        <v>155</v>
      </c>
      <c r="O94" s="664">
        <v>3410</v>
      </c>
      <c r="P94" s="677">
        <v>1.8452380952380953</v>
      </c>
      <c r="Q94" s="665">
        <v>22</v>
      </c>
    </row>
    <row r="95" spans="1:17" ht="14.4" customHeight="1" x14ac:dyDescent="0.3">
      <c r="A95" s="660" t="s">
        <v>5391</v>
      </c>
      <c r="B95" s="661" t="s">
        <v>5392</v>
      </c>
      <c r="C95" s="661" t="s">
        <v>4493</v>
      </c>
      <c r="D95" s="661" t="s">
        <v>5507</v>
      </c>
      <c r="E95" s="661" t="s">
        <v>5508</v>
      </c>
      <c r="F95" s="664"/>
      <c r="G95" s="664"/>
      <c r="H95" s="664"/>
      <c r="I95" s="664"/>
      <c r="J95" s="664">
        <v>2</v>
      </c>
      <c r="K95" s="664">
        <v>340</v>
      </c>
      <c r="L95" s="664"/>
      <c r="M95" s="664">
        <v>170</v>
      </c>
      <c r="N95" s="664"/>
      <c r="O95" s="664"/>
      <c r="P95" s="677"/>
      <c r="Q95" s="665"/>
    </row>
    <row r="96" spans="1:17" ht="14.4" customHeight="1" x14ac:dyDescent="0.3">
      <c r="A96" s="660" t="s">
        <v>5391</v>
      </c>
      <c r="B96" s="661" t="s">
        <v>5392</v>
      </c>
      <c r="C96" s="661" t="s">
        <v>4493</v>
      </c>
      <c r="D96" s="661" t="s">
        <v>5509</v>
      </c>
      <c r="E96" s="661" t="s">
        <v>5510</v>
      </c>
      <c r="F96" s="664">
        <v>1</v>
      </c>
      <c r="G96" s="664">
        <v>166</v>
      </c>
      <c r="H96" s="664">
        <v>1</v>
      </c>
      <c r="I96" s="664">
        <v>166</v>
      </c>
      <c r="J96" s="664"/>
      <c r="K96" s="664"/>
      <c r="L96" s="664"/>
      <c r="M96" s="664"/>
      <c r="N96" s="664">
        <v>1</v>
      </c>
      <c r="O96" s="664">
        <v>167</v>
      </c>
      <c r="P96" s="677">
        <v>1.0060240963855422</v>
      </c>
      <c r="Q96" s="665">
        <v>167</v>
      </c>
    </row>
    <row r="97" spans="1:17" ht="14.4" customHeight="1" x14ac:dyDescent="0.3">
      <c r="A97" s="660" t="s">
        <v>5391</v>
      </c>
      <c r="B97" s="661" t="s">
        <v>5392</v>
      </c>
      <c r="C97" s="661" t="s">
        <v>4493</v>
      </c>
      <c r="D97" s="661" t="s">
        <v>5511</v>
      </c>
      <c r="E97" s="661" t="s">
        <v>5512</v>
      </c>
      <c r="F97" s="664">
        <v>1</v>
      </c>
      <c r="G97" s="664">
        <v>310</v>
      </c>
      <c r="H97" s="664">
        <v>1</v>
      </c>
      <c r="I97" s="664">
        <v>310</v>
      </c>
      <c r="J97" s="664"/>
      <c r="K97" s="664"/>
      <c r="L97" s="664"/>
      <c r="M97" s="664"/>
      <c r="N97" s="664"/>
      <c r="O97" s="664"/>
      <c r="P97" s="677"/>
      <c r="Q97" s="665"/>
    </row>
    <row r="98" spans="1:17" ht="14.4" customHeight="1" x14ac:dyDescent="0.3">
      <c r="A98" s="660" t="s">
        <v>5391</v>
      </c>
      <c r="B98" s="661" t="s">
        <v>5392</v>
      </c>
      <c r="C98" s="661" t="s">
        <v>4493</v>
      </c>
      <c r="D98" s="661" t="s">
        <v>5513</v>
      </c>
      <c r="E98" s="661" t="s">
        <v>5514</v>
      </c>
      <c r="F98" s="664">
        <v>12</v>
      </c>
      <c r="G98" s="664">
        <v>276</v>
      </c>
      <c r="H98" s="664">
        <v>1</v>
      </c>
      <c r="I98" s="664">
        <v>23</v>
      </c>
      <c r="J98" s="664">
        <v>3</v>
      </c>
      <c r="K98" s="664">
        <v>69</v>
      </c>
      <c r="L98" s="664">
        <v>0.25</v>
      </c>
      <c r="M98" s="664">
        <v>23</v>
      </c>
      <c r="N98" s="664">
        <v>2</v>
      </c>
      <c r="O98" s="664">
        <v>46</v>
      </c>
      <c r="P98" s="677">
        <v>0.16666666666666666</v>
      </c>
      <c r="Q98" s="665">
        <v>23</v>
      </c>
    </row>
    <row r="99" spans="1:17" ht="14.4" customHeight="1" x14ac:dyDescent="0.3">
      <c r="A99" s="660" t="s">
        <v>5391</v>
      </c>
      <c r="B99" s="661" t="s">
        <v>5392</v>
      </c>
      <c r="C99" s="661" t="s">
        <v>4493</v>
      </c>
      <c r="D99" s="661" t="s">
        <v>5515</v>
      </c>
      <c r="E99" s="661" t="s">
        <v>5516</v>
      </c>
      <c r="F99" s="664"/>
      <c r="G99" s="664"/>
      <c r="H99" s="664"/>
      <c r="I99" s="664"/>
      <c r="J99" s="664">
        <v>2</v>
      </c>
      <c r="K99" s="664">
        <v>34</v>
      </c>
      <c r="L99" s="664"/>
      <c r="M99" s="664">
        <v>17</v>
      </c>
      <c r="N99" s="664"/>
      <c r="O99" s="664"/>
      <c r="P99" s="677"/>
      <c r="Q99" s="665"/>
    </row>
    <row r="100" spans="1:17" ht="14.4" customHeight="1" x14ac:dyDescent="0.3">
      <c r="A100" s="660" t="s">
        <v>5391</v>
      </c>
      <c r="B100" s="661" t="s">
        <v>5392</v>
      </c>
      <c r="C100" s="661" t="s">
        <v>4493</v>
      </c>
      <c r="D100" s="661" t="s">
        <v>5517</v>
      </c>
      <c r="E100" s="661" t="s">
        <v>5518</v>
      </c>
      <c r="F100" s="664">
        <v>133</v>
      </c>
      <c r="G100" s="664">
        <v>38703</v>
      </c>
      <c r="H100" s="664">
        <v>1</v>
      </c>
      <c r="I100" s="664">
        <v>291</v>
      </c>
      <c r="J100" s="664">
        <v>119</v>
      </c>
      <c r="K100" s="664">
        <v>34660</v>
      </c>
      <c r="L100" s="664">
        <v>0.89553781360618034</v>
      </c>
      <c r="M100" s="664">
        <v>291.26050420168065</v>
      </c>
      <c r="N100" s="664">
        <v>91</v>
      </c>
      <c r="O100" s="664">
        <v>26663</v>
      </c>
      <c r="P100" s="677">
        <v>0.68891300415988421</v>
      </c>
      <c r="Q100" s="665">
        <v>293</v>
      </c>
    </row>
    <row r="101" spans="1:17" ht="14.4" customHeight="1" x14ac:dyDescent="0.3">
      <c r="A101" s="660" t="s">
        <v>5391</v>
      </c>
      <c r="B101" s="661" t="s">
        <v>5392</v>
      </c>
      <c r="C101" s="661" t="s">
        <v>4493</v>
      </c>
      <c r="D101" s="661" t="s">
        <v>5519</v>
      </c>
      <c r="E101" s="661" t="s">
        <v>5520</v>
      </c>
      <c r="F101" s="664">
        <v>539</v>
      </c>
      <c r="G101" s="664">
        <v>24255</v>
      </c>
      <c r="H101" s="664">
        <v>1</v>
      </c>
      <c r="I101" s="664">
        <v>45</v>
      </c>
      <c r="J101" s="664">
        <v>667</v>
      </c>
      <c r="K101" s="664">
        <v>30015</v>
      </c>
      <c r="L101" s="664">
        <v>1.2374768089053803</v>
      </c>
      <c r="M101" s="664">
        <v>45</v>
      </c>
      <c r="N101" s="664">
        <v>692</v>
      </c>
      <c r="O101" s="664">
        <v>31140</v>
      </c>
      <c r="P101" s="677">
        <v>1.2838589981447124</v>
      </c>
      <c r="Q101" s="665">
        <v>45</v>
      </c>
    </row>
    <row r="102" spans="1:17" ht="14.4" customHeight="1" x14ac:dyDescent="0.3">
      <c r="A102" s="660" t="s">
        <v>5391</v>
      </c>
      <c r="B102" s="661" t="s">
        <v>5392</v>
      </c>
      <c r="C102" s="661" t="s">
        <v>4493</v>
      </c>
      <c r="D102" s="661" t="s">
        <v>5521</v>
      </c>
      <c r="E102" s="661" t="s">
        <v>5522</v>
      </c>
      <c r="F102" s="664"/>
      <c r="G102" s="664"/>
      <c r="H102" s="664"/>
      <c r="I102" s="664"/>
      <c r="J102" s="664">
        <v>1</v>
      </c>
      <c r="K102" s="664">
        <v>24</v>
      </c>
      <c r="L102" s="664"/>
      <c r="M102" s="664">
        <v>24</v>
      </c>
      <c r="N102" s="664"/>
      <c r="O102" s="664"/>
      <c r="P102" s="677"/>
      <c r="Q102" s="665"/>
    </row>
    <row r="103" spans="1:17" ht="14.4" customHeight="1" x14ac:dyDescent="0.3">
      <c r="A103" s="660" t="s">
        <v>5391</v>
      </c>
      <c r="B103" s="661" t="s">
        <v>5392</v>
      </c>
      <c r="C103" s="661" t="s">
        <v>4493</v>
      </c>
      <c r="D103" s="661" t="s">
        <v>5523</v>
      </c>
      <c r="E103" s="661" t="s">
        <v>5524</v>
      </c>
      <c r="F103" s="664"/>
      <c r="G103" s="664"/>
      <c r="H103" s="664"/>
      <c r="I103" s="664"/>
      <c r="J103" s="664">
        <v>1</v>
      </c>
      <c r="K103" s="664">
        <v>101</v>
      </c>
      <c r="L103" s="664"/>
      <c r="M103" s="664">
        <v>101</v>
      </c>
      <c r="N103" s="664"/>
      <c r="O103" s="664"/>
      <c r="P103" s="677"/>
      <c r="Q103" s="665"/>
    </row>
    <row r="104" spans="1:17" ht="14.4" customHeight="1" x14ac:dyDescent="0.3">
      <c r="A104" s="660" t="s">
        <v>5391</v>
      </c>
      <c r="B104" s="661" t="s">
        <v>5392</v>
      </c>
      <c r="C104" s="661" t="s">
        <v>4493</v>
      </c>
      <c r="D104" s="661" t="s">
        <v>5525</v>
      </c>
      <c r="E104" s="661" t="s">
        <v>5526</v>
      </c>
      <c r="F104" s="664"/>
      <c r="G104" s="664"/>
      <c r="H104" s="664"/>
      <c r="I104" s="664"/>
      <c r="J104" s="664">
        <v>2</v>
      </c>
      <c r="K104" s="664">
        <v>52</v>
      </c>
      <c r="L104" s="664"/>
      <c r="M104" s="664">
        <v>26</v>
      </c>
      <c r="N104" s="664">
        <v>1</v>
      </c>
      <c r="O104" s="664">
        <v>26</v>
      </c>
      <c r="P104" s="677"/>
      <c r="Q104" s="665">
        <v>26</v>
      </c>
    </row>
    <row r="105" spans="1:17" ht="14.4" customHeight="1" x14ac:dyDescent="0.3">
      <c r="A105" s="660" t="s">
        <v>5391</v>
      </c>
      <c r="B105" s="661" t="s">
        <v>5392</v>
      </c>
      <c r="C105" s="661" t="s">
        <v>4493</v>
      </c>
      <c r="D105" s="661" t="s">
        <v>5527</v>
      </c>
      <c r="E105" s="661" t="s">
        <v>5528</v>
      </c>
      <c r="F105" s="664"/>
      <c r="G105" s="664"/>
      <c r="H105" s="664"/>
      <c r="I105" s="664"/>
      <c r="J105" s="664">
        <v>3</v>
      </c>
      <c r="K105" s="664">
        <v>1053</v>
      </c>
      <c r="L105" s="664"/>
      <c r="M105" s="664">
        <v>351</v>
      </c>
      <c r="N105" s="664"/>
      <c r="O105" s="664"/>
      <c r="P105" s="677"/>
      <c r="Q105" s="665"/>
    </row>
    <row r="106" spans="1:17" ht="14.4" customHeight="1" x14ac:dyDescent="0.3">
      <c r="A106" s="660" t="s">
        <v>5529</v>
      </c>
      <c r="B106" s="661" t="s">
        <v>5530</v>
      </c>
      <c r="C106" s="661" t="s">
        <v>4633</v>
      </c>
      <c r="D106" s="661" t="s">
        <v>5531</v>
      </c>
      <c r="E106" s="661" t="s">
        <v>5532</v>
      </c>
      <c r="F106" s="664">
        <v>0.67</v>
      </c>
      <c r="G106" s="664">
        <v>1789.87</v>
      </c>
      <c r="H106" s="664">
        <v>1</v>
      </c>
      <c r="I106" s="664">
        <v>2671.4477611940297</v>
      </c>
      <c r="J106" s="664"/>
      <c r="K106" s="664"/>
      <c r="L106" s="664"/>
      <c r="M106" s="664"/>
      <c r="N106" s="664">
        <v>1.67</v>
      </c>
      <c r="O106" s="664">
        <v>4267.3599999999997</v>
      </c>
      <c r="P106" s="677">
        <v>2.3841731522401068</v>
      </c>
      <c r="Q106" s="665">
        <v>2555.3053892215567</v>
      </c>
    </row>
    <row r="107" spans="1:17" ht="14.4" customHeight="1" x14ac:dyDescent="0.3">
      <c r="A107" s="660" t="s">
        <v>5529</v>
      </c>
      <c r="B107" s="661" t="s">
        <v>5530</v>
      </c>
      <c r="C107" s="661" t="s">
        <v>4633</v>
      </c>
      <c r="D107" s="661" t="s">
        <v>5533</v>
      </c>
      <c r="E107" s="661" t="s">
        <v>5532</v>
      </c>
      <c r="F107" s="664"/>
      <c r="G107" s="664"/>
      <c r="H107" s="664"/>
      <c r="I107" s="664"/>
      <c r="J107" s="664">
        <v>0.2</v>
      </c>
      <c r="K107" s="664">
        <v>1335.72</v>
      </c>
      <c r="L107" s="664"/>
      <c r="M107" s="664">
        <v>6678.5999999999995</v>
      </c>
      <c r="N107" s="664"/>
      <c r="O107" s="664"/>
      <c r="P107" s="677"/>
      <c r="Q107" s="665"/>
    </row>
    <row r="108" spans="1:17" ht="14.4" customHeight="1" x14ac:dyDescent="0.3">
      <c r="A108" s="660" t="s">
        <v>5529</v>
      </c>
      <c r="B108" s="661" t="s">
        <v>5530</v>
      </c>
      <c r="C108" s="661" t="s">
        <v>4633</v>
      </c>
      <c r="D108" s="661" t="s">
        <v>5534</v>
      </c>
      <c r="E108" s="661" t="s">
        <v>5535</v>
      </c>
      <c r="F108" s="664"/>
      <c r="G108" s="664"/>
      <c r="H108" s="664"/>
      <c r="I108" s="664"/>
      <c r="J108" s="664"/>
      <c r="K108" s="664"/>
      <c r="L108" s="664"/>
      <c r="M108" s="664"/>
      <c r="N108" s="664">
        <v>0.06</v>
      </c>
      <c r="O108" s="664">
        <v>296.63</v>
      </c>
      <c r="P108" s="677"/>
      <c r="Q108" s="665">
        <v>4943.833333333333</v>
      </c>
    </row>
    <row r="109" spans="1:17" ht="14.4" customHeight="1" x14ac:dyDescent="0.3">
      <c r="A109" s="660" t="s">
        <v>5529</v>
      </c>
      <c r="B109" s="661" t="s">
        <v>5530</v>
      </c>
      <c r="C109" s="661" t="s">
        <v>4633</v>
      </c>
      <c r="D109" s="661" t="s">
        <v>5536</v>
      </c>
      <c r="E109" s="661" t="s">
        <v>5537</v>
      </c>
      <c r="F109" s="664">
        <v>0.5</v>
      </c>
      <c r="G109" s="664">
        <v>490.21</v>
      </c>
      <c r="H109" s="664">
        <v>1</v>
      </c>
      <c r="I109" s="664">
        <v>980.42</v>
      </c>
      <c r="J109" s="664">
        <v>7.6</v>
      </c>
      <c r="K109" s="664">
        <v>7516.59</v>
      </c>
      <c r="L109" s="664">
        <v>15.333408131209074</v>
      </c>
      <c r="M109" s="664">
        <v>989.02500000000009</v>
      </c>
      <c r="N109" s="664">
        <v>1</v>
      </c>
      <c r="O109" s="664">
        <v>951.34</v>
      </c>
      <c r="P109" s="677">
        <v>1.9406784847310339</v>
      </c>
      <c r="Q109" s="665">
        <v>951.34</v>
      </c>
    </row>
    <row r="110" spans="1:17" ht="14.4" customHeight="1" x14ac:dyDescent="0.3">
      <c r="A110" s="660" t="s">
        <v>5529</v>
      </c>
      <c r="B110" s="661" t="s">
        <v>5530</v>
      </c>
      <c r="C110" s="661" t="s">
        <v>4633</v>
      </c>
      <c r="D110" s="661" t="s">
        <v>5538</v>
      </c>
      <c r="E110" s="661" t="s">
        <v>5535</v>
      </c>
      <c r="F110" s="664">
        <v>0.52</v>
      </c>
      <c r="G110" s="664">
        <v>5375.4400000000005</v>
      </c>
      <c r="H110" s="664">
        <v>1</v>
      </c>
      <c r="I110" s="664">
        <v>10337.384615384615</v>
      </c>
      <c r="J110" s="664">
        <v>0.15000000000000002</v>
      </c>
      <c r="K110" s="664">
        <v>1550.6100000000001</v>
      </c>
      <c r="L110" s="664">
        <v>0.28846196776449928</v>
      </c>
      <c r="M110" s="664">
        <v>10337.4</v>
      </c>
      <c r="N110" s="664">
        <v>0.83000000000000007</v>
      </c>
      <c r="O110" s="664">
        <v>8206.9699999999993</v>
      </c>
      <c r="P110" s="677">
        <v>1.5267531588111853</v>
      </c>
      <c r="Q110" s="665">
        <v>9887.915662650601</v>
      </c>
    </row>
    <row r="111" spans="1:17" ht="14.4" customHeight="1" x14ac:dyDescent="0.3">
      <c r="A111" s="660" t="s">
        <v>5529</v>
      </c>
      <c r="B111" s="661" t="s">
        <v>5530</v>
      </c>
      <c r="C111" s="661" t="s">
        <v>4633</v>
      </c>
      <c r="D111" s="661" t="s">
        <v>5539</v>
      </c>
      <c r="E111" s="661" t="s">
        <v>5540</v>
      </c>
      <c r="F111" s="664">
        <v>0.2</v>
      </c>
      <c r="G111" s="664">
        <v>1092.1600000000001</v>
      </c>
      <c r="H111" s="664">
        <v>1</v>
      </c>
      <c r="I111" s="664">
        <v>5460.8</v>
      </c>
      <c r="J111" s="664"/>
      <c r="K111" s="664"/>
      <c r="L111" s="664"/>
      <c r="M111" s="664"/>
      <c r="N111" s="664"/>
      <c r="O111" s="664"/>
      <c r="P111" s="677"/>
      <c r="Q111" s="665"/>
    </row>
    <row r="112" spans="1:17" ht="14.4" customHeight="1" x14ac:dyDescent="0.3">
      <c r="A112" s="660" t="s">
        <v>5529</v>
      </c>
      <c r="B112" s="661" t="s">
        <v>5530</v>
      </c>
      <c r="C112" s="661" t="s">
        <v>4633</v>
      </c>
      <c r="D112" s="661" t="s">
        <v>5541</v>
      </c>
      <c r="E112" s="661" t="s">
        <v>5540</v>
      </c>
      <c r="F112" s="664">
        <v>0.31</v>
      </c>
      <c r="G112" s="664">
        <v>3370.49</v>
      </c>
      <c r="H112" s="664">
        <v>1</v>
      </c>
      <c r="I112" s="664">
        <v>10872.548387096773</v>
      </c>
      <c r="J112" s="664">
        <v>0.79999999999999993</v>
      </c>
      <c r="K112" s="664">
        <v>8737.24</v>
      </c>
      <c r="L112" s="664">
        <v>2.5922759005367175</v>
      </c>
      <c r="M112" s="664">
        <v>10921.550000000001</v>
      </c>
      <c r="N112" s="664">
        <v>0.06</v>
      </c>
      <c r="O112" s="664">
        <v>531.24</v>
      </c>
      <c r="P112" s="677">
        <v>0.15761506487187324</v>
      </c>
      <c r="Q112" s="665">
        <v>8854</v>
      </c>
    </row>
    <row r="113" spans="1:17" ht="14.4" customHeight="1" x14ac:dyDescent="0.3">
      <c r="A113" s="660" t="s">
        <v>5529</v>
      </c>
      <c r="B113" s="661" t="s">
        <v>5530</v>
      </c>
      <c r="C113" s="661" t="s">
        <v>4633</v>
      </c>
      <c r="D113" s="661" t="s">
        <v>5542</v>
      </c>
      <c r="E113" s="661" t="s">
        <v>5543</v>
      </c>
      <c r="F113" s="664">
        <v>0.1</v>
      </c>
      <c r="G113" s="664">
        <v>195.61</v>
      </c>
      <c r="H113" s="664">
        <v>1</v>
      </c>
      <c r="I113" s="664">
        <v>1956.1000000000001</v>
      </c>
      <c r="J113" s="664">
        <v>0.1</v>
      </c>
      <c r="K113" s="664">
        <v>195.61</v>
      </c>
      <c r="L113" s="664">
        <v>1</v>
      </c>
      <c r="M113" s="664">
        <v>1956.1000000000001</v>
      </c>
      <c r="N113" s="664"/>
      <c r="O113" s="664"/>
      <c r="P113" s="677"/>
      <c r="Q113" s="665"/>
    </row>
    <row r="114" spans="1:17" ht="14.4" customHeight="1" x14ac:dyDescent="0.3">
      <c r="A114" s="660" t="s">
        <v>5529</v>
      </c>
      <c r="B114" s="661" t="s">
        <v>5530</v>
      </c>
      <c r="C114" s="661" t="s">
        <v>4633</v>
      </c>
      <c r="D114" s="661" t="s">
        <v>5544</v>
      </c>
      <c r="E114" s="661" t="s">
        <v>5540</v>
      </c>
      <c r="F114" s="664"/>
      <c r="G114" s="664"/>
      <c r="H114" s="664"/>
      <c r="I114" s="664"/>
      <c r="J114" s="664"/>
      <c r="K114" s="664"/>
      <c r="L114" s="664"/>
      <c r="M114" s="664"/>
      <c r="N114" s="664">
        <v>0.3</v>
      </c>
      <c r="O114" s="664">
        <v>531.24</v>
      </c>
      <c r="P114" s="677"/>
      <c r="Q114" s="665">
        <v>1770.8000000000002</v>
      </c>
    </row>
    <row r="115" spans="1:17" ht="14.4" customHeight="1" x14ac:dyDescent="0.3">
      <c r="A115" s="660" t="s">
        <v>5529</v>
      </c>
      <c r="B115" s="661" t="s">
        <v>5530</v>
      </c>
      <c r="C115" s="661" t="s">
        <v>4633</v>
      </c>
      <c r="D115" s="661" t="s">
        <v>5545</v>
      </c>
      <c r="E115" s="661" t="s">
        <v>5546</v>
      </c>
      <c r="F115" s="664"/>
      <c r="G115" s="664"/>
      <c r="H115" s="664"/>
      <c r="I115" s="664"/>
      <c r="J115" s="664">
        <v>0.15</v>
      </c>
      <c r="K115" s="664">
        <v>56.9</v>
      </c>
      <c r="L115" s="664"/>
      <c r="M115" s="664">
        <v>379.33333333333331</v>
      </c>
      <c r="N115" s="664"/>
      <c r="O115" s="664"/>
      <c r="P115" s="677"/>
      <c r="Q115" s="665"/>
    </row>
    <row r="116" spans="1:17" ht="14.4" customHeight="1" x14ac:dyDescent="0.3">
      <c r="A116" s="660" t="s">
        <v>5529</v>
      </c>
      <c r="B116" s="661" t="s">
        <v>5530</v>
      </c>
      <c r="C116" s="661" t="s">
        <v>4633</v>
      </c>
      <c r="D116" s="661" t="s">
        <v>5547</v>
      </c>
      <c r="E116" s="661" t="s">
        <v>5540</v>
      </c>
      <c r="F116" s="664"/>
      <c r="G116" s="664"/>
      <c r="H116" s="664"/>
      <c r="I116" s="664"/>
      <c r="J116" s="664"/>
      <c r="K116" s="664"/>
      <c r="L116" s="664"/>
      <c r="M116" s="664"/>
      <c r="N116" s="664">
        <v>0.12000000000000001</v>
      </c>
      <c r="O116" s="664">
        <v>3931.18</v>
      </c>
      <c r="P116" s="677"/>
      <c r="Q116" s="665">
        <v>32759.833333333328</v>
      </c>
    </row>
    <row r="117" spans="1:17" ht="14.4" customHeight="1" x14ac:dyDescent="0.3">
      <c r="A117" s="660" t="s">
        <v>5529</v>
      </c>
      <c r="B117" s="661" t="s">
        <v>5530</v>
      </c>
      <c r="C117" s="661" t="s">
        <v>4687</v>
      </c>
      <c r="D117" s="661" t="s">
        <v>5548</v>
      </c>
      <c r="E117" s="661" t="s">
        <v>5549</v>
      </c>
      <c r="F117" s="664"/>
      <c r="G117" s="664"/>
      <c r="H117" s="664"/>
      <c r="I117" s="664"/>
      <c r="J117" s="664"/>
      <c r="K117" s="664"/>
      <c r="L117" s="664"/>
      <c r="M117" s="664"/>
      <c r="N117" s="664">
        <v>1</v>
      </c>
      <c r="O117" s="664">
        <v>1447.28</v>
      </c>
      <c r="P117" s="677"/>
      <c r="Q117" s="665">
        <v>1447.28</v>
      </c>
    </row>
    <row r="118" spans="1:17" ht="14.4" customHeight="1" x14ac:dyDescent="0.3">
      <c r="A118" s="660" t="s">
        <v>5529</v>
      </c>
      <c r="B118" s="661" t="s">
        <v>5530</v>
      </c>
      <c r="C118" s="661" t="s">
        <v>4687</v>
      </c>
      <c r="D118" s="661" t="s">
        <v>5550</v>
      </c>
      <c r="E118" s="661" t="s">
        <v>5551</v>
      </c>
      <c r="F118" s="664"/>
      <c r="G118" s="664"/>
      <c r="H118" s="664"/>
      <c r="I118" s="664"/>
      <c r="J118" s="664">
        <v>1</v>
      </c>
      <c r="K118" s="664">
        <v>972.32</v>
      </c>
      <c r="L118" s="664"/>
      <c r="M118" s="664">
        <v>972.32</v>
      </c>
      <c r="N118" s="664">
        <v>1</v>
      </c>
      <c r="O118" s="664">
        <v>972.32</v>
      </c>
      <c r="P118" s="677"/>
      <c r="Q118" s="665">
        <v>972.32</v>
      </c>
    </row>
    <row r="119" spans="1:17" ht="14.4" customHeight="1" x14ac:dyDescent="0.3">
      <c r="A119" s="660" t="s">
        <v>5529</v>
      </c>
      <c r="B119" s="661" t="s">
        <v>5530</v>
      </c>
      <c r="C119" s="661" t="s">
        <v>4687</v>
      </c>
      <c r="D119" s="661" t="s">
        <v>5552</v>
      </c>
      <c r="E119" s="661" t="s">
        <v>5551</v>
      </c>
      <c r="F119" s="664">
        <v>2</v>
      </c>
      <c r="G119" s="664">
        <v>3414.62</v>
      </c>
      <c r="H119" s="664">
        <v>1</v>
      </c>
      <c r="I119" s="664">
        <v>1707.31</v>
      </c>
      <c r="J119" s="664">
        <v>1</v>
      </c>
      <c r="K119" s="664">
        <v>1707.31</v>
      </c>
      <c r="L119" s="664">
        <v>0.5</v>
      </c>
      <c r="M119" s="664">
        <v>1707.31</v>
      </c>
      <c r="N119" s="664">
        <v>2</v>
      </c>
      <c r="O119" s="664">
        <v>3414.62</v>
      </c>
      <c r="P119" s="677">
        <v>1</v>
      </c>
      <c r="Q119" s="665">
        <v>1707.31</v>
      </c>
    </row>
    <row r="120" spans="1:17" ht="14.4" customHeight="1" x14ac:dyDescent="0.3">
      <c r="A120" s="660" t="s">
        <v>5529</v>
      </c>
      <c r="B120" s="661" t="s">
        <v>5530</v>
      </c>
      <c r="C120" s="661" t="s">
        <v>4687</v>
      </c>
      <c r="D120" s="661" t="s">
        <v>5553</v>
      </c>
      <c r="E120" s="661" t="s">
        <v>5551</v>
      </c>
      <c r="F120" s="664">
        <v>1</v>
      </c>
      <c r="G120" s="664">
        <v>2066.3000000000002</v>
      </c>
      <c r="H120" s="664">
        <v>1</v>
      </c>
      <c r="I120" s="664">
        <v>2066.3000000000002</v>
      </c>
      <c r="J120" s="664"/>
      <c r="K120" s="664"/>
      <c r="L120" s="664"/>
      <c r="M120" s="664"/>
      <c r="N120" s="664">
        <v>1</v>
      </c>
      <c r="O120" s="664">
        <v>2066.3000000000002</v>
      </c>
      <c r="P120" s="677">
        <v>1</v>
      </c>
      <c r="Q120" s="665">
        <v>2066.3000000000002</v>
      </c>
    </row>
    <row r="121" spans="1:17" ht="14.4" customHeight="1" x14ac:dyDescent="0.3">
      <c r="A121" s="660" t="s">
        <v>5529</v>
      </c>
      <c r="B121" s="661" t="s">
        <v>5530</v>
      </c>
      <c r="C121" s="661" t="s">
        <v>4687</v>
      </c>
      <c r="D121" s="661" t="s">
        <v>5554</v>
      </c>
      <c r="E121" s="661" t="s">
        <v>5555</v>
      </c>
      <c r="F121" s="664">
        <v>4</v>
      </c>
      <c r="G121" s="664">
        <v>4111.04</v>
      </c>
      <c r="H121" s="664">
        <v>1</v>
      </c>
      <c r="I121" s="664">
        <v>1027.76</v>
      </c>
      <c r="J121" s="664"/>
      <c r="K121" s="664"/>
      <c r="L121" s="664"/>
      <c r="M121" s="664"/>
      <c r="N121" s="664">
        <v>2</v>
      </c>
      <c r="O121" s="664">
        <v>2055.52</v>
      </c>
      <c r="P121" s="677">
        <v>0.5</v>
      </c>
      <c r="Q121" s="665">
        <v>1027.76</v>
      </c>
    </row>
    <row r="122" spans="1:17" ht="14.4" customHeight="1" x14ac:dyDescent="0.3">
      <c r="A122" s="660" t="s">
        <v>5529</v>
      </c>
      <c r="B122" s="661" t="s">
        <v>5530</v>
      </c>
      <c r="C122" s="661" t="s">
        <v>4687</v>
      </c>
      <c r="D122" s="661" t="s">
        <v>5556</v>
      </c>
      <c r="E122" s="661" t="s">
        <v>5555</v>
      </c>
      <c r="F122" s="664">
        <v>2</v>
      </c>
      <c r="G122" s="664">
        <v>4283.7</v>
      </c>
      <c r="H122" s="664">
        <v>1</v>
      </c>
      <c r="I122" s="664">
        <v>2141.85</v>
      </c>
      <c r="J122" s="664"/>
      <c r="K122" s="664"/>
      <c r="L122" s="664"/>
      <c r="M122" s="664"/>
      <c r="N122" s="664"/>
      <c r="O122" s="664"/>
      <c r="P122" s="677"/>
      <c r="Q122" s="665"/>
    </row>
    <row r="123" spans="1:17" ht="14.4" customHeight="1" x14ac:dyDescent="0.3">
      <c r="A123" s="660" t="s">
        <v>5529</v>
      </c>
      <c r="B123" s="661" t="s">
        <v>5530</v>
      </c>
      <c r="C123" s="661" t="s">
        <v>4687</v>
      </c>
      <c r="D123" s="661" t="s">
        <v>5557</v>
      </c>
      <c r="E123" s="661" t="s">
        <v>5558</v>
      </c>
      <c r="F123" s="664"/>
      <c r="G123" s="664"/>
      <c r="H123" s="664"/>
      <c r="I123" s="664"/>
      <c r="J123" s="664"/>
      <c r="K123" s="664"/>
      <c r="L123" s="664"/>
      <c r="M123" s="664"/>
      <c r="N123" s="664">
        <v>3</v>
      </c>
      <c r="O123" s="664">
        <v>166191.6</v>
      </c>
      <c r="P123" s="677"/>
      <c r="Q123" s="665">
        <v>55397.200000000004</v>
      </c>
    </row>
    <row r="124" spans="1:17" ht="14.4" customHeight="1" x14ac:dyDescent="0.3">
      <c r="A124" s="660" t="s">
        <v>5529</v>
      </c>
      <c r="B124" s="661" t="s">
        <v>5530</v>
      </c>
      <c r="C124" s="661" t="s">
        <v>4687</v>
      </c>
      <c r="D124" s="661" t="s">
        <v>5559</v>
      </c>
      <c r="E124" s="661" t="s">
        <v>5560</v>
      </c>
      <c r="F124" s="664"/>
      <c r="G124" s="664"/>
      <c r="H124" s="664"/>
      <c r="I124" s="664"/>
      <c r="J124" s="664"/>
      <c r="K124" s="664"/>
      <c r="L124" s="664"/>
      <c r="M124" s="664"/>
      <c r="N124" s="664">
        <v>1</v>
      </c>
      <c r="O124" s="664">
        <v>2236.5</v>
      </c>
      <c r="P124" s="677"/>
      <c r="Q124" s="665">
        <v>2236.5</v>
      </c>
    </row>
    <row r="125" spans="1:17" ht="14.4" customHeight="1" x14ac:dyDescent="0.3">
      <c r="A125" s="660" t="s">
        <v>5529</v>
      </c>
      <c r="B125" s="661" t="s">
        <v>5530</v>
      </c>
      <c r="C125" s="661" t="s">
        <v>4687</v>
      </c>
      <c r="D125" s="661" t="s">
        <v>5561</v>
      </c>
      <c r="E125" s="661" t="s">
        <v>5562</v>
      </c>
      <c r="F125" s="664"/>
      <c r="G125" s="664"/>
      <c r="H125" s="664"/>
      <c r="I125" s="664"/>
      <c r="J125" s="664"/>
      <c r="K125" s="664"/>
      <c r="L125" s="664"/>
      <c r="M125" s="664"/>
      <c r="N125" s="664">
        <v>6</v>
      </c>
      <c r="O125" s="664">
        <v>41344.68</v>
      </c>
      <c r="P125" s="677"/>
      <c r="Q125" s="665">
        <v>6890.78</v>
      </c>
    </row>
    <row r="126" spans="1:17" ht="14.4" customHeight="1" x14ac:dyDescent="0.3">
      <c r="A126" s="660" t="s">
        <v>5529</v>
      </c>
      <c r="B126" s="661" t="s">
        <v>5530</v>
      </c>
      <c r="C126" s="661" t="s">
        <v>4687</v>
      </c>
      <c r="D126" s="661" t="s">
        <v>5563</v>
      </c>
      <c r="E126" s="661" t="s">
        <v>5564</v>
      </c>
      <c r="F126" s="664"/>
      <c r="G126" s="664"/>
      <c r="H126" s="664"/>
      <c r="I126" s="664"/>
      <c r="J126" s="664">
        <v>1</v>
      </c>
      <c r="K126" s="664">
        <v>1002.8</v>
      </c>
      <c r="L126" s="664"/>
      <c r="M126" s="664">
        <v>1002.8</v>
      </c>
      <c r="N126" s="664">
        <v>1</v>
      </c>
      <c r="O126" s="664">
        <v>1002.8</v>
      </c>
      <c r="P126" s="677"/>
      <c r="Q126" s="665">
        <v>1002.8</v>
      </c>
    </row>
    <row r="127" spans="1:17" ht="14.4" customHeight="1" x14ac:dyDescent="0.3">
      <c r="A127" s="660" t="s">
        <v>5529</v>
      </c>
      <c r="B127" s="661" t="s">
        <v>5530</v>
      </c>
      <c r="C127" s="661" t="s">
        <v>4687</v>
      </c>
      <c r="D127" s="661" t="s">
        <v>5565</v>
      </c>
      <c r="E127" s="661" t="s">
        <v>5566</v>
      </c>
      <c r="F127" s="664">
        <v>1</v>
      </c>
      <c r="G127" s="664">
        <v>9370.39</v>
      </c>
      <c r="H127" s="664">
        <v>1</v>
      </c>
      <c r="I127" s="664">
        <v>9370.39</v>
      </c>
      <c r="J127" s="664"/>
      <c r="K127" s="664"/>
      <c r="L127" s="664"/>
      <c r="M127" s="664"/>
      <c r="N127" s="664"/>
      <c r="O127" s="664"/>
      <c r="P127" s="677"/>
      <c r="Q127" s="665"/>
    </row>
    <row r="128" spans="1:17" ht="14.4" customHeight="1" x14ac:dyDescent="0.3">
      <c r="A128" s="660" t="s">
        <v>5529</v>
      </c>
      <c r="B128" s="661" t="s">
        <v>5530</v>
      </c>
      <c r="C128" s="661" t="s">
        <v>4687</v>
      </c>
      <c r="D128" s="661" t="s">
        <v>5567</v>
      </c>
      <c r="E128" s="661" t="s">
        <v>5568</v>
      </c>
      <c r="F128" s="664">
        <v>2</v>
      </c>
      <c r="G128" s="664">
        <v>1594</v>
      </c>
      <c r="H128" s="664">
        <v>1</v>
      </c>
      <c r="I128" s="664">
        <v>797</v>
      </c>
      <c r="J128" s="664"/>
      <c r="K128" s="664"/>
      <c r="L128" s="664"/>
      <c r="M128" s="664"/>
      <c r="N128" s="664">
        <v>1</v>
      </c>
      <c r="O128" s="664">
        <v>797</v>
      </c>
      <c r="P128" s="677">
        <v>0.5</v>
      </c>
      <c r="Q128" s="665">
        <v>797</v>
      </c>
    </row>
    <row r="129" spans="1:17" ht="14.4" customHeight="1" x14ac:dyDescent="0.3">
      <c r="A129" s="660" t="s">
        <v>5529</v>
      </c>
      <c r="B129" s="661" t="s">
        <v>5530</v>
      </c>
      <c r="C129" s="661" t="s">
        <v>4687</v>
      </c>
      <c r="D129" s="661" t="s">
        <v>5569</v>
      </c>
      <c r="E129" s="661" t="s">
        <v>5570</v>
      </c>
      <c r="F129" s="664"/>
      <c r="G129" s="664"/>
      <c r="H129" s="664"/>
      <c r="I129" s="664"/>
      <c r="J129" s="664"/>
      <c r="K129" s="664"/>
      <c r="L129" s="664"/>
      <c r="M129" s="664"/>
      <c r="N129" s="664">
        <v>1</v>
      </c>
      <c r="O129" s="664">
        <v>10072.94</v>
      </c>
      <c r="P129" s="677"/>
      <c r="Q129" s="665">
        <v>10072.94</v>
      </c>
    </row>
    <row r="130" spans="1:17" ht="14.4" customHeight="1" x14ac:dyDescent="0.3">
      <c r="A130" s="660" t="s">
        <v>5529</v>
      </c>
      <c r="B130" s="661" t="s">
        <v>5530</v>
      </c>
      <c r="C130" s="661" t="s">
        <v>4687</v>
      </c>
      <c r="D130" s="661" t="s">
        <v>5571</v>
      </c>
      <c r="E130" s="661" t="s">
        <v>5572</v>
      </c>
      <c r="F130" s="664"/>
      <c r="G130" s="664"/>
      <c r="H130" s="664"/>
      <c r="I130" s="664"/>
      <c r="J130" s="664"/>
      <c r="K130" s="664"/>
      <c r="L130" s="664"/>
      <c r="M130" s="664"/>
      <c r="N130" s="664">
        <v>1</v>
      </c>
      <c r="O130" s="664">
        <v>2974.36</v>
      </c>
      <c r="P130" s="677"/>
      <c r="Q130" s="665">
        <v>2974.36</v>
      </c>
    </row>
    <row r="131" spans="1:17" ht="14.4" customHeight="1" x14ac:dyDescent="0.3">
      <c r="A131" s="660" t="s">
        <v>5529</v>
      </c>
      <c r="B131" s="661" t="s">
        <v>5530</v>
      </c>
      <c r="C131" s="661" t="s">
        <v>4687</v>
      </c>
      <c r="D131" s="661" t="s">
        <v>5573</v>
      </c>
      <c r="E131" s="661" t="s">
        <v>5574</v>
      </c>
      <c r="F131" s="664"/>
      <c r="G131" s="664"/>
      <c r="H131" s="664"/>
      <c r="I131" s="664"/>
      <c r="J131" s="664">
        <v>1</v>
      </c>
      <c r="K131" s="664">
        <v>5259.23</v>
      </c>
      <c r="L131" s="664"/>
      <c r="M131" s="664">
        <v>5259.23</v>
      </c>
      <c r="N131" s="664">
        <v>5</v>
      </c>
      <c r="O131" s="664">
        <v>26296.149999999998</v>
      </c>
      <c r="P131" s="677"/>
      <c r="Q131" s="665">
        <v>5259.23</v>
      </c>
    </row>
    <row r="132" spans="1:17" ht="14.4" customHeight="1" x14ac:dyDescent="0.3">
      <c r="A132" s="660" t="s">
        <v>5529</v>
      </c>
      <c r="B132" s="661" t="s">
        <v>5530</v>
      </c>
      <c r="C132" s="661" t="s">
        <v>4687</v>
      </c>
      <c r="D132" s="661" t="s">
        <v>5575</v>
      </c>
      <c r="E132" s="661" t="s">
        <v>5576</v>
      </c>
      <c r="F132" s="664">
        <v>1</v>
      </c>
      <c r="G132" s="664">
        <v>1497.44</v>
      </c>
      <c r="H132" s="664">
        <v>1</v>
      </c>
      <c r="I132" s="664">
        <v>1497.44</v>
      </c>
      <c r="J132" s="664"/>
      <c r="K132" s="664"/>
      <c r="L132" s="664"/>
      <c r="M132" s="664"/>
      <c r="N132" s="664"/>
      <c r="O132" s="664"/>
      <c r="P132" s="677"/>
      <c r="Q132" s="665"/>
    </row>
    <row r="133" spans="1:17" ht="14.4" customHeight="1" x14ac:dyDescent="0.3">
      <c r="A133" s="660" t="s">
        <v>5529</v>
      </c>
      <c r="B133" s="661" t="s">
        <v>5530</v>
      </c>
      <c r="C133" s="661" t="s">
        <v>4687</v>
      </c>
      <c r="D133" s="661" t="s">
        <v>5577</v>
      </c>
      <c r="E133" s="661" t="s">
        <v>5578</v>
      </c>
      <c r="F133" s="664">
        <v>2</v>
      </c>
      <c r="G133" s="664">
        <v>69800</v>
      </c>
      <c r="H133" s="664">
        <v>1</v>
      </c>
      <c r="I133" s="664">
        <v>34900</v>
      </c>
      <c r="J133" s="664"/>
      <c r="K133" s="664"/>
      <c r="L133" s="664"/>
      <c r="M133" s="664"/>
      <c r="N133" s="664"/>
      <c r="O133" s="664"/>
      <c r="P133" s="677"/>
      <c r="Q133" s="665"/>
    </row>
    <row r="134" spans="1:17" ht="14.4" customHeight="1" x14ac:dyDescent="0.3">
      <c r="A134" s="660" t="s">
        <v>5529</v>
      </c>
      <c r="B134" s="661" t="s">
        <v>5530</v>
      </c>
      <c r="C134" s="661" t="s">
        <v>4687</v>
      </c>
      <c r="D134" s="661" t="s">
        <v>5579</v>
      </c>
      <c r="E134" s="661" t="s">
        <v>5580</v>
      </c>
      <c r="F134" s="664">
        <v>1</v>
      </c>
      <c r="G134" s="664">
        <v>605.65</v>
      </c>
      <c r="H134" s="664">
        <v>1</v>
      </c>
      <c r="I134" s="664">
        <v>605.65</v>
      </c>
      <c r="J134" s="664"/>
      <c r="K134" s="664"/>
      <c r="L134" s="664"/>
      <c r="M134" s="664"/>
      <c r="N134" s="664"/>
      <c r="O134" s="664"/>
      <c r="P134" s="677"/>
      <c r="Q134" s="665"/>
    </row>
    <row r="135" spans="1:17" ht="14.4" customHeight="1" x14ac:dyDescent="0.3">
      <c r="A135" s="660" t="s">
        <v>5529</v>
      </c>
      <c r="B135" s="661" t="s">
        <v>5530</v>
      </c>
      <c r="C135" s="661" t="s">
        <v>4687</v>
      </c>
      <c r="D135" s="661" t="s">
        <v>5581</v>
      </c>
      <c r="E135" s="661" t="s">
        <v>5582</v>
      </c>
      <c r="F135" s="664">
        <v>2</v>
      </c>
      <c r="G135" s="664">
        <v>1662.32</v>
      </c>
      <c r="H135" s="664">
        <v>1</v>
      </c>
      <c r="I135" s="664">
        <v>831.16</v>
      </c>
      <c r="J135" s="664"/>
      <c r="K135" s="664"/>
      <c r="L135" s="664"/>
      <c r="M135" s="664"/>
      <c r="N135" s="664">
        <v>1</v>
      </c>
      <c r="O135" s="664">
        <v>831.16</v>
      </c>
      <c r="P135" s="677">
        <v>0.5</v>
      </c>
      <c r="Q135" s="665">
        <v>831.16</v>
      </c>
    </row>
    <row r="136" spans="1:17" ht="14.4" customHeight="1" x14ac:dyDescent="0.3">
      <c r="A136" s="660" t="s">
        <v>5529</v>
      </c>
      <c r="B136" s="661" t="s">
        <v>5530</v>
      </c>
      <c r="C136" s="661" t="s">
        <v>4687</v>
      </c>
      <c r="D136" s="661" t="s">
        <v>5583</v>
      </c>
      <c r="E136" s="661" t="s">
        <v>5582</v>
      </c>
      <c r="F136" s="664"/>
      <c r="G136" s="664"/>
      <c r="H136" s="664"/>
      <c r="I136" s="664"/>
      <c r="J136" s="664">
        <v>1</v>
      </c>
      <c r="K136" s="664">
        <v>888.06</v>
      </c>
      <c r="L136" s="664"/>
      <c r="M136" s="664">
        <v>888.06</v>
      </c>
      <c r="N136" s="664">
        <v>2</v>
      </c>
      <c r="O136" s="664">
        <v>1776.12</v>
      </c>
      <c r="P136" s="677"/>
      <c r="Q136" s="665">
        <v>888.06</v>
      </c>
    </row>
    <row r="137" spans="1:17" ht="14.4" customHeight="1" x14ac:dyDescent="0.3">
      <c r="A137" s="660" t="s">
        <v>5529</v>
      </c>
      <c r="B137" s="661" t="s">
        <v>5530</v>
      </c>
      <c r="C137" s="661" t="s">
        <v>4687</v>
      </c>
      <c r="D137" s="661" t="s">
        <v>5584</v>
      </c>
      <c r="E137" s="661" t="s">
        <v>5585</v>
      </c>
      <c r="F137" s="664">
        <v>2</v>
      </c>
      <c r="G137" s="664">
        <v>1776.12</v>
      </c>
      <c r="H137" s="664">
        <v>1</v>
      </c>
      <c r="I137" s="664">
        <v>888.06</v>
      </c>
      <c r="J137" s="664">
        <v>1</v>
      </c>
      <c r="K137" s="664">
        <v>888.06</v>
      </c>
      <c r="L137" s="664">
        <v>0.5</v>
      </c>
      <c r="M137" s="664">
        <v>888.06</v>
      </c>
      <c r="N137" s="664">
        <v>1</v>
      </c>
      <c r="O137" s="664">
        <v>888.06</v>
      </c>
      <c r="P137" s="677">
        <v>0.5</v>
      </c>
      <c r="Q137" s="665">
        <v>888.06</v>
      </c>
    </row>
    <row r="138" spans="1:17" ht="14.4" customHeight="1" x14ac:dyDescent="0.3">
      <c r="A138" s="660" t="s">
        <v>5529</v>
      </c>
      <c r="B138" s="661" t="s">
        <v>5530</v>
      </c>
      <c r="C138" s="661" t="s">
        <v>4687</v>
      </c>
      <c r="D138" s="661" t="s">
        <v>5586</v>
      </c>
      <c r="E138" s="661" t="s">
        <v>5587</v>
      </c>
      <c r="F138" s="664">
        <v>1</v>
      </c>
      <c r="G138" s="664">
        <v>1472.88</v>
      </c>
      <c r="H138" s="664">
        <v>1</v>
      </c>
      <c r="I138" s="664">
        <v>1472.88</v>
      </c>
      <c r="J138" s="664"/>
      <c r="K138" s="664"/>
      <c r="L138" s="664"/>
      <c r="M138" s="664"/>
      <c r="N138" s="664"/>
      <c r="O138" s="664"/>
      <c r="P138" s="677"/>
      <c r="Q138" s="665"/>
    </row>
    <row r="139" spans="1:17" ht="14.4" customHeight="1" x14ac:dyDescent="0.3">
      <c r="A139" s="660" t="s">
        <v>5529</v>
      </c>
      <c r="B139" s="661" t="s">
        <v>5530</v>
      </c>
      <c r="C139" s="661" t="s">
        <v>4687</v>
      </c>
      <c r="D139" s="661" t="s">
        <v>5588</v>
      </c>
      <c r="E139" s="661" t="s">
        <v>5589</v>
      </c>
      <c r="F139" s="664"/>
      <c r="G139" s="664"/>
      <c r="H139" s="664"/>
      <c r="I139" s="664"/>
      <c r="J139" s="664"/>
      <c r="K139" s="664"/>
      <c r="L139" s="664"/>
      <c r="M139" s="664"/>
      <c r="N139" s="664">
        <v>2</v>
      </c>
      <c r="O139" s="664">
        <v>2624.28</v>
      </c>
      <c r="P139" s="677"/>
      <c r="Q139" s="665">
        <v>1312.14</v>
      </c>
    </row>
    <row r="140" spans="1:17" ht="14.4" customHeight="1" x14ac:dyDescent="0.3">
      <c r="A140" s="660" t="s">
        <v>5529</v>
      </c>
      <c r="B140" s="661" t="s">
        <v>5530</v>
      </c>
      <c r="C140" s="661" t="s">
        <v>4687</v>
      </c>
      <c r="D140" s="661" t="s">
        <v>5590</v>
      </c>
      <c r="E140" s="661" t="s">
        <v>5591</v>
      </c>
      <c r="F140" s="664"/>
      <c r="G140" s="664"/>
      <c r="H140" s="664"/>
      <c r="I140" s="664"/>
      <c r="J140" s="664">
        <v>2</v>
      </c>
      <c r="K140" s="664">
        <v>7289.16</v>
      </c>
      <c r="L140" s="664"/>
      <c r="M140" s="664">
        <v>3644.58</v>
      </c>
      <c r="N140" s="664"/>
      <c r="O140" s="664"/>
      <c r="P140" s="677"/>
      <c r="Q140" s="665"/>
    </row>
    <row r="141" spans="1:17" ht="14.4" customHeight="1" x14ac:dyDescent="0.3">
      <c r="A141" s="660" t="s">
        <v>5529</v>
      </c>
      <c r="B141" s="661" t="s">
        <v>5530</v>
      </c>
      <c r="C141" s="661" t="s">
        <v>4687</v>
      </c>
      <c r="D141" s="661" t="s">
        <v>5592</v>
      </c>
      <c r="E141" s="661" t="s">
        <v>5593</v>
      </c>
      <c r="F141" s="664">
        <v>1</v>
      </c>
      <c r="G141" s="664">
        <v>34453.9</v>
      </c>
      <c r="H141" s="664">
        <v>1</v>
      </c>
      <c r="I141" s="664">
        <v>34453.9</v>
      </c>
      <c r="J141" s="664"/>
      <c r="K141" s="664"/>
      <c r="L141" s="664"/>
      <c r="M141" s="664"/>
      <c r="N141" s="664"/>
      <c r="O141" s="664"/>
      <c r="P141" s="677"/>
      <c r="Q141" s="665"/>
    </row>
    <row r="142" spans="1:17" ht="14.4" customHeight="1" x14ac:dyDescent="0.3">
      <c r="A142" s="660" t="s">
        <v>5529</v>
      </c>
      <c r="B142" s="661" t="s">
        <v>5530</v>
      </c>
      <c r="C142" s="661" t="s">
        <v>4687</v>
      </c>
      <c r="D142" s="661" t="s">
        <v>5594</v>
      </c>
      <c r="E142" s="661" t="s">
        <v>5595</v>
      </c>
      <c r="F142" s="664">
        <v>1</v>
      </c>
      <c r="G142" s="664">
        <v>1305.82</v>
      </c>
      <c r="H142" s="664">
        <v>1</v>
      </c>
      <c r="I142" s="664">
        <v>1305.82</v>
      </c>
      <c r="J142" s="664"/>
      <c r="K142" s="664"/>
      <c r="L142" s="664"/>
      <c r="M142" s="664"/>
      <c r="N142" s="664">
        <v>2</v>
      </c>
      <c r="O142" s="664">
        <v>2292.66</v>
      </c>
      <c r="P142" s="677">
        <v>1.7557243724249896</v>
      </c>
      <c r="Q142" s="665">
        <v>1146.33</v>
      </c>
    </row>
    <row r="143" spans="1:17" ht="14.4" customHeight="1" x14ac:dyDescent="0.3">
      <c r="A143" s="660" t="s">
        <v>5529</v>
      </c>
      <c r="B143" s="661" t="s">
        <v>5530</v>
      </c>
      <c r="C143" s="661" t="s">
        <v>4687</v>
      </c>
      <c r="D143" s="661" t="s">
        <v>5596</v>
      </c>
      <c r="E143" s="661" t="s">
        <v>5597</v>
      </c>
      <c r="F143" s="664">
        <v>3</v>
      </c>
      <c r="G143" s="664">
        <v>1077.3000000000002</v>
      </c>
      <c r="H143" s="664">
        <v>1</v>
      </c>
      <c r="I143" s="664">
        <v>359.10000000000008</v>
      </c>
      <c r="J143" s="664">
        <v>1</v>
      </c>
      <c r="K143" s="664">
        <v>359.1</v>
      </c>
      <c r="L143" s="664">
        <v>0.33333333333333331</v>
      </c>
      <c r="M143" s="664">
        <v>359.1</v>
      </c>
      <c r="N143" s="664">
        <v>4</v>
      </c>
      <c r="O143" s="664">
        <v>1436.4</v>
      </c>
      <c r="P143" s="677">
        <v>1.3333333333333333</v>
      </c>
      <c r="Q143" s="665">
        <v>359.1</v>
      </c>
    </row>
    <row r="144" spans="1:17" ht="14.4" customHeight="1" x14ac:dyDescent="0.3">
      <c r="A144" s="660" t="s">
        <v>5529</v>
      </c>
      <c r="B144" s="661" t="s">
        <v>5530</v>
      </c>
      <c r="C144" s="661" t="s">
        <v>4687</v>
      </c>
      <c r="D144" s="661" t="s">
        <v>5598</v>
      </c>
      <c r="E144" s="661" t="s">
        <v>5599</v>
      </c>
      <c r="F144" s="664"/>
      <c r="G144" s="664"/>
      <c r="H144" s="664"/>
      <c r="I144" s="664"/>
      <c r="J144" s="664">
        <v>1</v>
      </c>
      <c r="K144" s="664">
        <v>16831.689999999999</v>
      </c>
      <c r="L144" s="664"/>
      <c r="M144" s="664">
        <v>16831.689999999999</v>
      </c>
      <c r="N144" s="664"/>
      <c r="O144" s="664"/>
      <c r="P144" s="677"/>
      <c r="Q144" s="665"/>
    </row>
    <row r="145" spans="1:17" ht="14.4" customHeight="1" x14ac:dyDescent="0.3">
      <c r="A145" s="660" t="s">
        <v>5529</v>
      </c>
      <c r="B145" s="661" t="s">
        <v>5530</v>
      </c>
      <c r="C145" s="661" t="s">
        <v>4687</v>
      </c>
      <c r="D145" s="661" t="s">
        <v>5600</v>
      </c>
      <c r="E145" s="661" t="s">
        <v>5601</v>
      </c>
      <c r="F145" s="664"/>
      <c r="G145" s="664"/>
      <c r="H145" s="664"/>
      <c r="I145" s="664"/>
      <c r="J145" s="664"/>
      <c r="K145" s="664"/>
      <c r="L145" s="664"/>
      <c r="M145" s="664"/>
      <c r="N145" s="664">
        <v>1</v>
      </c>
      <c r="O145" s="664">
        <v>32179.09</v>
      </c>
      <c r="P145" s="677"/>
      <c r="Q145" s="665">
        <v>32179.09</v>
      </c>
    </row>
    <row r="146" spans="1:17" ht="14.4" customHeight="1" x14ac:dyDescent="0.3">
      <c r="A146" s="660" t="s">
        <v>5529</v>
      </c>
      <c r="B146" s="661" t="s">
        <v>5530</v>
      </c>
      <c r="C146" s="661" t="s">
        <v>4687</v>
      </c>
      <c r="D146" s="661" t="s">
        <v>5602</v>
      </c>
      <c r="E146" s="661" t="s">
        <v>5603</v>
      </c>
      <c r="F146" s="664">
        <v>2</v>
      </c>
      <c r="G146" s="664">
        <v>13174.26</v>
      </c>
      <c r="H146" s="664">
        <v>1</v>
      </c>
      <c r="I146" s="664">
        <v>6587.13</v>
      </c>
      <c r="J146" s="664">
        <v>1</v>
      </c>
      <c r="K146" s="664">
        <v>6587.13</v>
      </c>
      <c r="L146" s="664">
        <v>0.5</v>
      </c>
      <c r="M146" s="664">
        <v>6587.13</v>
      </c>
      <c r="N146" s="664">
        <v>1</v>
      </c>
      <c r="O146" s="664">
        <v>6587.13</v>
      </c>
      <c r="P146" s="677">
        <v>0.5</v>
      </c>
      <c r="Q146" s="665">
        <v>6587.13</v>
      </c>
    </row>
    <row r="147" spans="1:17" ht="14.4" customHeight="1" x14ac:dyDescent="0.3">
      <c r="A147" s="660" t="s">
        <v>5529</v>
      </c>
      <c r="B147" s="661" t="s">
        <v>5530</v>
      </c>
      <c r="C147" s="661" t="s">
        <v>4687</v>
      </c>
      <c r="D147" s="661" t="s">
        <v>5604</v>
      </c>
      <c r="E147" s="661" t="s">
        <v>5605</v>
      </c>
      <c r="F147" s="664"/>
      <c r="G147" s="664"/>
      <c r="H147" s="664"/>
      <c r="I147" s="664"/>
      <c r="J147" s="664"/>
      <c r="K147" s="664"/>
      <c r="L147" s="664"/>
      <c r="M147" s="664"/>
      <c r="N147" s="664">
        <v>2</v>
      </c>
      <c r="O147" s="664">
        <v>63259.64</v>
      </c>
      <c r="P147" s="677"/>
      <c r="Q147" s="665">
        <v>31629.82</v>
      </c>
    </row>
    <row r="148" spans="1:17" ht="14.4" customHeight="1" x14ac:dyDescent="0.3">
      <c r="A148" s="660" t="s">
        <v>5529</v>
      </c>
      <c r="B148" s="661" t="s">
        <v>5530</v>
      </c>
      <c r="C148" s="661" t="s">
        <v>4687</v>
      </c>
      <c r="D148" s="661" t="s">
        <v>5606</v>
      </c>
      <c r="E148" s="661" t="s">
        <v>5607</v>
      </c>
      <c r="F148" s="664"/>
      <c r="G148" s="664"/>
      <c r="H148" s="664"/>
      <c r="I148" s="664"/>
      <c r="J148" s="664">
        <v>1</v>
      </c>
      <c r="K148" s="664">
        <v>26449.24</v>
      </c>
      <c r="L148" s="664"/>
      <c r="M148" s="664">
        <v>26449.24</v>
      </c>
      <c r="N148" s="664"/>
      <c r="O148" s="664"/>
      <c r="P148" s="677"/>
      <c r="Q148" s="665"/>
    </row>
    <row r="149" spans="1:17" ht="14.4" customHeight="1" x14ac:dyDescent="0.3">
      <c r="A149" s="660" t="s">
        <v>5529</v>
      </c>
      <c r="B149" s="661" t="s">
        <v>5530</v>
      </c>
      <c r="C149" s="661" t="s">
        <v>4687</v>
      </c>
      <c r="D149" s="661" t="s">
        <v>5608</v>
      </c>
      <c r="E149" s="661" t="s">
        <v>5609</v>
      </c>
      <c r="F149" s="664"/>
      <c r="G149" s="664"/>
      <c r="H149" s="664"/>
      <c r="I149" s="664"/>
      <c r="J149" s="664"/>
      <c r="K149" s="664"/>
      <c r="L149" s="664"/>
      <c r="M149" s="664"/>
      <c r="N149" s="664">
        <v>2</v>
      </c>
      <c r="O149" s="664">
        <v>148822</v>
      </c>
      <c r="P149" s="677"/>
      <c r="Q149" s="665">
        <v>74411</v>
      </c>
    </row>
    <row r="150" spans="1:17" ht="14.4" customHeight="1" x14ac:dyDescent="0.3">
      <c r="A150" s="660" t="s">
        <v>5529</v>
      </c>
      <c r="B150" s="661" t="s">
        <v>5530</v>
      </c>
      <c r="C150" s="661" t="s">
        <v>4687</v>
      </c>
      <c r="D150" s="661" t="s">
        <v>5610</v>
      </c>
      <c r="E150" s="661" t="s">
        <v>5611</v>
      </c>
      <c r="F150" s="664"/>
      <c r="G150" s="664"/>
      <c r="H150" s="664"/>
      <c r="I150" s="664"/>
      <c r="J150" s="664"/>
      <c r="K150" s="664"/>
      <c r="L150" s="664"/>
      <c r="M150" s="664"/>
      <c r="N150" s="664">
        <v>1</v>
      </c>
      <c r="O150" s="664">
        <v>166546.75</v>
      </c>
      <c r="P150" s="677"/>
      <c r="Q150" s="665">
        <v>166546.75</v>
      </c>
    </row>
    <row r="151" spans="1:17" ht="14.4" customHeight="1" x14ac:dyDescent="0.3">
      <c r="A151" s="660" t="s">
        <v>5529</v>
      </c>
      <c r="B151" s="661" t="s">
        <v>5530</v>
      </c>
      <c r="C151" s="661" t="s">
        <v>4687</v>
      </c>
      <c r="D151" s="661" t="s">
        <v>5612</v>
      </c>
      <c r="E151" s="661" t="s">
        <v>5613</v>
      </c>
      <c r="F151" s="664"/>
      <c r="G151" s="664"/>
      <c r="H151" s="664"/>
      <c r="I151" s="664"/>
      <c r="J151" s="664"/>
      <c r="K151" s="664"/>
      <c r="L151" s="664"/>
      <c r="M151" s="664"/>
      <c r="N151" s="664">
        <v>1</v>
      </c>
      <c r="O151" s="664">
        <v>11608.31</v>
      </c>
      <c r="P151" s="677"/>
      <c r="Q151" s="665">
        <v>11608.31</v>
      </c>
    </row>
    <row r="152" spans="1:17" ht="14.4" customHeight="1" x14ac:dyDescent="0.3">
      <c r="A152" s="660" t="s">
        <v>5529</v>
      </c>
      <c r="B152" s="661" t="s">
        <v>5530</v>
      </c>
      <c r="C152" s="661" t="s">
        <v>4687</v>
      </c>
      <c r="D152" s="661" t="s">
        <v>5614</v>
      </c>
      <c r="E152" s="661" t="s">
        <v>5615</v>
      </c>
      <c r="F152" s="664"/>
      <c r="G152" s="664"/>
      <c r="H152" s="664"/>
      <c r="I152" s="664"/>
      <c r="J152" s="664">
        <v>1</v>
      </c>
      <c r="K152" s="664">
        <v>380.86</v>
      </c>
      <c r="L152" s="664"/>
      <c r="M152" s="664">
        <v>380.86</v>
      </c>
      <c r="N152" s="664"/>
      <c r="O152" s="664"/>
      <c r="P152" s="677"/>
      <c r="Q152" s="665"/>
    </row>
    <row r="153" spans="1:17" ht="14.4" customHeight="1" x14ac:dyDescent="0.3">
      <c r="A153" s="660" t="s">
        <v>5529</v>
      </c>
      <c r="B153" s="661" t="s">
        <v>5530</v>
      </c>
      <c r="C153" s="661" t="s">
        <v>4687</v>
      </c>
      <c r="D153" s="661" t="s">
        <v>5616</v>
      </c>
      <c r="E153" s="661" t="s">
        <v>5617</v>
      </c>
      <c r="F153" s="664"/>
      <c r="G153" s="664"/>
      <c r="H153" s="664"/>
      <c r="I153" s="664"/>
      <c r="J153" s="664"/>
      <c r="K153" s="664"/>
      <c r="L153" s="664"/>
      <c r="M153" s="664"/>
      <c r="N153" s="664">
        <v>2</v>
      </c>
      <c r="O153" s="664">
        <v>443249.62</v>
      </c>
      <c r="P153" s="677"/>
      <c r="Q153" s="665">
        <v>221624.81</v>
      </c>
    </row>
    <row r="154" spans="1:17" ht="14.4" customHeight="1" x14ac:dyDescent="0.3">
      <c r="A154" s="660" t="s">
        <v>5529</v>
      </c>
      <c r="B154" s="661" t="s">
        <v>5530</v>
      </c>
      <c r="C154" s="661" t="s">
        <v>4687</v>
      </c>
      <c r="D154" s="661" t="s">
        <v>5618</v>
      </c>
      <c r="E154" s="661" t="s">
        <v>5619</v>
      </c>
      <c r="F154" s="664">
        <v>1</v>
      </c>
      <c r="G154" s="664">
        <v>140907.10999999999</v>
      </c>
      <c r="H154" s="664">
        <v>1</v>
      </c>
      <c r="I154" s="664">
        <v>140907.10999999999</v>
      </c>
      <c r="J154" s="664"/>
      <c r="K154" s="664"/>
      <c r="L154" s="664"/>
      <c r="M154" s="664"/>
      <c r="N154" s="664"/>
      <c r="O154" s="664"/>
      <c r="P154" s="677"/>
      <c r="Q154" s="665"/>
    </row>
    <row r="155" spans="1:17" ht="14.4" customHeight="1" x14ac:dyDescent="0.3">
      <c r="A155" s="660" t="s">
        <v>5529</v>
      </c>
      <c r="B155" s="661" t="s">
        <v>5530</v>
      </c>
      <c r="C155" s="661" t="s">
        <v>4687</v>
      </c>
      <c r="D155" s="661" t="s">
        <v>5620</v>
      </c>
      <c r="E155" s="661" t="s">
        <v>5551</v>
      </c>
      <c r="F155" s="664"/>
      <c r="G155" s="664"/>
      <c r="H155" s="664"/>
      <c r="I155" s="664"/>
      <c r="J155" s="664"/>
      <c r="K155" s="664"/>
      <c r="L155" s="664"/>
      <c r="M155" s="664"/>
      <c r="N155" s="664">
        <v>1</v>
      </c>
      <c r="O155" s="664">
        <v>3567.58</v>
      </c>
      <c r="P155" s="677"/>
      <c r="Q155" s="665">
        <v>3567.58</v>
      </c>
    </row>
    <row r="156" spans="1:17" ht="14.4" customHeight="1" x14ac:dyDescent="0.3">
      <c r="A156" s="660" t="s">
        <v>5529</v>
      </c>
      <c r="B156" s="661" t="s">
        <v>5530</v>
      </c>
      <c r="C156" s="661" t="s">
        <v>4493</v>
      </c>
      <c r="D156" s="661" t="s">
        <v>5621</v>
      </c>
      <c r="E156" s="661" t="s">
        <v>5622</v>
      </c>
      <c r="F156" s="664">
        <v>2</v>
      </c>
      <c r="G156" s="664">
        <v>410</v>
      </c>
      <c r="H156" s="664">
        <v>1</v>
      </c>
      <c r="I156" s="664">
        <v>205</v>
      </c>
      <c r="J156" s="664">
        <v>2</v>
      </c>
      <c r="K156" s="664">
        <v>410</v>
      </c>
      <c r="L156" s="664">
        <v>1</v>
      </c>
      <c r="M156" s="664">
        <v>205</v>
      </c>
      <c r="N156" s="664">
        <v>7</v>
      </c>
      <c r="O156" s="664">
        <v>1449</v>
      </c>
      <c r="P156" s="677">
        <v>3.5341463414634147</v>
      </c>
      <c r="Q156" s="665">
        <v>207</v>
      </c>
    </row>
    <row r="157" spans="1:17" ht="14.4" customHeight="1" x14ac:dyDescent="0.3">
      <c r="A157" s="660" t="s">
        <v>5529</v>
      </c>
      <c r="B157" s="661" t="s">
        <v>5530</v>
      </c>
      <c r="C157" s="661" t="s">
        <v>4493</v>
      </c>
      <c r="D157" s="661" t="s">
        <v>5623</v>
      </c>
      <c r="E157" s="661" t="s">
        <v>5624</v>
      </c>
      <c r="F157" s="664"/>
      <c r="G157" s="664"/>
      <c r="H157" s="664"/>
      <c r="I157" s="664"/>
      <c r="J157" s="664">
        <v>4</v>
      </c>
      <c r="K157" s="664">
        <v>600</v>
      </c>
      <c r="L157" s="664"/>
      <c r="M157" s="664">
        <v>150</v>
      </c>
      <c r="N157" s="664"/>
      <c r="O157" s="664"/>
      <c r="P157" s="677"/>
      <c r="Q157" s="665"/>
    </row>
    <row r="158" spans="1:17" ht="14.4" customHeight="1" x14ac:dyDescent="0.3">
      <c r="A158" s="660" t="s">
        <v>5529</v>
      </c>
      <c r="B158" s="661" t="s">
        <v>5530</v>
      </c>
      <c r="C158" s="661" t="s">
        <v>4493</v>
      </c>
      <c r="D158" s="661" t="s">
        <v>5625</v>
      </c>
      <c r="E158" s="661" t="s">
        <v>5626</v>
      </c>
      <c r="F158" s="664">
        <v>2</v>
      </c>
      <c r="G158" s="664">
        <v>248</v>
      </c>
      <c r="H158" s="664">
        <v>1</v>
      </c>
      <c r="I158" s="664">
        <v>124</v>
      </c>
      <c r="J158" s="664"/>
      <c r="K158" s="664"/>
      <c r="L158" s="664"/>
      <c r="M158" s="664"/>
      <c r="N158" s="664">
        <v>2</v>
      </c>
      <c r="O158" s="664">
        <v>250</v>
      </c>
      <c r="P158" s="677">
        <v>1.0080645161290323</v>
      </c>
      <c r="Q158" s="665">
        <v>125</v>
      </c>
    </row>
    <row r="159" spans="1:17" ht="14.4" customHeight="1" x14ac:dyDescent="0.3">
      <c r="A159" s="660" t="s">
        <v>5529</v>
      </c>
      <c r="B159" s="661" t="s">
        <v>5530</v>
      </c>
      <c r="C159" s="661" t="s">
        <v>4493</v>
      </c>
      <c r="D159" s="661" t="s">
        <v>5627</v>
      </c>
      <c r="E159" s="661" t="s">
        <v>5628</v>
      </c>
      <c r="F159" s="664">
        <v>9</v>
      </c>
      <c r="G159" s="664">
        <v>1953</v>
      </c>
      <c r="H159" s="664">
        <v>1</v>
      </c>
      <c r="I159" s="664">
        <v>217</v>
      </c>
      <c r="J159" s="664">
        <v>3</v>
      </c>
      <c r="K159" s="664">
        <v>654</v>
      </c>
      <c r="L159" s="664">
        <v>0.3348694316436252</v>
      </c>
      <c r="M159" s="664">
        <v>218</v>
      </c>
      <c r="N159" s="664">
        <v>3</v>
      </c>
      <c r="O159" s="664">
        <v>657</v>
      </c>
      <c r="P159" s="677">
        <v>0.33640552995391704</v>
      </c>
      <c r="Q159" s="665">
        <v>219</v>
      </c>
    </row>
    <row r="160" spans="1:17" ht="14.4" customHeight="1" x14ac:dyDescent="0.3">
      <c r="A160" s="660" t="s">
        <v>5529</v>
      </c>
      <c r="B160" s="661" t="s">
        <v>5530</v>
      </c>
      <c r="C160" s="661" t="s">
        <v>4493</v>
      </c>
      <c r="D160" s="661" t="s">
        <v>5629</v>
      </c>
      <c r="E160" s="661" t="s">
        <v>5630</v>
      </c>
      <c r="F160" s="664">
        <v>3</v>
      </c>
      <c r="G160" s="664">
        <v>657</v>
      </c>
      <c r="H160" s="664">
        <v>1</v>
      </c>
      <c r="I160" s="664">
        <v>219</v>
      </c>
      <c r="J160" s="664">
        <v>2</v>
      </c>
      <c r="K160" s="664">
        <v>439</v>
      </c>
      <c r="L160" s="664">
        <v>0.66818873668188739</v>
      </c>
      <c r="M160" s="664">
        <v>219.5</v>
      </c>
      <c r="N160" s="664"/>
      <c r="O160" s="664"/>
      <c r="P160" s="677"/>
      <c r="Q160" s="665"/>
    </row>
    <row r="161" spans="1:17" ht="14.4" customHeight="1" x14ac:dyDescent="0.3">
      <c r="A161" s="660" t="s">
        <v>5529</v>
      </c>
      <c r="B161" s="661" t="s">
        <v>5530</v>
      </c>
      <c r="C161" s="661" t="s">
        <v>4493</v>
      </c>
      <c r="D161" s="661" t="s">
        <v>5631</v>
      </c>
      <c r="E161" s="661" t="s">
        <v>5632</v>
      </c>
      <c r="F161" s="664"/>
      <c r="G161" s="664"/>
      <c r="H161" s="664"/>
      <c r="I161" s="664"/>
      <c r="J161" s="664">
        <v>1</v>
      </c>
      <c r="K161" s="664">
        <v>257</v>
      </c>
      <c r="L161" s="664"/>
      <c r="M161" s="664">
        <v>257</v>
      </c>
      <c r="N161" s="664"/>
      <c r="O161" s="664"/>
      <c r="P161" s="677"/>
      <c r="Q161" s="665"/>
    </row>
    <row r="162" spans="1:17" ht="14.4" customHeight="1" x14ac:dyDescent="0.3">
      <c r="A162" s="660" t="s">
        <v>5529</v>
      </c>
      <c r="B162" s="661" t="s">
        <v>5530</v>
      </c>
      <c r="C162" s="661" t="s">
        <v>4493</v>
      </c>
      <c r="D162" s="661" t="s">
        <v>5633</v>
      </c>
      <c r="E162" s="661" t="s">
        <v>5634</v>
      </c>
      <c r="F162" s="664">
        <v>1</v>
      </c>
      <c r="G162" s="664">
        <v>326</v>
      </c>
      <c r="H162" s="664">
        <v>1</v>
      </c>
      <c r="I162" s="664">
        <v>326</v>
      </c>
      <c r="J162" s="664">
        <v>1</v>
      </c>
      <c r="K162" s="664">
        <v>326</v>
      </c>
      <c r="L162" s="664">
        <v>1</v>
      </c>
      <c r="M162" s="664">
        <v>326</v>
      </c>
      <c r="N162" s="664"/>
      <c r="O162" s="664"/>
      <c r="P162" s="677"/>
      <c r="Q162" s="665"/>
    </row>
    <row r="163" spans="1:17" ht="14.4" customHeight="1" x14ac:dyDescent="0.3">
      <c r="A163" s="660" t="s">
        <v>5529</v>
      </c>
      <c r="B163" s="661" t="s">
        <v>5530</v>
      </c>
      <c r="C163" s="661" t="s">
        <v>4493</v>
      </c>
      <c r="D163" s="661" t="s">
        <v>5635</v>
      </c>
      <c r="E163" s="661" t="s">
        <v>5636</v>
      </c>
      <c r="F163" s="664"/>
      <c r="G163" s="664"/>
      <c r="H163" s="664"/>
      <c r="I163" s="664"/>
      <c r="J163" s="664">
        <v>1</v>
      </c>
      <c r="K163" s="664">
        <v>4493</v>
      </c>
      <c r="L163" s="664"/>
      <c r="M163" s="664">
        <v>4493</v>
      </c>
      <c r="N163" s="664"/>
      <c r="O163" s="664"/>
      <c r="P163" s="677"/>
      <c r="Q163" s="665"/>
    </row>
    <row r="164" spans="1:17" ht="14.4" customHeight="1" x14ac:dyDescent="0.3">
      <c r="A164" s="660" t="s">
        <v>5529</v>
      </c>
      <c r="B164" s="661" t="s">
        <v>5530</v>
      </c>
      <c r="C164" s="661" t="s">
        <v>4493</v>
      </c>
      <c r="D164" s="661" t="s">
        <v>5637</v>
      </c>
      <c r="E164" s="661" t="s">
        <v>5638</v>
      </c>
      <c r="F164" s="664">
        <v>1</v>
      </c>
      <c r="G164" s="664">
        <v>4127</v>
      </c>
      <c r="H164" s="664">
        <v>1</v>
      </c>
      <c r="I164" s="664">
        <v>4127</v>
      </c>
      <c r="J164" s="664">
        <v>1</v>
      </c>
      <c r="K164" s="664">
        <v>4135</v>
      </c>
      <c r="L164" s="664">
        <v>1.0019384540828689</v>
      </c>
      <c r="M164" s="664">
        <v>4135</v>
      </c>
      <c r="N164" s="664">
        <v>1</v>
      </c>
      <c r="O164" s="664">
        <v>4139</v>
      </c>
      <c r="P164" s="677">
        <v>1.0029076811243034</v>
      </c>
      <c r="Q164" s="665">
        <v>4139</v>
      </c>
    </row>
    <row r="165" spans="1:17" ht="14.4" customHeight="1" x14ac:dyDescent="0.3">
      <c r="A165" s="660" t="s">
        <v>5529</v>
      </c>
      <c r="B165" s="661" t="s">
        <v>5530</v>
      </c>
      <c r="C165" s="661" t="s">
        <v>4493</v>
      </c>
      <c r="D165" s="661" t="s">
        <v>5639</v>
      </c>
      <c r="E165" s="661" t="s">
        <v>5640</v>
      </c>
      <c r="F165" s="664">
        <v>1</v>
      </c>
      <c r="G165" s="664">
        <v>15049</v>
      </c>
      <c r="H165" s="664">
        <v>1</v>
      </c>
      <c r="I165" s="664">
        <v>15049</v>
      </c>
      <c r="J165" s="664"/>
      <c r="K165" s="664"/>
      <c r="L165" s="664"/>
      <c r="M165" s="664"/>
      <c r="N165" s="664">
        <v>1</v>
      </c>
      <c r="O165" s="664">
        <v>15072</v>
      </c>
      <c r="P165" s="677">
        <v>1.0015283407535385</v>
      </c>
      <c r="Q165" s="665">
        <v>15072</v>
      </c>
    </row>
    <row r="166" spans="1:17" ht="14.4" customHeight="1" x14ac:dyDescent="0.3">
      <c r="A166" s="660" t="s">
        <v>5529</v>
      </c>
      <c r="B166" s="661" t="s">
        <v>5530</v>
      </c>
      <c r="C166" s="661" t="s">
        <v>4493</v>
      </c>
      <c r="D166" s="661" t="s">
        <v>5641</v>
      </c>
      <c r="E166" s="661" t="s">
        <v>5642</v>
      </c>
      <c r="F166" s="664">
        <v>6</v>
      </c>
      <c r="G166" s="664">
        <v>22890</v>
      </c>
      <c r="H166" s="664">
        <v>1</v>
      </c>
      <c r="I166" s="664">
        <v>3815</v>
      </c>
      <c r="J166" s="664">
        <v>2</v>
      </c>
      <c r="K166" s="664">
        <v>7642</v>
      </c>
      <c r="L166" s="664">
        <v>0.33385757972913938</v>
      </c>
      <c r="M166" s="664">
        <v>3821</v>
      </c>
      <c r="N166" s="664">
        <v>6</v>
      </c>
      <c r="O166" s="664">
        <v>22944</v>
      </c>
      <c r="P166" s="677">
        <v>1.0023591087811272</v>
      </c>
      <c r="Q166" s="665">
        <v>3824</v>
      </c>
    </row>
    <row r="167" spans="1:17" ht="14.4" customHeight="1" x14ac:dyDescent="0.3">
      <c r="A167" s="660" t="s">
        <v>5529</v>
      </c>
      <c r="B167" s="661" t="s">
        <v>5530</v>
      </c>
      <c r="C167" s="661" t="s">
        <v>4493</v>
      </c>
      <c r="D167" s="661" t="s">
        <v>5643</v>
      </c>
      <c r="E167" s="661" t="s">
        <v>5644</v>
      </c>
      <c r="F167" s="664">
        <v>2</v>
      </c>
      <c r="G167" s="664">
        <v>15670</v>
      </c>
      <c r="H167" s="664">
        <v>1</v>
      </c>
      <c r="I167" s="664">
        <v>7835</v>
      </c>
      <c r="J167" s="664"/>
      <c r="K167" s="664"/>
      <c r="L167" s="664"/>
      <c r="M167" s="664"/>
      <c r="N167" s="664">
        <v>6</v>
      </c>
      <c r="O167" s="664">
        <v>47118</v>
      </c>
      <c r="P167" s="677">
        <v>3.0068921506062538</v>
      </c>
      <c r="Q167" s="665">
        <v>7853</v>
      </c>
    </row>
    <row r="168" spans="1:17" ht="14.4" customHeight="1" x14ac:dyDescent="0.3">
      <c r="A168" s="660" t="s">
        <v>5529</v>
      </c>
      <c r="B168" s="661" t="s">
        <v>5530</v>
      </c>
      <c r="C168" s="661" t="s">
        <v>4493</v>
      </c>
      <c r="D168" s="661" t="s">
        <v>5645</v>
      </c>
      <c r="E168" s="661" t="s">
        <v>5646</v>
      </c>
      <c r="F168" s="664">
        <v>2</v>
      </c>
      <c r="G168" s="664">
        <v>2554</v>
      </c>
      <c r="H168" s="664">
        <v>1</v>
      </c>
      <c r="I168" s="664">
        <v>1277</v>
      </c>
      <c r="J168" s="664">
        <v>2</v>
      </c>
      <c r="K168" s="664">
        <v>2560</v>
      </c>
      <c r="L168" s="664">
        <v>1.0023492560689116</v>
      </c>
      <c r="M168" s="664">
        <v>1280</v>
      </c>
      <c r="N168" s="664"/>
      <c r="O168" s="664"/>
      <c r="P168" s="677"/>
      <c r="Q168" s="665"/>
    </row>
    <row r="169" spans="1:17" ht="14.4" customHeight="1" x14ac:dyDescent="0.3">
      <c r="A169" s="660" t="s">
        <v>5529</v>
      </c>
      <c r="B169" s="661" t="s">
        <v>5530</v>
      </c>
      <c r="C169" s="661" t="s">
        <v>4493</v>
      </c>
      <c r="D169" s="661" t="s">
        <v>5647</v>
      </c>
      <c r="E169" s="661" t="s">
        <v>5648</v>
      </c>
      <c r="F169" s="664">
        <v>2</v>
      </c>
      <c r="G169" s="664">
        <v>2328</v>
      </c>
      <c r="H169" s="664">
        <v>1</v>
      </c>
      <c r="I169" s="664">
        <v>1164</v>
      </c>
      <c r="J169" s="664">
        <v>2</v>
      </c>
      <c r="K169" s="664">
        <v>2332</v>
      </c>
      <c r="L169" s="664">
        <v>1.0017182130584192</v>
      </c>
      <c r="M169" s="664">
        <v>1166</v>
      </c>
      <c r="N169" s="664"/>
      <c r="O169" s="664"/>
      <c r="P169" s="677"/>
      <c r="Q169" s="665"/>
    </row>
    <row r="170" spans="1:17" ht="14.4" customHeight="1" x14ac:dyDescent="0.3">
      <c r="A170" s="660" t="s">
        <v>5529</v>
      </c>
      <c r="B170" s="661" t="s">
        <v>5530</v>
      </c>
      <c r="C170" s="661" t="s">
        <v>4493</v>
      </c>
      <c r="D170" s="661" t="s">
        <v>5649</v>
      </c>
      <c r="E170" s="661" t="s">
        <v>5650</v>
      </c>
      <c r="F170" s="664">
        <v>1</v>
      </c>
      <c r="G170" s="664">
        <v>5068</v>
      </c>
      <c r="H170" s="664">
        <v>1</v>
      </c>
      <c r="I170" s="664">
        <v>5068</v>
      </c>
      <c r="J170" s="664">
        <v>2</v>
      </c>
      <c r="K170" s="664">
        <v>10136</v>
      </c>
      <c r="L170" s="664">
        <v>2</v>
      </c>
      <c r="M170" s="664">
        <v>5068</v>
      </c>
      <c r="N170" s="664">
        <v>1</v>
      </c>
      <c r="O170" s="664">
        <v>5076</v>
      </c>
      <c r="P170" s="677">
        <v>1.0015785319652724</v>
      </c>
      <c r="Q170" s="665">
        <v>5076</v>
      </c>
    </row>
    <row r="171" spans="1:17" ht="14.4" customHeight="1" x14ac:dyDescent="0.3">
      <c r="A171" s="660" t="s">
        <v>5529</v>
      </c>
      <c r="B171" s="661" t="s">
        <v>5530</v>
      </c>
      <c r="C171" s="661" t="s">
        <v>4493</v>
      </c>
      <c r="D171" s="661" t="s">
        <v>5651</v>
      </c>
      <c r="E171" s="661" t="s">
        <v>5652</v>
      </c>
      <c r="F171" s="664">
        <v>3</v>
      </c>
      <c r="G171" s="664">
        <v>23019</v>
      </c>
      <c r="H171" s="664">
        <v>1</v>
      </c>
      <c r="I171" s="664">
        <v>7673</v>
      </c>
      <c r="J171" s="664"/>
      <c r="K171" s="664"/>
      <c r="L171" s="664"/>
      <c r="M171" s="664"/>
      <c r="N171" s="664">
        <v>1</v>
      </c>
      <c r="O171" s="664">
        <v>7685</v>
      </c>
      <c r="P171" s="677">
        <v>0.33385464181762892</v>
      </c>
      <c r="Q171" s="665">
        <v>7685</v>
      </c>
    </row>
    <row r="172" spans="1:17" ht="14.4" customHeight="1" x14ac:dyDescent="0.3">
      <c r="A172" s="660" t="s">
        <v>5529</v>
      </c>
      <c r="B172" s="661" t="s">
        <v>5530</v>
      </c>
      <c r="C172" s="661" t="s">
        <v>4493</v>
      </c>
      <c r="D172" s="661" t="s">
        <v>5653</v>
      </c>
      <c r="E172" s="661" t="s">
        <v>5654</v>
      </c>
      <c r="F172" s="664">
        <v>825</v>
      </c>
      <c r="G172" s="664">
        <v>142725</v>
      </c>
      <c r="H172" s="664">
        <v>1</v>
      </c>
      <c r="I172" s="664">
        <v>173</v>
      </c>
      <c r="J172" s="664">
        <v>1040</v>
      </c>
      <c r="K172" s="664">
        <v>180204</v>
      </c>
      <c r="L172" s="664">
        <v>1.2625959012086179</v>
      </c>
      <c r="M172" s="664">
        <v>173.27307692307693</v>
      </c>
      <c r="N172" s="664">
        <v>1024</v>
      </c>
      <c r="O172" s="664">
        <v>179200</v>
      </c>
      <c r="P172" s="677">
        <v>1.2555613942897179</v>
      </c>
      <c r="Q172" s="665">
        <v>175</v>
      </c>
    </row>
    <row r="173" spans="1:17" ht="14.4" customHeight="1" x14ac:dyDescent="0.3">
      <c r="A173" s="660" t="s">
        <v>5529</v>
      </c>
      <c r="B173" s="661" t="s">
        <v>5530</v>
      </c>
      <c r="C173" s="661" t="s">
        <v>4493</v>
      </c>
      <c r="D173" s="661" t="s">
        <v>5655</v>
      </c>
      <c r="E173" s="661" t="s">
        <v>5656</v>
      </c>
      <c r="F173" s="664">
        <v>7</v>
      </c>
      <c r="G173" s="664">
        <v>13972</v>
      </c>
      <c r="H173" s="664">
        <v>1</v>
      </c>
      <c r="I173" s="664">
        <v>1996</v>
      </c>
      <c r="J173" s="664">
        <v>17</v>
      </c>
      <c r="K173" s="664">
        <v>33944</v>
      </c>
      <c r="L173" s="664">
        <v>2.4294302891497281</v>
      </c>
      <c r="M173" s="664">
        <v>1996.7058823529412</v>
      </c>
      <c r="N173" s="664">
        <v>17</v>
      </c>
      <c r="O173" s="664">
        <v>34017</v>
      </c>
      <c r="P173" s="677">
        <v>2.4346550243343832</v>
      </c>
      <c r="Q173" s="665">
        <v>2001</v>
      </c>
    </row>
    <row r="174" spans="1:17" ht="14.4" customHeight="1" x14ac:dyDescent="0.3">
      <c r="A174" s="660" t="s">
        <v>5529</v>
      </c>
      <c r="B174" s="661" t="s">
        <v>5530</v>
      </c>
      <c r="C174" s="661" t="s">
        <v>4493</v>
      </c>
      <c r="D174" s="661" t="s">
        <v>5657</v>
      </c>
      <c r="E174" s="661" t="s">
        <v>5658</v>
      </c>
      <c r="F174" s="664">
        <v>1</v>
      </c>
      <c r="G174" s="664">
        <v>2692</v>
      </c>
      <c r="H174" s="664">
        <v>1</v>
      </c>
      <c r="I174" s="664">
        <v>2692</v>
      </c>
      <c r="J174" s="664">
        <v>2</v>
      </c>
      <c r="K174" s="664">
        <v>5384</v>
      </c>
      <c r="L174" s="664">
        <v>2</v>
      </c>
      <c r="M174" s="664">
        <v>2692</v>
      </c>
      <c r="N174" s="664">
        <v>2</v>
      </c>
      <c r="O174" s="664">
        <v>5392</v>
      </c>
      <c r="P174" s="677">
        <v>2.0029717682020802</v>
      </c>
      <c r="Q174" s="665">
        <v>2696</v>
      </c>
    </row>
    <row r="175" spans="1:17" ht="14.4" customHeight="1" x14ac:dyDescent="0.3">
      <c r="A175" s="660" t="s">
        <v>5529</v>
      </c>
      <c r="B175" s="661" t="s">
        <v>5530</v>
      </c>
      <c r="C175" s="661" t="s">
        <v>4493</v>
      </c>
      <c r="D175" s="661" t="s">
        <v>5659</v>
      </c>
      <c r="E175" s="661" t="s">
        <v>5660</v>
      </c>
      <c r="F175" s="664"/>
      <c r="G175" s="664"/>
      <c r="H175" s="664"/>
      <c r="I175" s="664"/>
      <c r="J175" s="664"/>
      <c r="K175" s="664"/>
      <c r="L175" s="664"/>
      <c r="M175" s="664"/>
      <c r="N175" s="664">
        <v>1</v>
      </c>
      <c r="O175" s="664">
        <v>5188</v>
      </c>
      <c r="P175" s="677"/>
      <c r="Q175" s="665">
        <v>5188</v>
      </c>
    </row>
    <row r="176" spans="1:17" ht="14.4" customHeight="1" x14ac:dyDescent="0.3">
      <c r="A176" s="660" t="s">
        <v>5529</v>
      </c>
      <c r="B176" s="661" t="s">
        <v>5530</v>
      </c>
      <c r="C176" s="661" t="s">
        <v>4493</v>
      </c>
      <c r="D176" s="661" t="s">
        <v>5661</v>
      </c>
      <c r="E176" s="661" t="s">
        <v>5662</v>
      </c>
      <c r="F176" s="664">
        <v>3</v>
      </c>
      <c r="G176" s="664">
        <v>6228</v>
      </c>
      <c r="H176" s="664">
        <v>1</v>
      </c>
      <c r="I176" s="664">
        <v>2076</v>
      </c>
      <c r="J176" s="664"/>
      <c r="K176" s="664"/>
      <c r="L176" s="664"/>
      <c r="M176" s="664"/>
      <c r="N176" s="664">
        <v>3</v>
      </c>
      <c r="O176" s="664">
        <v>6246</v>
      </c>
      <c r="P176" s="677">
        <v>1.0028901734104045</v>
      </c>
      <c r="Q176" s="665">
        <v>2082</v>
      </c>
    </row>
    <row r="177" spans="1:17" ht="14.4" customHeight="1" x14ac:dyDescent="0.3">
      <c r="A177" s="660" t="s">
        <v>5529</v>
      </c>
      <c r="B177" s="661" t="s">
        <v>5530</v>
      </c>
      <c r="C177" s="661" t="s">
        <v>4493</v>
      </c>
      <c r="D177" s="661" t="s">
        <v>5663</v>
      </c>
      <c r="E177" s="661" t="s">
        <v>5664</v>
      </c>
      <c r="F177" s="664"/>
      <c r="G177" s="664"/>
      <c r="H177" s="664"/>
      <c r="I177" s="664"/>
      <c r="J177" s="664">
        <v>1</v>
      </c>
      <c r="K177" s="664">
        <v>193</v>
      </c>
      <c r="L177" s="664"/>
      <c r="M177" s="664">
        <v>193</v>
      </c>
      <c r="N177" s="664"/>
      <c r="O177" s="664"/>
      <c r="P177" s="677"/>
      <c r="Q177" s="665"/>
    </row>
    <row r="178" spans="1:17" ht="14.4" customHeight="1" x14ac:dyDescent="0.3">
      <c r="A178" s="660" t="s">
        <v>5529</v>
      </c>
      <c r="B178" s="661" t="s">
        <v>5530</v>
      </c>
      <c r="C178" s="661" t="s">
        <v>4493</v>
      </c>
      <c r="D178" s="661" t="s">
        <v>5665</v>
      </c>
      <c r="E178" s="661" t="s">
        <v>5666</v>
      </c>
      <c r="F178" s="664"/>
      <c r="G178" s="664"/>
      <c r="H178" s="664"/>
      <c r="I178" s="664"/>
      <c r="J178" s="664">
        <v>20</v>
      </c>
      <c r="K178" s="664">
        <v>3960</v>
      </c>
      <c r="L178" s="664"/>
      <c r="M178" s="664">
        <v>198</v>
      </c>
      <c r="N178" s="664"/>
      <c r="O178" s="664"/>
      <c r="P178" s="677"/>
      <c r="Q178" s="665"/>
    </row>
    <row r="179" spans="1:17" ht="14.4" customHeight="1" x14ac:dyDescent="0.3">
      <c r="A179" s="660" t="s">
        <v>5529</v>
      </c>
      <c r="B179" s="661" t="s">
        <v>5530</v>
      </c>
      <c r="C179" s="661" t="s">
        <v>4493</v>
      </c>
      <c r="D179" s="661" t="s">
        <v>5667</v>
      </c>
      <c r="E179" s="661" t="s">
        <v>5668</v>
      </c>
      <c r="F179" s="664">
        <v>3</v>
      </c>
      <c r="G179" s="664">
        <v>1245</v>
      </c>
      <c r="H179" s="664">
        <v>1</v>
      </c>
      <c r="I179" s="664">
        <v>415</v>
      </c>
      <c r="J179" s="664">
        <v>2</v>
      </c>
      <c r="K179" s="664">
        <v>832</v>
      </c>
      <c r="L179" s="664">
        <v>0.66827309236947796</v>
      </c>
      <c r="M179" s="664">
        <v>416</v>
      </c>
      <c r="N179" s="664"/>
      <c r="O179" s="664"/>
      <c r="P179" s="677"/>
      <c r="Q179" s="665"/>
    </row>
    <row r="180" spans="1:17" ht="14.4" customHeight="1" x14ac:dyDescent="0.3">
      <c r="A180" s="660" t="s">
        <v>5529</v>
      </c>
      <c r="B180" s="661" t="s">
        <v>5530</v>
      </c>
      <c r="C180" s="661" t="s">
        <v>4493</v>
      </c>
      <c r="D180" s="661" t="s">
        <v>5669</v>
      </c>
      <c r="E180" s="661" t="s">
        <v>5670</v>
      </c>
      <c r="F180" s="664">
        <v>1</v>
      </c>
      <c r="G180" s="664">
        <v>158</v>
      </c>
      <c r="H180" s="664">
        <v>1</v>
      </c>
      <c r="I180" s="664">
        <v>158</v>
      </c>
      <c r="J180" s="664">
        <v>1</v>
      </c>
      <c r="K180" s="664">
        <v>158</v>
      </c>
      <c r="L180" s="664">
        <v>1</v>
      </c>
      <c r="M180" s="664">
        <v>158</v>
      </c>
      <c r="N180" s="664">
        <v>1</v>
      </c>
      <c r="O180" s="664">
        <v>159</v>
      </c>
      <c r="P180" s="677">
        <v>1.0063291139240507</v>
      </c>
      <c r="Q180" s="665">
        <v>159</v>
      </c>
    </row>
    <row r="181" spans="1:17" ht="14.4" customHeight="1" x14ac:dyDescent="0.3">
      <c r="A181" s="660" t="s">
        <v>5529</v>
      </c>
      <c r="B181" s="661" t="s">
        <v>5530</v>
      </c>
      <c r="C181" s="661" t="s">
        <v>4493</v>
      </c>
      <c r="D181" s="661" t="s">
        <v>5671</v>
      </c>
      <c r="E181" s="661" t="s">
        <v>5672</v>
      </c>
      <c r="F181" s="664">
        <v>5</v>
      </c>
      <c r="G181" s="664">
        <v>10590</v>
      </c>
      <c r="H181" s="664">
        <v>1</v>
      </c>
      <c r="I181" s="664">
        <v>2118</v>
      </c>
      <c r="J181" s="664">
        <v>25</v>
      </c>
      <c r="K181" s="664">
        <v>52977</v>
      </c>
      <c r="L181" s="664">
        <v>5.0025495750708213</v>
      </c>
      <c r="M181" s="664">
        <v>2119.08</v>
      </c>
      <c r="N181" s="664">
        <v>18</v>
      </c>
      <c r="O181" s="664">
        <v>38214</v>
      </c>
      <c r="P181" s="677">
        <v>3.6084985835694052</v>
      </c>
      <c r="Q181" s="665">
        <v>2123</v>
      </c>
    </row>
    <row r="182" spans="1:17" ht="14.4" customHeight="1" x14ac:dyDescent="0.3">
      <c r="A182" s="660" t="s">
        <v>5529</v>
      </c>
      <c r="B182" s="661" t="s">
        <v>5530</v>
      </c>
      <c r="C182" s="661" t="s">
        <v>4493</v>
      </c>
      <c r="D182" s="661" t="s">
        <v>5673</v>
      </c>
      <c r="E182" s="661" t="s">
        <v>5642</v>
      </c>
      <c r="F182" s="664">
        <v>6</v>
      </c>
      <c r="G182" s="664">
        <v>11184</v>
      </c>
      <c r="H182" s="664">
        <v>1</v>
      </c>
      <c r="I182" s="664">
        <v>1864</v>
      </c>
      <c r="J182" s="664">
        <v>3</v>
      </c>
      <c r="K182" s="664">
        <v>5598</v>
      </c>
      <c r="L182" s="664">
        <v>0.50053648068669532</v>
      </c>
      <c r="M182" s="664">
        <v>1866</v>
      </c>
      <c r="N182" s="664">
        <v>6</v>
      </c>
      <c r="O182" s="664">
        <v>11214</v>
      </c>
      <c r="P182" s="677">
        <v>1.0026824034334765</v>
      </c>
      <c r="Q182" s="665">
        <v>1869</v>
      </c>
    </row>
    <row r="183" spans="1:17" ht="14.4" customHeight="1" x14ac:dyDescent="0.3">
      <c r="A183" s="660" t="s">
        <v>5529</v>
      </c>
      <c r="B183" s="661" t="s">
        <v>5530</v>
      </c>
      <c r="C183" s="661" t="s">
        <v>4493</v>
      </c>
      <c r="D183" s="661" t="s">
        <v>5674</v>
      </c>
      <c r="E183" s="661" t="s">
        <v>5675</v>
      </c>
      <c r="F183" s="664">
        <v>5</v>
      </c>
      <c r="G183" s="664">
        <v>41920</v>
      </c>
      <c r="H183" s="664">
        <v>1</v>
      </c>
      <c r="I183" s="664">
        <v>8384</v>
      </c>
      <c r="J183" s="664">
        <v>2</v>
      </c>
      <c r="K183" s="664">
        <v>16779</v>
      </c>
      <c r="L183" s="664">
        <v>0.40026240458015266</v>
      </c>
      <c r="M183" s="664">
        <v>8389.5</v>
      </c>
      <c r="N183" s="664">
        <v>5</v>
      </c>
      <c r="O183" s="664">
        <v>41995</v>
      </c>
      <c r="P183" s="677">
        <v>1.0017891221374047</v>
      </c>
      <c r="Q183" s="665">
        <v>8399</v>
      </c>
    </row>
    <row r="184" spans="1:17" ht="14.4" customHeight="1" x14ac:dyDescent="0.3">
      <c r="A184" s="660" t="s">
        <v>5529</v>
      </c>
      <c r="B184" s="661" t="s">
        <v>5530</v>
      </c>
      <c r="C184" s="661" t="s">
        <v>4493</v>
      </c>
      <c r="D184" s="661" t="s">
        <v>5676</v>
      </c>
      <c r="E184" s="661" t="s">
        <v>5677</v>
      </c>
      <c r="F184" s="664"/>
      <c r="G184" s="664"/>
      <c r="H184" s="664"/>
      <c r="I184" s="664"/>
      <c r="J184" s="664"/>
      <c r="K184" s="664"/>
      <c r="L184" s="664"/>
      <c r="M184" s="664"/>
      <c r="N184" s="664">
        <v>1</v>
      </c>
      <c r="O184" s="664">
        <v>563</v>
      </c>
      <c r="P184" s="677"/>
      <c r="Q184" s="665">
        <v>563</v>
      </c>
    </row>
    <row r="185" spans="1:17" ht="14.4" customHeight="1" x14ac:dyDescent="0.3">
      <c r="A185" s="660" t="s">
        <v>5529</v>
      </c>
      <c r="B185" s="661" t="s">
        <v>5530</v>
      </c>
      <c r="C185" s="661" t="s">
        <v>4493</v>
      </c>
      <c r="D185" s="661" t="s">
        <v>5678</v>
      </c>
      <c r="E185" s="661" t="s">
        <v>5679</v>
      </c>
      <c r="F185" s="664"/>
      <c r="G185" s="664"/>
      <c r="H185" s="664"/>
      <c r="I185" s="664"/>
      <c r="J185" s="664"/>
      <c r="K185" s="664"/>
      <c r="L185" s="664"/>
      <c r="M185" s="664"/>
      <c r="N185" s="664">
        <v>2</v>
      </c>
      <c r="O185" s="664">
        <v>688</v>
      </c>
      <c r="P185" s="677"/>
      <c r="Q185" s="665">
        <v>344</v>
      </c>
    </row>
    <row r="186" spans="1:17" ht="14.4" customHeight="1" x14ac:dyDescent="0.3">
      <c r="A186" s="660" t="s">
        <v>5680</v>
      </c>
      <c r="B186" s="661" t="s">
        <v>5681</v>
      </c>
      <c r="C186" s="661" t="s">
        <v>4493</v>
      </c>
      <c r="D186" s="661" t="s">
        <v>5682</v>
      </c>
      <c r="E186" s="661" t="s">
        <v>5683</v>
      </c>
      <c r="F186" s="664">
        <v>291</v>
      </c>
      <c r="G186" s="664">
        <v>59073</v>
      </c>
      <c r="H186" s="664">
        <v>1</v>
      </c>
      <c r="I186" s="664">
        <v>203</v>
      </c>
      <c r="J186" s="664">
        <v>337</v>
      </c>
      <c r="K186" s="664">
        <v>68647</v>
      </c>
      <c r="L186" s="664">
        <v>1.1620706583379885</v>
      </c>
      <c r="M186" s="664">
        <v>203.70029673590506</v>
      </c>
      <c r="N186" s="664">
        <v>257</v>
      </c>
      <c r="O186" s="664">
        <v>52942</v>
      </c>
      <c r="P186" s="677">
        <v>0.89621315998848883</v>
      </c>
      <c r="Q186" s="665">
        <v>206</v>
      </c>
    </row>
    <row r="187" spans="1:17" ht="14.4" customHeight="1" x14ac:dyDescent="0.3">
      <c r="A187" s="660" t="s">
        <v>5680</v>
      </c>
      <c r="B187" s="661" t="s">
        <v>5681</v>
      </c>
      <c r="C187" s="661" t="s">
        <v>4493</v>
      </c>
      <c r="D187" s="661" t="s">
        <v>5684</v>
      </c>
      <c r="E187" s="661" t="s">
        <v>5683</v>
      </c>
      <c r="F187" s="664"/>
      <c r="G187" s="664"/>
      <c r="H187" s="664"/>
      <c r="I187" s="664"/>
      <c r="J187" s="664">
        <v>2</v>
      </c>
      <c r="K187" s="664">
        <v>170</v>
      </c>
      <c r="L187" s="664"/>
      <c r="M187" s="664">
        <v>85</v>
      </c>
      <c r="N187" s="664"/>
      <c r="O187" s="664"/>
      <c r="P187" s="677"/>
      <c r="Q187" s="665"/>
    </row>
    <row r="188" spans="1:17" ht="14.4" customHeight="1" x14ac:dyDescent="0.3">
      <c r="A188" s="660" t="s">
        <v>5680</v>
      </c>
      <c r="B188" s="661" t="s">
        <v>5681</v>
      </c>
      <c r="C188" s="661" t="s">
        <v>4493</v>
      </c>
      <c r="D188" s="661" t="s">
        <v>5685</v>
      </c>
      <c r="E188" s="661" t="s">
        <v>5686</v>
      </c>
      <c r="F188" s="664">
        <v>156</v>
      </c>
      <c r="G188" s="664">
        <v>45552</v>
      </c>
      <c r="H188" s="664">
        <v>1</v>
      </c>
      <c r="I188" s="664">
        <v>292</v>
      </c>
      <c r="J188" s="664">
        <v>254</v>
      </c>
      <c r="K188" s="664">
        <v>74302</v>
      </c>
      <c r="L188" s="664">
        <v>1.6311468212153144</v>
      </c>
      <c r="M188" s="664">
        <v>292.5275590551181</v>
      </c>
      <c r="N188" s="664">
        <v>184</v>
      </c>
      <c r="O188" s="664">
        <v>54280</v>
      </c>
      <c r="P188" s="677">
        <v>1.1916051984545135</v>
      </c>
      <c r="Q188" s="665">
        <v>295</v>
      </c>
    </row>
    <row r="189" spans="1:17" ht="14.4" customHeight="1" x14ac:dyDescent="0.3">
      <c r="A189" s="660" t="s">
        <v>5680</v>
      </c>
      <c r="B189" s="661" t="s">
        <v>5681</v>
      </c>
      <c r="C189" s="661" t="s">
        <v>4493</v>
      </c>
      <c r="D189" s="661" t="s">
        <v>5687</v>
      </c>
      <c r="E189" s="661" t="s">
        <v>5688</v>
      </c>
      <c r="F189" s="664"/>
      <c r="G189" s="664"/>
      <c r="H189" s="664"/>
      <c r="I189" s="664"/>
      <c r="J189" s="664">
        <v>3</v>
      </c>
      <c r="K189" s="664">
        <v>279</v>
      </c>
      <c r="L189" s="664"/>
      <c r="M189" s="664">
        <v>93</v>
      </c>
      <c r="N189" s="664">
        <v>6</v>
      </c>
      <c r="O189" s="664">
        <v>570</v>
      </c>
      <c r="P189" s="677"/>
      <c r="Q189" s="665">
        <v>95</v>
      </c>
    </row>
    <row r="190" spans="1:17" ht="14.4" customHeight="1" x14ac:dyDescent="0.3">
      <c r="A190" s="660" t="s">
        <v>5680</v>
      </c>
      <c r="B190" s="661" t="s">
        <v>5681</v>
      </c>
      <c r="C190" s="661" t="s">
        <v>4493</v>
      </c>
      <c r="D190" s="661" t="s">
        <v>5689</v>
      </c>
      <c r="E190" s="661" t="s">
        <v>5690</v>
      </c>
      <c r="F190" s="664">
        <v>212</v>
      </c>
      <c r="G190" s="664">
        <v>28408</v>
      </c>
      <c r="H190" s="664">
        <v>1</v>
      </c>
      <c r="I190" s="664">
        <v>134</v>
      </c>
      <c r="J190" s="664">
        <v>262</v>
      </c>
      <c r="K190" s="664">
        <v>35178</v>
      </c>
      <c r="L190" s="664">
        <v>1.238313151225007</v>
      </c>
      <c r="M190" s="664">
        <v>134.26717557251908</v>
      </c>
      <c r="N190" s="664">
        <v>280</v>
      </c>
      <c r="O190" s="664">
        <v>37800</v>
      </c>
      <c r="P190" s="677">
        <v>1.3306110954660659</v>
      </c>
      <c r="Q190" s="665">
        <v>135</v>
      </c>
    </row>
    <row r="191" spans="1:17" ht="14.4" customHeight="1" x14ac:dyDescent="0.3">
      <c r="A191" s="660" t="s">
        <v>5680</v>
      </c>
      <c r="B191" s="661" t="s">
        <v>5681</v>
      </c>
      <c r="C191" s="661" t="s">
        <v>4493</v>
      </c>
      <c r="D191" s="661" t="s">
        <v>5691</v>
      </c>
      <c r="E191" s="661" t="s">
        <v>5690</v>
      </c>
      <c r="F191" s="664">
        <v>1</v>
      </c>
      <c r="G191" s="664">
        <v>175</v>
      </c>
      <c r="H191" s="664">
        <v>1</v>
      </c>
      <c r="I191" s="664">
        <v>175</v>
      </c>
      <c r="J191" s="664"/>
      <c r="K191" s="664"/>
      <c r="L191" s="664"/>
      <c r="M191" s="664"/>
      <c r="N191" s="664"/>
      <c r="O191" s="664"/>
      <c r="P191" s="677"/>
      <c r="Q191" s="665"/>
    </row>
    <row r="192" spans="1:17" ht="14.4" customHeight="1" x14ac:dyDescent="0.3">
      <c r="A192" s="660" t="s">
        <v>5680</v>
      </c>
      <c r="B192" s="661" t="s">
        <v>5681</v>
      </c>
      <c r="C192" s="661" t="s">
        <v>4493</v>
      </c>
      <c r="D192" s="661" t="s">
        <v>5692</v>
      </c>
      <c r="E192" s="661" t="s">
        <v>5693</v>
      </c>
      <c r="F192" s="664"/>
      <c r="G192" s="664"/>
      <c r="H192" s="664"/>
      <c r="I192" s="664"/>
      <c r="J192" s="664"/>
      <c r="K192" s="664"/>
      <c r="L192" s="664"/>
      <c r="M192" s="664"/>
      <c r="N192" s="664">
        <v>1</v>
      </c>
      <c r="O192" s="664">
        <v>620</v>
      </c>
      <c r="P192" s="677"/>
      <c r="Q192" s="665">
        <v>620</v>
      </c>
    </row>
    <row r="193" spans="1:17" ht="14.4" customHeight="1" x14ac:dyDescent="0.3">
      <c r="A193" s="660" t="s">
        <v>5680</v>
      </c>
      <c r="B193" s="661" t="s">
        <v>5681</v>
      </c>
      <c r="C193" s="661" t="s">
        <v>4493</v>
      </c>
      <c r="D193" s="661" t="s">
        <v>5694</v>
      </c>
      <c r="E193" s="661" t="s">
        <v>5695</v>
      </c>
      <c r="F193" s="664">
        <v>8</v>
      </c>
      <c r="G193" s="664">
        <v>1272</v>
      </c>
      <c r="H193" s="664">
        <v>1</v>
      </c>
      <c r="I193" s="664">
        <v>159</v>
      </c>
      <c r="J193" s="664">
        <v>8</v>
      </c>
      <c r="K193" s="664">
        <v>1274</v>
      </c>
      <c r="L193" s="664">
        <v>1.0015723270440251</v>
      </c>
      <c r="M193" s="664">
        <v>159.25</v>
      </c>
      <c r="N193" s="664">
        <v>5</v>
      </c>
      <c r="O193" s="664">
        <v>805</v>
      </c>
      <c r="P193" s="677">
        <v>0.63286163522012584</v>
      </c>
      <c r="Q193" s="665">
        <v>161</v>
      </c>
    </row>
    <row r="194" spans="1:17" ht="14.4" customHeight="1" x14ac:dyDescent="0.3">
      <c r="A194" s="660" t="s">
        <v>5680</v>
      </c>
      <c r="B194" s="661" t="s">
        <v>5681</v>
      </c>
      <c r="C194" s="661" t="s">
        <v>4493</v>
      </c>
      <c r="D194" s="661" t="s">
        <v>5696</v>
      </c>
      <c r="E194" s="661" t="s">
        <v>5697</v>
      </c>
      <c r="F194" s="664">
        <v>3</v>
      </c>
      <c r="G194" s="664">
        <v>1146</v>
      </c>
      <c r="H194" s="664">
        <v>1</v>
      </c>
      <c r="I194" s="664">
        <v>382</v>
      </c>
      <c r="J194" s="664">
        <v>12</v>
      </c>
      <c r="K194" s="664">
        <v>4589</v>
      </c>
      <c r="L194" s="664">
        <v>4.004363001745201</v>
      </c>
      <c r="M194" s="664">
        <v>382.41666666666669</v>
      </c>
      <c r="N194" s="664">
        <v>2</v>
      </c>
      <c r="O194" s="664">
        <v>766</v>
      </c>
      <c r="P194" s="677">
        <v>0.66841186736474689</v>
      </c>
      <c r="Q194" s="665">
        <v>383</v>
      </c>
    </row>
    <row r="195" spans="1:17" ht="14.4" customHeight="1" x14ac:dyDescent="0.3">
      <c r="A195" s="660" t="s">
        <v>5680</v>
      </c>
      <c r="B195" s="661" t="s">
        <v>5681</v>
      </c>
      <c r="C195" s="661" t="s">
        <v>4493</v>
      </c>
      <c r="D195" s="661" t="s">
        <v>5698</v>
      </c>
      <c r="E195" s="661" t="s">
        <v>5699</v>
      </c>
      <c r="F195" s="664">
        <v>28</v>
      </c>
      <c r="G195" s="664">
        <v>7336</v>
      </c>
      <c r="H195" s="664">
        <v>1</v>
      </c>
      <c r="I195" s="664">
        <v>262</v>
      </c>
      <c r="J195" s="664">
        <v>58</v>
      </c>
      <c r="K195" s="664">
        <v>15253</v>
      </c>
      <c r="L195" s="664">
        <v>2.0791984732824429</v>
      </c>
      <c r="M195" s="664">
        <v>262.98275862068965</v>
      </c>
      <c r="N195" s="664">
        <v>30</v>
      </c>
      <c r="O195" s="664">
        <v>7980</v>
      </c>
      <c r="P195" s="677">
        <v>1.0877862595419847</v>
      </c>
      <c r="Q195" s="665">
        <v>266</v>
      </c>
    </row>
    <row r="196" spans="1:17" ht="14.4" customHeight="1" x14ac:dyDescent="0.3">
      <c r="A196" s="660" t="s">
        <v>5680</v>
      </c>
      <c r="B196" s="661" t="s">
        <v>5681</v>
      </c>
      <c r="C196" s="661" t="s">
        <v>4493</v>
      </c>
      <c r="D196" s="661" t="s">
        <v>5700</v>
      </c>
      <c r="E196" s="661" t="s">
        <v>5701</v>
      </c>
      <c r="F196" s="664">
        <v>38</v>
      </c>
      <c r="G196" s="664">
        <v>5358</v>
      </c>
      <c r="H196" s="664">
        <v>1</v>
      </c>
      <c r="I196" s="664">
        <v>141</v>
      </c>
      <c r="J196" s="664">
        <v>63</v>
      </c>
      <c r="K196" s="664">
        <v>8883</v>
      </c>
      <c r="L196" s="664">
        <v>1.6578947368421053</v>
      </c>
      <c r="M196" s="664">
        <v>141</v>
      </c>
      <c r="N196" s="664">
        <v>61</v>
      </c>
      <c r="O196" s="664">
        <v>8601</v>
      </c>
      <c r="P196" s="677">
        <v>1.6052631578947369</v>
      </c>
      <c r="Q196" s="665">
        <v>141</v>
      </c>
    </row>
    <row r="197" spans="1:17" ht="14.4" customHeight="1" x14ac:dyDescent="0.3">
      <c r="A197" s="660" t="s">
        <v>5680</v>
      </c>
      <c r="B197" s="661" t="s">
        <v>5681</v>
      </c>
      <c r="C197" s="661" t="s">
        <v>4493</v>
      </c>
      <c r="D197" s="661" t="s">
        <v>5702</v>
      </c>
      <c r="E197" s="661" t="s">
        <v>5701</v>
      </c>
      <c r="F197" s="664">
        <v>212</v>
      </c>
      <c r="G197" s="664">
        <v>16536</v>
      </c>
      <c r="H197" s="664">
        <v>1</v>
      </c>
      <c r="I197" s="664">
        <v>78</v>
      </c>
      <c r="J197" s="664">
        <v>262</v>
      </c>
      <c r="K197" s="664">
        <v>20436</v>
      </c>
      <c r="L197" s="664">
        <v>1.2358490566037736</v>
      </c>
      <c r="M197" s="664">
        <v>78</v>
      </c>
      <c r="N197" s="664">
        <v>280</v>
      </c>
      <c r="O197" s="664">
        <v>21840</v>
      </c>
      <c r="P197" s="677">
        <v>1.320754716981132</v>
      </c>
      <c r="Q197" s="665">
        <v>78</v>
      </c>
    </row>
    <row r="198" spans="1:17" ht="14.4" customHeight="1" x14ac:dyDescent="0.3">
      <c r="A198" s="660" t="s">
        <v>5680</v>
      </c>
      <c r="B198" s="661" t="s">
        <v>5681</v>
      </c>
      <c r="C198" s="661" t="s">
        <v>4493</v>
      </c>
      <c r="D198" s="661" t="s">
        <v>5703</v>
      </c>
      <c r="E198" s="661" t="s">
        <v>5704</v>
      </c>
      <c r="F198" s="664">
        <v>38</v>
      </c>
      <c r="G198" s="664">
        <v>11514</v>
      </c>
      <c r="H198" s="664">
        <v>1</v>
      </c>
      <c r="I198" s="664">
        <v>303</v>
      </c>
      <c r="J198" s="664">
        <v>62</v>
      </c>
      <c r="K198" s="664">
        <v>18855</v>
      </c>
      <c r="L198" s="664">
        <v>1.6375716519020322</v>
      </c>
      <c r="M198" s="664">
        <v>304.11290322580646</v>
      </c>
      <c r="N198" s="664">
        <v>61</v>
      </c>
      <c r="O198" s="664">
        <v>18727</v>
      </c>
      <c r="P198" s="677">
        <v>1.6264547507382316</v>
      </c>
      <c r="Q198" s="665">
        <v>307</v>
      </c>
    </row>
    <row r="199" spans="1:17" ht="14.4" customHeight="1" x14ac:dyDescent="0.3">
      <c r="A199" s="660" t="s">
        <v>5680</v>
      </c>
      <c r="B199" s="661" t="s">
        <v>5681</v>
      </c>
      <c r="C199" s="661" t="s">
        <v>4493</v>
      </c>
      <c r="D199" s="661" t="s">
        <v>5705</v>
      </c>
      <c r="E199" s="661" t="s">
        <v>5706</v>
      </c>
      <c r="F199" s="664">
        <v>7</v>
      </c>
      <c r="G199" s="664">
        <v>3402</v>
      </c>
      <c r="H199" s="664">
        <v>1</v>
      </c>
      <c r="I199" s="664">
        <v>486</v>
      </c>
      <c r="J199" s="664">
        <v>14</v>
      </c>
      <c r="K199" s="664">
        <v>6807</v>
      </c>
      <c r="L199" s="664">
        <v>2.0008818342151677</v>
      </c>
      <c r="M199" s="664">
        <v>486.21428571428572</v>
      </c>
      <c r="N199" s="664">
        <v>22</v>
      </c>
      <c r="O199" s="664">
        <v>10714</v>
      </c>
      <c r="P199" s="677">
        <v>3.1493239271017051</v>
      </c>
      <c r="Q199" s="665">
        <v>487</v>
      </c>
    </row>
    <row r="200" spans="1:17" ht="14.4" customHeight="1" x14ac:dyDescent="0.3">
      <c r="A200" s="660" t="s">
        <v>5680</v>
      </c>
      <c r="B200" s="661" t="s">
        <v>5681</v>
      </c>
      <c r="C200" s="661" t="s">
        <v>4493</v>
      </c>
      <c r="D200" s="661" t="s">
        <v>5707</v>
      </c>
      <c r="E200" s="661" t="s">
        <v>5708</v>
      </c>
      <c r="F200" s="664">
        <v>150</v>
      </c>
      <c r="G200" s="664">
        <v>24000</v>
      </c>
      <c r="H200" s="664">
        <v>1</v>
      </c>
      <c r="I200" s="664">
        <v>160</v>
      </c>
      <c r="J200" s="664">
        <v>150</v>
      </c>
      <c r="K200" s="664">
        <v>24035</v>
      </c>
      <c r="L200" s="664">
        <v>1.0014583333333333</v>
      </c>
      <c r="M200" s="664">
        <v>160.23333333333332</v>
      </c>
      <c r="N200" s="664">
        <v>165</v>
      </c>
      <c r="O200" s="664">
        <v>26565</v>
      </c>
      <c r="P200" s="677">
        <v>1.1068750000000001</v>
      </c>
      <c r="Q200" s="665">
        <v>161</v>
      </c>
    </row>
    <row r="201" spans="1:17" ht="14.4" customHeight="1" x14ac:dyDescent="0.3">
      <c r="A201" s="660" t="s">
        <v>5680</v>
      </c>
      <c r="B201" s="661" t="s">
        <v>5681</v>
      </c>
      <c r="C201" s="661" t="s">
        <v>4493</v>
      </c>
      <c r="D201" s="661" t="s">
        <v>5709</v>
      </c>
      <c r="E201" s="661" t="s">
        <v>5683</v>
      </c>
      <c r="F201" s="664">
        <v>556</v>
      </c>
      <c r="G201" s="664">
        <v>38920</v>
      </c>
      <c r="H201" s="664">
        <v>1</v>
      </c>
      <c r="I201" s="664">
        <v>70</v>
      </c>
      <c r="J201" s="664">
        <v>669</v>
      </c>
      <c r="K201" s="664">
        <v>47019</v>
      </c>
      <c r="L201" s="664">
        <v>1.2080935251798561</v>
      </c>
      <c r="M201" s="664">
        <v>70.282511210762337</v>
      </c>
      <c r="N201" s="664">
        <v>683</v>
      </c>
      <c r="O201" s="664">
        <v>48493</v>
      </c>
      <c r="P201" s="677">
        <v>1.2459660842754368</v>
      </c>
      <c r="Q201" s="665">
        <v>71</v>
      </c>
    </row>
    <row r="202" spans="1:17" ht="14.4" customHeight="1" x14ac:dyDescent="0.3">
      <c r="A202" s="660" t="s">
        <v>5680</v>
      </c>
      <c r="B202" s="661" t="s">
        <v>5681</v>
      </c>
      <c r="C202" s="661" t="s">
        <v>4493</v>
      </c>
      <c r="D202" s="661" t="s">
        <v>5710</v>
      </c>
      <c r="E202" s="661" t="s">
        <v>5711</v>
      </c>
      <c r="F202" s="664">
        <v>5</v>
      </c>
      <c r="G202" s="664">
        <v>5945</v>
      </c>
      <c r="H202" s="664">
        <v>1</v>
      </c>
      <c r="I202" s="664">
        <v>1189</v>
      </c>
      <c r="J202" s="664">
        <v>11</v>
      </c>
      <c r="K202" s="664">
        <v>13087</v>
      </c>
      <c r="L202" s="664">
        <v>2.2013456686291</v>
      </c>
      <c r="M202" s="664">
        <v>1189.7272727272727</v>
      </c>
      <c r="N202" s="664">
        <v>5</v>
      </c>
      <c r="O202" s="664">
        <v>5975</v>
      </c>
      <c r="P202" s="677">
        <v>1.0050462573591252</v>
      </c>
      <c r="Q202" s="665">
        <v>1195</v>
      </c>
    </row>
    <row r="203" spans="1:17" ht="14.4" customHeight="1" x14ac:dyDescent="0.3">
      <c r="A203" s="660" t="s">
        <v>5680</v>
      </c>
      <c r="B203" s="661" t="s">
        <v>5681</v>
      </c>
      <c r="C203" s="661" t="s">
        <v>4493</v>
      </c>
      <c r="D203" s="661" t="s">
        <v>5712</v>
      </c>
      <c r="E203" s="661" t="s">
        <v>5713</v>
      </c>
      <c r="F203" s="664">
        <v>6</v>
      </c>
      <c r="G203" s="664">
        <v>648</v>
      </c>
      <c r="H203" s="664">
        <v>1</v>
      </c>
      <c r="I203" s="664">
        <v>108</v>
      </c>
      <c r="J203" s="664">
        <v>6</v>
      </c>
      <c r="K203" s="664">
        <v>649</v>
      </c>
      <c r="L203" s="664">
        <v>1.0015432098765431</v>
      </c>
      <c r="M203" s="664">
        <v>108.16666666666667</v>
      </c>
      <c r="N203" s="664">
        <v>4</v>
      </c>
      <c r="O203" s="664">
        <v>440</v>
      </c>
      <c r="P203" s="677">
        <v>0.67901234567901236</v>
      </c>
      <c r="Q203" s="665">
        <v>110</v>
      </c>
    </row>
    <row r="204" spans="1:17" ht="14.4" customHeight="1" x14ac:dyDescent="0.3">
      <c r="A204" s="660" t="s">
        <v>5714</v>
      </c>
      <c r="B204" s="661" t="s">
        <v>5715</v>
      </c>
      <c r="C204" s="661" t="s">
        <v>4493</v>
      </c>
      <c r="D204" s="661" t="s">
        <v>5716</v>
      </c>
      <c r="E204" s="661" t="s">
        <v>5717</v>
      </c>
      <c r="F204" s="664">
        <v>26</v>
      </c>
      <c r="G204" s="664">
        <v>1378</v>
      </c>
      <c r="H204" s="664">
        <v>1</v>
      </c>
      <c r="I204" s="664">
        <v>53</v>
      </c>
      <c r="J204" s="664">
        <v>14</v>
      </c>
      <c r="K204" s="664">
        <v>750</v>
      </c>
      <c r="L204" s="664">
        <v>0.54426705370101591</v>
      </c>
      <c r="M204" s="664">
        <v>53.571428571428569</v>
      </c>
      <c r="N204" s="664">
        <v>22</v>
      </c>
      <c r="O204" s="664">
        <v>1188</v>
      </c>
      <c r="P204" s="677">
        <v>0.86211901306240923</v>
      </c>
      <c r="Q204" s="665">
        <v>54</v>
      </c>
    </row>
    <row r="205" spans="1:17" ht="14.4" customHeight="1" x14ac:dyDescent="0.3">
      <c r="A205" s="660" t="s">
        <v>5714</v>
      </c>
      <c r="B205" s="661" t="s">
        <v>5715</v>
      </c>
      <c r="C205" s="661" t="s">
        <v>4493</v>
      </c>
      <c r="D205" s="661" t="s">
        <v>5718</v>
      </c>
      <c r="E205" s="661" t="s">
        <v>5719</v>
      </c>
      <c r="F205" s="664">
        <v>4</v>
      </c>
      <c r="G205" s="664">
        <v>484</v>
      </c>
      <c r="H205" s="664">
        <v>1</v>
      </c>
      <c r="I205" s="664">
        <v>121</v>
      </c>
      <c r="J205" s="664">
        <v>18</v>
      </c>
      <c r="K205" s="664">
        <v>2184</v>
      </c>
      <c r="L205" s="664">
        <v>4.5123966942148757</v>
      </c>
      <c r="M205" s="664">
        <v>121.33333333333333</v>
      </c>
      <c r="N205" s="664">
        <v>8</v>
      </c>
      <c r="O205" s="664">
        <v>984</v>
      </c>
      <c r="P205" s="677">
        <v>2.0330578512396693</v>
      </c>
      <c r="Q205" s="665">
        <v>123</v>
      </c>
    </row>
    <row r="206" spans="1:17" ht="14.4" customHeight="1" x14ac:dyDescent="0.3">
      <c r="A206" s="660" t="s">
        <v>5714</v>
      </c>
      <c r="B206" s="661" t="s">
        <v>5715</v>
      </c>
      <c r="C206" s="661" t="s">
        <v>4493</v>
      </c>
      <c r="D206" s="661" t="s">
        <v>5720</v>
      </c>
      <c r="E206" s="661" t="s">
        <v>5721</v>
      </c>
      <c r="F206" s="664">
        <v>5</v>
      </c>
      <c r="G206" s="664">
        <v>840</v>
      </c>
      <c r="H206" s="664">
        <v>1</v>
      </c>
      <c r="I206" s="664">
        <v>168</v>
      </c>
      <c r="J206" s="664">
        <v>3</v>
      </c>
      <c r="K206" s="664">
        <v>504</v>
      </c>
      <c r="L206" s="664">
        <v>0.6</v>
      </c>
      <c r="M206" s="664">
        <v>168</v>
      </c>
      <c r="N206" s="664">
        <v>5</v>
      </c>
      <c r="O206" s="664">
        <v>860</v>
      </c>
      <c r="P206" s="677">
        <v>1.0238095238095237</v>
      </c>
      <c r="Q206" s="665">
        <v>172</v>
      </c>
    </row>
    <row r="207" spans="1:17" ht="14.4" customHeight="1" x14ac:dyDescent="0.3">
      <c r="A207" s="660" t="s">
        <v>5714</v>
      </c>
      <c r="B207" s="661" t="s">
        <v>5715</v>
      </c>
      <c r="C207" s="661" t="s">
        <v>4493</v>
      </c>
      <c r="D207" s="661" t="s">
        <v>5722</v>
      </c>
      <c r="E207" s="661" t="s">
        <v>5723</v>
      </c>
      <c r="F207" s="664">
        <v>17</v>
      </c>
      <c r="G207" s="664">
        <v>5372</v>
      </c>
      <c r="H207" s="664">
        <v>1</v>
      </c>
      <c r="I207" s="664">
        <v>316</v>
      </c>
      <c r="J207" s="664">
        <v>16</v>
      </c>
      <c r="K207" s="664">
        <v>5060</v>
      </c>
      <c r="L207" s="664">
        <v>0.9419210722263589</v>
      </c>
      <c r="M207" s="664">
        <v>316.25</v>
      </c>
      <c r="N207" s="664">
        <v>26</v>
      </c>
      <c r="O207" s="664">
        <v>8372</v>
      </c>
      <c r="P207" s="677">
        <v>1.5584512285927028</v>
      </c>
      <c r="Q207" s="665">
        <v>322</v>
      </c>
    </row>
    <row r="208" spans="1:17" ht="14.4" customHeight="1" x14ac:dyDescent="0.3">
      <c r="A208" s="660" t="s">
        <v>5714</v>
      </c>
      <c r="B208" s="661" t="s">
        <v>5715</v>
      </c>
      <c r="C208" s="661" t="s">
        <v>4493</v>
      </c>
      <c r="D208" s="661" t="s">
        <v>5724</v>
      </c>
      <c r="E208" s="661" t="s">
        <v>5725</v>
      </c>
      <c r="F208" s="664">
        <v>1</v>
      </c>
      <c r="G208" s="664">
        <v>338</v>
      </c>
      <c r="H208" s="664">
        <v>1</v>
      </c>
      <c r="I208" s="664">
        <v>338</v>
      </c>
      <c r="J208" s="664"/>
      <c r="K208" s="664"/>
      <c r="L208" s="664"/>
      <c r="M208" s="664"/>
      <c r="N208" s="664">
        <v>33</v>
      </c>
      <c r="O208" s="664">
        <v>11253</v>
      </c>
      <c r="P208" s="677">
        <v>33.292899408284022</v>
      </c>
      <c r="Q208" s="665">
        <v>341</v>
      </c>
    </row>
    <row r="209" spans="1:17" ht="14.4" customHeight="1" x14ac:dyDescent="0.3">
      <c r="A209" s="660" t="s">
        <v>5714</v>
      </c>
      <c r="B209" s="661" t="s">
        <v>5715</v>
      </c>
      <c r="C209" s="661" t="s">
        <v>4493</v>
      </c>
      <c r="D209" s="661" t="s">
        <v>5726</v>
      </c>
      <c r="E209" s="661" t="s">
        <v>5727</v>
      </c>
      <c r="F209" s="664">
        <v>1</v>
      </c>
      <c r="G209" s="664">
        <v>365</v>
      </c>
      <c r="H209" s="664">
        <v>1</v>
      </c>
      <c r="I209" s="664">
        <v>365</v>
      </c>
      <c r="J209" s="664">
        <v>1</v>
      </c>
      <c r="K209" s="664">
        <v>373</v>
      </c>
      <c r="L209" s="664">
        <v>1.021917808219178</v>
      </c>
      <c r="M209" s="664">
        <v>373</v>
      </c>
      <c r="N209" s="664"/>
      <c r="O209" s="664"/>
      <c r="P209" s="677"/>
      <c r="Q209" s="665"/>
    </row>
    <row r="210" spans="1:17" ht="14.4" customHeight="1" x14ac:dyDescent="0.3">
      <c r="A210" s="660" t="s">
        <v>5714</v>
      </c>
      <c r="B210" s="661" t="s">
        <v>5715</v>
      </c>
      <c r="C210" s="661" t="s">
        <v>4493</v>
      </c>
      <c r="D210" s="661" t="s">
        <v>5337</v>
      </c>
      <c r="E210" s="661" t="s">
        <v>5338</v>
      </c>
      <c r="F210" s="664">
        <v>1</v>
      </c>
      <c r="G210" s="664">
        <v>664</v>
      </c>
      <c r="H210" s="664">
        <v>1</v>
      </c>
      <c r="I210" s="664">
        <v>664</v>
      </c>
      <c r="J210" s="664">
        <v>1</v>
      </c>
      <c r="K210" s="664">
        <v>672</v>
      </c>
      <c r="L210" s="664">
        <v>1.0120481927710843</v>
      </c>
      <c r="M210" s="664">
        <v>672</v>
      </c>
      <c r="N210" s="664"/>
      <c r="O210" s="664"/>
      <c r="P210" s="677"/>
      <c r="Q210" s="665"/>
    </row>
    <row r="211" spans="1:17" ht="14.4" customHeight="1" x14ac:dyDescent="0.3">
      <c r="A211" s="660" t="s">
        <v>5714</v>
      </c>
      <c r="B211" s="661" t="s">
        <v>5715</v>
      </c>
      <c r="C211" s="661" t="s">
        <v>4493</v>
      </c>
      <c r="D211" s="661" t="s">
        <v>5728</v>
      </c>
      <c r="E211" s="661" t="s">
        <v>5729</v>
      </c>
      <c r="F211" s="664">
        <v>7</v>
      </c>
      <c r="G211" s="664">
        <v>1967</v>
      </c>
      <c r="H211" s="664">
        <v>1</v>
      </c>
      <c r="I211" s="664">
        <v>281</v>
      </c>
      <c r="J211" s="664">
        <v>14</v>
      </c>
      <c r="K211" s="664">
        <v>3952</v>
      </c>
      <c r="L211" s="664">
        <v>2.0091509913573971</v>
      </c>
      <c r="M211" s="664">
        <v>282.28571428571428</v>
      </c>
      <c r="N211" s="664">
        <v>12</v>
      </c>
      <c r="O211" s="664">
        <v>3420</v>
      </c>
      <c r="P211" s="677">
        <v>1.7386883579054397</v>
      </c>
      <c r="Q211" s="665">
        <v>285</v>
      </c>
    </row>
    <row r="212" spans="1:17" ht="14.4" customHeight="1" x14ac:dyDescent="0.3">
      <c r="A212" s="660" t="s">
        <v>5714</v>
      </c>
      <c r="B212" s="661" t="s">
        <v>5715</v>
      </c>
      <c r="C212" s="661" t="s">
        <v>4493</v>
      </c>
      <c r="D212" s="661" t="s">
        <v>5730</v>
      </c>
      <c r="E212" s="661" t="s">
        <v>5731</v>
      </c>
      <c r="F212" s="664">
        <v>2</v>
      </c>
      <c r="G212" s="664">
        <v>912</v>
      </c>
      <c r="H212" s="664">
        <v>1</v>
      </c>
      <c r="I212" s="664">
        <v>456</v>
      </c>
      <c r="J212" s="664">
        <v>4</v>
      </c>
      <c r="K212" s="664">
        <v>1824</v>
      </c>
      <c r="L212" s="664">
        <v>2</v>
      </c>
      <c r="M212" s="664">
        <v>456</v>
      </c>
      <c r="N212" s="664">
        <v>3</v>
      </c>
      <c r="O212" s="664">
        <v>1386</v>
      </c>
      <c r="P212" s="677">
        <v>1.5197368421052631</v>
      </c>
      <c r="Q212" s="665">
        <v>462</v>
      </c>
    </row>
    <row r="213" spans="1:17" ht="14.4" customHeight="1" x14ac:dyDescent="0.3">
      <c r="A213" s="660" t="s">
        <v>5714</v>
      </c>
      <c r="B213" s="661" t="s">
        <v>5715</v>
      </c>
      <c r="C213" s="661" t="s">
        <v>4493</v>
      </c>
      <c r="D213" s="661" t="s">
        <v>5732</v>
      </c>
      <c r="E213" s="661" t="s">
        <v>5733</v>
      </c>
      <c r="F213" s="664">
        <v>11</v>
      </c>
      <c r="G213" s="664">
        <v>3828</v>
      </c>
      <c r="H213" s="664">
        <v>1</v>
      </c>
      <c r="I213" s="664">
        <v>348</v>
      </c>
      <c r="J213" s="664">
        <v>19</v>
      </c>
      <c r="K213" s="664">
        <v>6654</v>
      </c>
      <c r="L213" s="664">
        <v>1.738244514106583</v>
      </c>
      <c r="M213" s="664">
        <v>350.21052631578948</v>
      </c>
      <c r="N213" s="664">
        <v>16</v>
      </c>
      <c r="O213" s="664">
        <v>5696</v>
      </c>
      <c r="P213" s="677">
        <v>1.4879832810867293</v>
      </c>
      <c r="Q213" s="665">
        <v>356</v>
      </c>
    </row>
    <row r="214" spans="1:17" ht="14.4" customHeight="1" x14ac:dyDescent="0.3">
      <c r="A214" s="660" t="s">
        <v>5714</v>
      </c>
      <c r="B214" s="661" t="s">
        <v>5715</v>
      </c>
      <c r="C214" s="661" t="s">
        <v>4493</v>
      </c>
      <c r="D214" s="661" t="s">
        <v>5734</v>
      </c>
      <c r="E214" s="661" t="s">
        <v>5735</v>
      </c>
      <c r="F214" s="664"/>
      <c r="G214" s="664"/>
      <c r="H214" s="664"/>
      <c r="I214" s="664"/>
      <c r="J214" s="664">
        <v>1</v>
      </c>
      <c r="K214" s="664">
        <v>103</v>
      </c>
      <c r="L214" s="664"/>
      <c r="M214" s="664">
        <v>103</v>
      </c>
      <c r="N214" s="664">
        <v>4</v>
      </c>
      <c r="O214" s="664">
        <v>420</v>
      </c>
      <c r="P214" s="677"/>
      <c r="Q214" s="665">
        <v>105</v>
      </c>
    </row>
    <row r="215" spans="1:17" ht="14.4" customHeight="1" x14ac:dyDescent="0.3">
      <c r="A215" s="660" t="s">
        <v>5714</v>
      </c>
      <c r="B215" s="661" t="s">
        <v>5715</v>
      </c>
      <c r="C215" s="661" t="s">
        <v>4493</v>
      </c>
      <c r="D215" s="661" t="s">
        <v>5736</v>
      </c>
      <c r="E215" s="661" t="s">
        <v>5737</v>
      </c>
      <c r="F215" s="664">
        <v>2</v>
      </c>
      <c r="G215" s="664">
        <v>230</v>
      </c>
      <c r="H215" s="664">
        <v>1</v>
      </c>
      <c r="I215" s="664">
        <v>115</v>
      </c>
      <c r="J215" s="664">
        <v>1</v>
      </c>
      <c r="K215" s="664">
        <v>116</v>
      </c>
      <c r="L215" s="664">
        <v>0.5043478260869565</v>
      </c>
      <c r="M215" s="664">
        <v>116</v>
      </c>
      <c r="N215" s="664">
        <v>1</v>
      </c>
      <c r="O215" s="664">
        <v>117</v>
      </c>
      <c r="P215" s="677">
        <v>0.50869565217391299</v>
      </c>
      <c r="Q215" s="665">
        <v>117</v>
      </c>
    </row>
    <row r="216" spans="1:17" ht="14.4" customHeight="1" x14ac:dyDescent="0.3">
      <c r="A216" s="660" t="s">
        <v>5714</v>
      </c>
      <c r="B216" s="661" t="s">
        <v>5715</v>
      </c>
      <c r="C216" s="661" t="s">
        <v>4493</v>
      </c>
      <c r="D216" s="661" t="s">
        <v>5738</v>
      </c>
      <c r="E216" s="661" t="s">
        <v>5739</v>
      </c>
      <c r="F216" s="664">
        <v>9</v>
      </c>
      <c r="G216" s="664">
        <v>3861</v>
      </c>
      <c r="H216" s="664">
        <v>1</v>
      </c>
      <c r="I216" s="664">
        <v>429</v>
      </c>
      <c r="J216" s="664">
        <v>1</v>
      </c>
      <c r="K216" s="664">
        <v>429</v>
      </c>
      <c r="L216" s="664">
        <v>0.1111111111111111</v>
      </c>
      <c r="M216" s="664">
        <v>429</v>
      </c>
      <c r="N216" s="664">
        <v>12</v>
      </c>
      <c r="O216" s="664">
        <v>5244</v>
      </c>
      <c r="P216" s="677">
        <v>1.3581973581973581</v>
      </c>
      <c r="Q216" s="665">
        <v>437</v>
      </c>
    </row>
    <row r="217" spans="1:17" ht="14.4" customHeight="1" x14ac:dyDescent="0.3">
      <c r="A217" s="660" t="s">
        <v>5714</v>
      </c>
      <c r="B217" s="661" t="s">
        <v>5715</v>
      </c>
      <c r="C217" s="661" t="s">
        <v>4493</v>
      </c>
      <c r="D217" s="661" t="s">
        <v>5740</v>
      </c>
      <c r="E217" s="661" t="s">
        <v>5741</v>
      </c>
      <c r="F217" s="664"/>
      <c r="G217" s="664"/>
      <c r="H217" s="664"/>
      <c r="I217" s="664"/>
      <c r="J217" s="664">
        <v>6</v>
      </c>
      <c r="K217" s="664">
        <v>318</v>
      </c>
      <c r="L217" s="664"/>
      <c r="M217" s="664">
        <v>53</v>
      </c>
      <c r="N217" s="664">
        <v>2</v>
      </c>
      <c r="O217" s="664">
        <v>108</v>
      </c>
      <c r="P217" s="677"/>
      <c r="Q217" s="665">
        <v>54</v>
      </c>
    </row>
    <row r="218" spans="1:17" ht="14.4" customHeight="1" x14ac:dyDescent="0.3">
      <c r="A218" s="660" t="s">
        <v>5714</v>
      </c>
      <c r="B218" s="661" t="s">
        <v>5715</v>
      </c>
      <c r="C218" s="661" t="s">
        <v>4493</v>
      </c>
      <c r="D218" s="661" t="s">
        <v>5742</v>
      </c>
      <c r="E218" s="661" t="s">
        <v>5743</v>
      </c>
      <c r="F218" s="664">
        <v>81</v>
      </c>
      <c r="G218" s="664">
        <v>13365</v>
      </c>
      <c r="H218" s="664">
        <v>1</v>
      </c>
      <c r="I218" s="664">
        <v>165</v>
      </c>
      <c r="J218" s="664">
        <v>54</v>
      </c>
      <c r="K218" s="664">
        <v>8949</v>
      </c>
      <c r="L218" s="664">
        <v>0.66958473625140291</v>
      </c>
      <c r="M218" s="664">
        <v>165.72222222222223</v>
      </c>
      <c r="N218" s="664">
        <v>21</v>
      </c>
      <c r="O218" s="664">
        <v>3549</v>
      </c>
      <c r="P218" s="677">
        <v>0.26554433221099888</v>
      </c>
      <c r="Q218" s="665">
        <v>169</v>
      </c>
    </row>
    <row r="219" spans="1:17" ht="14.4" customHeight="1" x14ac:dyDescent="0.3">
      <c r="A219" s="660" t="s">
        <v>5714</v>
      </c>
      <c r="B219" s="661" t="s">
        <v>5715</v>
      </c>
      <c r="C219" s="661" t="s">
        <v>4493</v>
      </c>
      <c r="D219" s="661" t="s">
        <v>5343</v>
      </c>
      <c r="E219" s="661" t="s">
        <v>5344</v>
      </c>
      <c r="F219" s="664">
        <v>6</v>
      </c>
      <c r="G219" s="664">
        <v>474</v>
      </c>
      <c r="H219" s="664">
        <v>1</v>
      </c>
      <c r="I219" s="664">
        <v>79</v>
      </c>
      <c r="J219" s="664">
        <v>2</v>
      </c>
      <c r="K219" s="664">
        <v>160</v>
      </c>
      <c r="L219" s="664">
        <v>0.33755274261603374</v>
      </c>
      <c r="M219" s="664">
        <v>80</v>
      </c>
      <c r="N219" s="664"/>
      <c r="O219" s="664"/>
      <c r="P219" s="677"/>
      <c r="Q219" s="665"/>
    </row>
    <row r="220" spans="1:17" ht="14.4" customHeight="1" x14ac:dyDescent="0.3">
      <c r="A220" s="660" t="s">
        <v>5714</v>
      </c>
      <c r="B220" s="661" t="s">
        <v>5715</v>
      </c>
      <c r="C220" s="661" t="s">
        <v>4493</v>
      </c>
      <c r="D220" s="661" t="s">
        <v>5744</v>
      </c>
      <c r="E220" s="661" t="s">
        <v>5745</v>
      </c>
      <c r="F220" s="664">
        <v>1</v>
      </c>
      <c r="G220" s="664">
        <v>160</v>
      </c>
      <c r="H220" s="664">
        <v>1</v>
      </c>
      <c r="I220" s="664">
        <v>160</v>
      </c>
      <c r="J220" s="664">
        <v>1</v>
      </c>
      <c r="K220" s="664">
        <v>160</v>
      </c>
      <c r="L220" s="664">
        <v>1</v>
      </c>
      <c r="M220" s="664">
        <v>160</v>
      </c>
      <c r="N220" s="664"/>
      <c r="O220" s="664"/>
      <c r="P220" s="677"/>
      <c r="Q220" s="665"/>
    </row>
    <row r="221" spans="1:17" ht="14.4" customHeight="1" x14ac:dyDescent="0.3">
      <c r="A221" s="660" t="s">
        <v>5714</v>
      </c>
      <c r="B221" s="661" t="s">
        <v>5715</v>
      </c>
      <c r="C221" s="661" t="s">
        <v>4493</v>
      </c>
      <c r="D221" s="661" t="s">
        <v>5746</v>
      </c>
      <c r="E221" s="661" t="s">
        <v>5747</v>
      </c>
      <c r="F221" s="664">
        <v>1</v>
      </c>
      <c r="G221" s="664">
        <v>167</v>
      </c>
      <c r="H221" s="664">
        <v>1</v>
      </c>
      <c r="I221" s="664">
        <v>167</v>
      </c>
      <c r="J221" s="664"/>
      <c r="K221" s="664"/>
      <c r="L221" s="664"/>
      <c r="M221" s="664"/>
      <c r="N221" s="664"/>
      <c r="O221" s="664"/>
      <c r="P221" s="677"/>
      <c r="Q221" s="665"/>
    </row>
    <row r="222" spans="1:17" ht="14.4" customHeight="1" x14ac:dyDescent="0.3">
      <c r="A222" s="660" t="s">
        <v>5714</v>
      </c>
      <c r="B222" s="661" t="s">
        <v>5715</v>
      </c>
      <c r="C222" s="661" t="s">
        <v>4493</v>
      </c>
      <c r="D222" s="661" t="s">
        <v>5748</v>
      </c>
      <c r="E222" s="661" t="s">
        <v>5749</v>
      </c>
      <c r="F222" s="664">
        <v>2</v>
      </c>
      <c r="G222" s="664">
        <v>486</v>
      </c>
      <c r="H222" s="664">
        <v>1</v>
      </c>
      <c r="I222" s="664">
        <v>243</v>
      </c>
      <c r="J222" s="664">
        <v>1</v>
      </c>
      <c r="K222" s="664">
        <v>246</v>
      </c>
      <c r="L222" s="664">
        <v>0.50617283950617287</v>
      </c>
      <c r="M222" s="664">
        <v>246</v>
      </c>
      <c r="N222" s="664"/>
      <c r="O222" s="664"/>
      <c r="P222" s="677"/>
      <c r="Q222" s="665"/>
    </row>
    <row r="223" spans="1:17" ht="14.4" customHeight="1" x14ac:dyDescent="0.3">
      <c r="A223" s="660" t="s">
        <v>5714</v>
      </c>
      <c r="B223" s="661" t="s">
        <v>5715</v>
      </c>
      <c r="C223" s="661" t="s">
        <v>4493</v>
      </c>
      <c r="D223" s="661" t="s">
        <v>5750</v>
      </c>
      <c r="E223" s="661" t="s">
        <v>5751</v>
      </c>
      <c r="F223" s="664">
        <v>4</v>
      </c>
      <c r="G223" s="664">
        <v>1616</v>
      </c>
      <c r="H223" s="664">
        <v>1</v>
      </c>
      <c r="I223" s="664">
        <v>404</v>
      </c>
      <c r="J223" s="664">
        <v>3</v>
      </c>
      <c r="K223" s="664">
        <v>1212</v>
      </c>
      <c r="L223" s="664">
        <v>0.75</v>
      </c>
      <c r="M223" s="664">
        <v>404</v>
      </c>
      <c r="N223" s="664"/>
      <c r="O223" s="664"/>
      <c r="P223" s="677"/>
      <c r="Q223" s="665"/>
    </row>
    <row r="224" spans="1:17" ht="14.4" customHeight="1" x14ac:dyDescent="0.3">
      <c r="A224" s="660" t="s">
        <v>5714</v>
      </c>
      <c r="B224" s="661" t="s">
        <v>5752</v>
      </c>
      <c r="C224" s="661" t="s">
        <v>4493</v>
      </c>
      <c r="D224" s="661" t="s">
        <v>5753</v>
      </c>
      <c r="E224" s="661" t="s">
        <v>5754</v>
      </c>
      <c r="F224" s="664">
        <v>37</v>
      </c>
      <c r="G224" s="664">
        <v>46065</v>
      </c>
      <c r="H224" s="664">
        <v>1</v>
      </c>
      <c r="I224" s="664">
        <v>1245</v>
      </c>
      <c r="J224" s="664"/>
      <c r="K224" s="664"/>
      <c r="L224" s="664"/>
      <c r="M224" s="664"/>
      <c r="N224" s="664"/>
      <c r="O224" s="664"/>
      <c r="P224" s="677"/>
      <c r="Q224" s="665"/>
    </row>
    <row r="225" spans="1:17" ht="14.4" customHeight="1" x14ac:dyDescent="0.3">
      <c r="A225" s="660" t="s">
        <v>5714</v>
      </c>
      <c r="B225" s="661" t="s">
        <v>5752</v>
      </c>
      <c r="C225" s="661" t="s">
        <v>4493</v>
      </c>
      <c r="D225" s="661" t="s">
        <v>5755</v>
      </c>
      <c r="E225" s="661" t="s">
        <v>5756</v>
      </c>
      <c r="F225" s="664">
        <v>111</v>
      </c>
      <c r="G225" s="664">
        <v>247863</v>
      </c>
      <c r="H225" s="664">
        <v>1</v>
      </c>
      <c r="I225" s="664">
        <v>2233</v>
      </c>
      <c r="J225" s="664"/>
      <c r="K225" s="664"/>
      <c r="L225" s="664"/>
      <c r="M225" s="664"/>
      <c r="N225" s="664"/>
      <c r="O225" s="664"/>
      <c r="P225" s="677"/>
      <c r="Q225" s="665"/>
    </row>
    <row r="226" spans="1:17" ht="14.4" customHeight="1" x14ac:dyDescent="0.3">
      <c r="A226" s="660" t="s">
        <v>5714</v>
      </c>
      <c r="B226" s="661" t="s">
        <v>5752</v>
      </c>
      <c r="C226" s="661" t="s">
        <v>4493</v>
      </c>
      <c r="D226" s="661" t="s">
        <v>5757</v>
      </c>
      <c r="E226" s="661" t="s">
        <v>5758</v>
      </c>
      <c r="F226" s="664">
        <v>111</v>
      </c>
      <c r="G226" s="664">
        <v>18981</v>
      </c>
      <c r="H226" s="664">
        <v>1</v>
      </c>
      <c r="I226" s="664">
        <v>171</v>
      </c>
      <c r="J226" s="664"/>
      <c r="K226" s="664"/>
      <c r="L226" s="664"/>
      <c r="M226" s="664"/>
      <c r="N226" s="664"/>
      <c r="O226" s="664"/>
      <c r="P226" s="677"/>
      <c r="Q226" s="665"/>
    </row>
    <row r="227" spans="1:17" ht="14.4" customHeight="1" x14ac:dyDescent="0.3">
      <c r="A227" s="660" t="s">
        <v>5759</v>
      </c>
      <c r="B227" s="661" t="s">
        <v>5760</v>
      </c>
      <c r="C227" s="661" t="s">
        <v>4493</v>
      </c>
      <c r="D227" s="661" t="s">
        <v>5761</v>
      </c>
      <c r="E227" s="661" t="s">
        <v>5762</v>
      </c>
      <c r="F227" s="664">
        <v>307</v>
      </c>
      <c r="G227" s="664">
        <v>48813</v>
      </c>
      <c r="H227" s="664">
        <v>1</v>
      </c>
      <c r="I227" s="664">
        <v>159</v>
      </c>
      <c r="J227" s="664">
        <v>341</v>
      </c>
      <c r="K227" s="664">
        <v>54325</v>
      </c>
      <c r="L227" s="664">
        <v>1.1129207383279045</v>
      </c>
      <c r="M227" s="664">
        <v>159.3108504398827</v>
      </c>
      <c r="N227" s="664">
        <v>342</v>
      </c>
      <c r="O227" s="664">
        <v>55062</v>
      </c>
      <c r="P227" s="677">
        <v>1.128019175219716</v>
      </c>
      <c r="Q227" s="665">
        <v>161</v>
      </c>
    </row>
    <row r="228" spans="1:17" ht="14.4" customHeight="1" x14ac:dyDescent="0.3">
      <c r="A228" s="660" t="s">
        <v>5759</v>
      </c>
      <c r="B228" s="661" t="s">
        <v>5760</v>
      </c>
      <c r="C228" s="661" t="s">
        <v>4493</v>
      </c>
      <c r="D228" s="661" t="s">
        <v>5763</v>
      </c>
      <c r="E228" s="661" t="s">
        <v>5764</v>
      </c>
      <c r="F228" s="664">
        <v>2</v>
      </c>
      <c r="G228" s="664">
        <v>2330</v>
      </c>
      <c r="H228" s="664">
        <v>1</v>
      </c>
      <c r="I228" s="664">
        <v>1165</v>
      </c>
      <c r="J228" s="664"/>
      <c r="K228" s="664"/>
      <c r="L228" s="664"/>
      <c r="M228" s="664"/>
      <c r="N228" s="664">
        <v>2</v>
      </c>
      <c r="O228" s="664">
        <v>2338</v>
      </c>
      <c r="P228" s="677">
        <v>1.0034334763948498</v>
      </c>
      <c r="Q228" s="665">
        <v>1169</v>
      </c>
    </row>
    <row r="229" spans="1:17" ht="14.4" customHeight="1" x14ac:dyDescent="0.3">
      <c r="A229" s="660" t="s">
        <v>5759</v>
      </c>
      <c r="B229" s="661" t="s">
        <v>5760</v>
      </c>
      <c r="C229" s="661" t="s">
        <v>4493</v>
      </c>
      <c r="D229" s="661" t="s">
        <v>5765</v>
      </c>
      <c r="E229" s="661" t="s">
        <v>5766</v>
      </c>
      <c r="F229" s="664">
        <v>44</v>
      </c>
      <c r="G229" s="664">
        <v>1716</v>
      </c>
      <c r="H229" s="664">
        <v>1</v>
      </c>
      <c r="I229" s="664">
        <v>39</v>
      </c>
      <c r="J229" s="664">
        <v>40</v>
      </c>
      <c r="K229" s="664">
        <v>1575</v>
      </c>
      <c r="L229" s="664">
        <v>0.91783216783216781</v>
      </c>
      <c r="M229" s="664">
        <v>39.375</v>
      </c>
      <c r="N229" s="664">
        <v>32</v>
      </c>
      <c r="O229" s="664">
        <v>1280</v>
      </c>
      <c r="P229" s="677">
        <v>0.74592074592074598</v>
      </c>
      <c r="Q229" s="665">
        <v>40</v>
      </c>
    </row>
    <row r="230" spans="1:17" ht="14.4" customHeight="1" x14ac:dyDescent="0.3">
      <c r="A230" s="660" t="s">
        <v>5759</v>
      </c>
      <c r="B230" s="661" t="s">
        <v>5760</v>
      </c>
      <c r="C230" s="661" t="s">
        <v>4493</v>
      </c>
      <c r="D230" s="661" t="s">
        <v>5696</v>
      </c>
      <c r="E230" s="661" t="s">
        <v>5697</v>
      </c>
      <c r="F230" s="664"/>
      <c r="G230" s="664"/>
      <c r="H230" s="664"/>
      <c r="I230" s="664"/>
      <c r="J230" s="664">
        <v>3</v>
      </c>
      <c r="K230" s="664">
        <v>1146</v>
      </c>
      <c r="L230" s="664"/>
      <c r="M230" s="664">
        <v>382</v>
      </c>
      <c r="N230" s="664">
        <v>10</v>
      </c>
      <c r="O230" s="664">
        <v>3830</v>
      </c>
      <c r="P230" s="677"/>
      <c r="Q230" s="665">
        <v>383</v>
      </c>
    </row>
    <row r="231" spans="1:17" ht="14.4" customHeight="1" x14ac:dyDescent="0.3">
      <c r="A231" s="660" t="s">
        <v>5759</v>
      </c>
      <c r="B231" s="661" t="s">
        <v>5760</v>
      </c>
      <c r="C231" s="661" t="s">
        <v>4493</v>
      </c>
      <c r="D231" s="661" t="s">
        <v>5767</v>
      </c>
      <c r="E231" s="661" t="s">
        <v>5768</v>
      </c>
      <c r="F231" s="664">
        <v>6</v>
      </c>
      <c r="G231" s="664">
        <v>222</v>
      </c>
      <c r="H231" s="664">
        <v>1</v>
      </c>
      <c r="I231" s="664">
        <v>37</v>
      </c>
      <c r="J231" s="664"/>
      <c r="K231" s="664"/>
      <c r="L231" s="664"/>
      <c r="M231" s="664"/>
      <c r="N231" s="664"/>
      <c r="O231" s="664"/>
      <c r="P231" s="677"/>
      <c r="Q231" s="665"/>
    </row>
    <row r="232" spans="1:17" ht="14.4" customHeight="1" x14ac:dyDescent="0.3">
      <c r="A232" s="660" t="s">
        <v>5759</v>
      </c>
      <c r="B232" s="661" t="s">
        <v>5760</v>
      </c>
      <c r="C232" s="661" t="s">
        <v>4493</v>
      </c>
      <c r="D232" s="661" t="s">
        <v>5769</v>
      </c>
      <c r="E232" s="661" t="s">
        <v>5770</v>
      </c>
      <c r="F232" s="664">
        <v>3</v>
      </c>
      <c r="G232" s="664">
        <v>1332</v>
      </c>
      <c r="H232" s="664">
        <v>1</v>
      </c>
      <c r="I232" s="664">
        <v>444</v>
      </c>
      <c r="J232" s="664"/>
      <c r="K232" s="664"/>
      <c r="L232" s="664"/>
      <c r="M232" s="664"/>
      <c r="N232" s="664">
        <v>3</v>
      </c>
      <c r="O232" s="664">
        <v>1335</v>
      </c>
      <c r="P232" s="677">
        <v>1.0022522522522523</v>
      </c>
      <c r="Q232" s="665">
        <v>445</v>
      </c>
    </row>
    <row r="233" spans="1:17" ht="14.4" customHeight="1" x14ac:dyDescent="0.3">
      <c r="A233" s="660" t="s">
        <v>5759</v>
      </c>
      <c r="B233" s="661" t="s">
        <v>5760</v>
      </c>
      <c r="C233" s="661" t="s">
        <v>4493</v>
      </c>
      <c r="D233" s="661" t="s">
        <v>5771</v>
      </c>
      <c r="E233" s="661" t="s">
        <v>5772</v>
      </c>
      <c r="F233" s="664">
        <v>150</v>
      </c>
      <c r="G233" s="664">
        <v>6150</v>
      </c>
      <c r="H233" s="664">
        <v>1</v>
      </c>
      <c r="I233" s="664">
        <v>41</v>
      </c>
      <c r="J233" s="664">
        <v>143</v>
      </c>
      <c r="K233" s="664">
        <v>5863</v>
      </c>
      <c r="L233" s="664">
        <v>0.95333333333333337</v>
      </c>
      <c r="M233" s="664">
        <v>41</v>
      </c>
      <c r="N233" s="664">
        <v>61</v>
      </c>
      <c r="O233" s="664">
        <v>2501</v>
      </c>
      <c r="P233" s="677">
        <v>0.40666666666666668</v>
      </c>
      <c r="Q233" s="665">
        <v>41</v>
      </c>
    </row>
    <row r="234" spans="1:17" ht="14.4" customHeight="1" x14ac:dyDescent="0.3">
      <c r="A234" s="660" t="s">
        <v>5759</v>
      </c>
      <c r="B234" s="661" t="s">
        <v>5760</v>
      </c>
      <c r="C234" s="661" t="s">
        <v>4493</v>
      </c>
      <c r="D234" s="661" t="s">
        <v>5773</v>
      </c>
      <c r="E234" s="661" t="s">
        <v>5774</v>
      </c>
      <c r="F234" s="664">
        <v>6</v>
      </c>
      <c r="G234" s="664">
        <v>2940</v>
      </c>
      <c r="H234" s="664">
        <v>1</v>
      </c>
      <c r="I234" s="664">
        <v>490</v>
      </c>
      <c r="J234" s="664">
        <v>16</v>
      </c>
      <c r="K234" s="664">
        <v>7843</v>
      </c>
      <c r="L234" s="664">
        <v>2.6676870748299319</v>
      </c>
      <c r="M234" s="664">
        <v>490.1875</v>
      </c>
      <c r="N234" s="664">
        <v>16</v>
      </c>
      <c r="O234" s="664">
        <v>7856</v>
      </c>
      <c r="P234" s="677">
        <v>2.6721088435374152</v>
      </c>
      <c r="Q234" s="665">
        <v>491</v>
      </c>
    </row>
    <row r="235" spans="1:17" ht="14.4" customHeight="1" x14ac:dyDescent="0.3">
      <c r="A235" s="660" t="s">
        <v>5759</v>
      </c>
      <c r="B235" s="661" t="s">
        <v>5760</v>
      </c>
      <c r="C235" s="661" t="s">
        <v>4493</v>
      </c>
      <c r="D235" s="661" t="s">
        <v>5775</v>
      </c>
      <c r="E235" s="661" t="s">
        <v>5776</v>
      </c>
      <c r="F235" s="664">
        <v>8</v>
      </c>
      <c r="G235" s="664">
        <v>248</v>
      </c>
      <c r="H235" s="664">
        <v>1</v>
      </c>
      <c r="I235" s="664">
        <v>31</v>
      </c>
      <c r="J235" s="664">
        <v>6</v>
      </c>
      <c r="K235" s="664">
        <v>186</v>
      </c>
      <c r="L235" s="664">
        <v>0.75</v>
      </c>
      <c r="M235" s="664">
        <v>31</v>
      </c>
      <c r="N235" s="664">
        <v>5</v>
      </c>
      <c r="O235" s="664">
        <v>155</v>
      </c>
      <c r="P235" s="677">
        <v>0.625</v>
      </c>
      <c r="Q235" s="665">
        <v>31</v>
      </c>
    </row>
    <row r="236" spans="1:17" ht="14.4" customHeight="1" x14ac:dyDescent="0.3">
      <c r="A236" s="660" t="s">
        <v>5759</v>
      </c>
      <c r="B236" s="661" t="s">
        <v>5760</v>
      </c>
      <c r="C236" s="661" t="s">
        <v>4493</v>
      </c>
      <c r="D236" s="661" t="s">
        <v>5777</v>
      </c>
      <c r="E236" s="661" t="s">
        <v>5778</v>
      </c>
      <c r="F236" s="664">
        <v>3</v>
      </c>
      <c r="G236" s="664">
        <v>615</v>
      </c>
      <c r="H236" s="664">
        <v>1</v>
      </c>
      <c r="I236" s="664">
        <v>205</v>
      </c>
      <c r="J236" s="664"/>
      <c r="K236" s="664"/>
      <c r="L236" s="664"/>
      <c r="M236" s="664"/>
      <c r="N236" s="664"/>
      <c r="O236" s="664"/>
      <c r="P236" s="677"/>
      <c r="Q236" s="665"/>
    </row>
    <row r="237" spans="1:17" ht="14.4" customHeight="1" x14ac:dyDescent="0.3">
      <c r="A237" s="660" t="s">
        <v>5759</v>
      </c>
      <c r="B237" s="661" t="s">
        <v>5760</v>
      </c>
      <c r="C237" s="661" t="s">
        <v>4493</v>
      </c>
      <c r="D237" s="661" t="s">
        <v>5779</v>
      </c>
      <c r="E237" s="661" t="s">
        <v>5780</v>
      </c>
      <c r="F237" s="664">
        <v>3</v>
      </c>
      <c r="G237" s="664">
        <v>1131</v>
      </c>
      <c r="H237" s="664">
        <v>1</v>
      </c>
      <c r="I237" s="664">
        <v>377</v>
      </c>
      <c r="J237" s="664"/>
      <c r="K237" s="664"/>
      <c r="L237" s="664"/>
      <c r="M237" s="664"/>
      <c r="N237" s="664"/>
      <c r="O237" s="664"/>
      <c r="P237" s="677"/>
      <c r="Q237" s="665"/>
    </row>
    <row r="238" spans="1:17" ht="14.4" customHeight="1" x14ac:dyDescent="0.3">
      <c r="A238" s="660" t="s">
        <v>5759</v>
      </c>
      <c r="B238" s="661" t="s">
        <v>5760</v>
      </c>
      <c r="C238" s="661" t="s">
        <v>4493</v>
      </c>
      <c r="D238" s="661" t="s">
        <v>5781</v>
      </c>
      <c r="E238" s="661" t="s">
        <v>5782</v>
      </c>
      <c r="F238" s="664">
        <v>238</v>
      </c>
      <c r="G238" s="664">
        <v>26894</v>
      </c>
      <c r="H238" s="664">
        <v>1</v>
      </c>
      <c r="I238" s="664">
        <v>113</v>
      </c>
      <c r="J238" s="664">
        <v>209</v>
      </c>
      <c r="K238" s="664">
        <v>23761</v>
      </c>
      <c r="L238" s="664">
        <v>0.88350561463523458</v>
      </c>
      <c r="M238" s="664">
        <v>113.68899521531101</v>
      </c>
      <c r="N238" s="664">
        <v>230</v>
      </c>
      <c r="O238" s="664">
        <v>26680</v>
      </c>
      <c r="P238" s="677">
        <v>0.99204283483304823</v>
      </c>
      <c r="Q238" s="665">
        <v>116</v>
      </c>
    </row>
    <row r="239" spans="1:17" ht="14.4" customHeight="1" x14ac:dyDescent="0.3">
      <c r="A239" s="660" t="s">
        <v>5759</v>
      </c>
      <c r="B239" s="661" t="s">
        <v>5760</v>
      </c>
      <c r="C239" s="661" t="s">
        <v>4493</v>
      </c>
      <c r="D239" s="661" t="s">
        <v>5783</v>
      </c>
      <c r="E239" s="661" t="s">
        <v>5784</v>
      </c>
      <c r="F239" s="664">
        <v>71</v>
      </c>
      <c r="G239" s="664">
        <v>5964</v>
      </c>
      <c r="H239" s="664">
        <v>1</v>
      </c>
      <c r="I239" s="664">
        <v>84</v>
      </c>
      <c r="J239" s="664">
        <v>82</v>
      </c>
      <c r="K239" s="664">
        <v>6927</v>
      </c>
      <c r="L239" s="664">
        <v>1.1614688128772637</v>
      </c>
      <c r="M239" s="664">
        <v>84.475609756097555</v>
      </c>
      <c r="N239" s="664">
        <v>76</v>
      </c>
      <c r="O239" s="664">
        <v>6460</v>
      </c>
      <c r="P239" s="677">
        <v>1.0831656606304494</v>
      </c>
      <c r="Q239" s="665">
        <v>85</v>
      </c>
    </row>
    <row r="240" spans="1:17" ht="14.4" customHeight="1" x14ac:dyDescent="0.3">
      <c r="A240" s="660" t="s">
        <v>5759</v>
      </c>
      <c r="B240" s="661" t="s">
        <v>5760</v>
      </c>
      <c r="C240" s="661" t="s">
        <v>4493</v>
      </c>
      <c r="D240" s="661" t="s">
        <v>5785</v>
      </c>
      <c r="E240" s="661" t="s">
        <v>5786</v>
      </c>
      <c r="F240" s="664">
        <v>3</v>
      </c>
      <c r="G240" s="664">
        <v>288</v>
      </c>
      <c r="H240" s="664">
        <v>1</v>
      </c>
      <c r="I240" s="664">
        <v>96</v>
      </c>
      <c r="J240" s="664"/>
      <c r="K240" s="664"/>
      <c r="L240" s="664"/>
      <c r="M240" s="664"/>
      <c r="N240" s="664">
        <v>2</v>
      </c>
      <c r="O240" s="664">
        <v>196</v>
      </c>
      <c r="P240" s="677">
        <v>0.68055555555555558</v>
      </c>
      <c r="Q240" s="665">
        <v>98</v>
      </c>
    </row>
    <row r="241" spans="1:17" ht="14.4" customHeight="1" x14ac:dyDescent="0.3">
      <c r="A241" s="660" t="s">
        <v>5759</v>
      </c>
      <c r="B241" s="661" t="s">
        <v>5760</v>
      </c>
      <c r="C241" s="661" t="s">
        <v>4493</v>
      </c>
      <c r="D241" s="661" t="s">
        <v>5787</v>
      </c>
      <c r="E241" s="661" t="s">
        <v>5788</v>
      </c>
      <c r="F241" s="664">
        <v>24</v>
      </c>
      <c r="G241" s="664">
        <v>504</v>
      </c>
      <c r="H241" s="664">
        <v>1</v>
      </c>
      <c r="I241" s="664">
        <v>21</v>
      </c>
      <c r="J241" s="664">
        <v>17</v>
      </c>
      <c r="K241" s="664">
        <v>357</v>
      </c>
      <c r="L241" s="664">
        <v>0.70833333333333337</v>
      </c>
      <c r="M241" s="664">
        <v>21</v>
      </c>
      <c r="N241" s="664">
        <v>42</v>
      </c>
      <c r="O241" s="664">
        <v>882</v>
      </c>
      <c r="P241" s="677">
        <v>1.75</v>
      </c>
      <c r="Q241" s="665">
        <v>21</v>
      </c>
    </row>
    <row r="242" spans="1:17" ht="14.4" customHeight="1" x14ac:dyDescent="0.3">
      <c r="A242" s="660" t="s">
        <v>5759</v>
      </c>
      <c r="B242" s="661" t="s">
        <v>5760</v>
      </c>
      <c r="C242" s="661" t="s">
        <v>4493</v>
      </c>
      <c r="D242" s="661" t="s">
        <v>5705</v>
      </c>
      <c r="E242" s="661" t="s">
        <v>5706</v>
      </c>
      <c r="F242" s="664">
        <v>28</v>
      </c>
      <c r="G242" s="664">
        <v>13608</v>
      </c>
      <c r="H242" s="664">
        <v>1</v>
      </c>
      <c r="I242" s="664">
        <v>486</v>
      </c>
      <c r="J242" s="664">
        <v>41</v>
      </c>
      <c r="K242" s="664">
        <v>19938</v>
      </c>
      <c r="L242" s="664">
        <v>1.4651675485008819</v>
      </c>
      <c r="M242" s="664">
        <v>486.29268292682929</v>
      </c>
      <c r="N242" s="664">
        <v>58</v>
      </c>
      <c r="O242" s="664">
        <v>28246</v>
      </c>
      <c r="P242" s="677">
        <v>2.0756907701352145</v>
      </c>
      <c r="Q242" s="665">
        <v>487</v>
      </c>
    </row>
    <row r="243" spans="1:17" ht="14.4" customHeight="1" x14ac:dyDescent="0.3">
      <c r="A243" s="660" t="s">
        <v>5759</v>
      </c>
      <c r="B243" s="661" t="s">
        <v>5760</v>
      </c>
      <c r="C243" s="661" t="s">
        <v>4493</v>
      </c>
      <c r="D243" s="661" t="s">
        <v>5789</v>
      </c>
      <c r="E243" s="661" t="s">
        <v>5790</v>
      </c>
      <c r="F243" s="664">
        <v>32</v>
      </c>
      <c r="G243" s="664">
        <v>1280</v>
      </c>
      <c r="H243" s="664">
        <v>1</v>
      </c>
      <c r="I243" s="664">
        <v>40</v>
      </c>
      <c r="J243" s="664">
        <v>31</v>
      </c>
      <c r="K243" s="664">
        <v>1253</v>
      </c>
      <c r="L243" s="664">
        <v>0.97890624999999998</v>
      </c>
      <c r="M243" s="664">
        <v>40.41935483870968</v>
      </c>
      <c r="N243" s="664">
        <v>53</v>
      </c>
      <c r="O243" s="664">
        <v>2173</v>
      </c>
      <c r="P243" s="677">
        <v>1.6976562500000001</v>
      </c>
      <c r="Q243" s="665">
        <v>41</v>
      </c>
    </row>
    <row r="244" spans="1:17" ht="14.4" customHeight="1" x14ac:dyDescent="0.3">
      <c r="A244" s="660" t="s">
        <v>5759</v>
      </c>
      <c r="B244" s="661" t="s">
        <v>5760</v>
      </c>
      <c r="C244" s="661" t="s">
        <v>4493</v>
      </c>
      <c r="D244" s="661" t="s">
        <v>5791</v>
      </c>
      <c r="E244" s="661" t="s">
        <v>5792</v>
      </c>
      <c r="F244" s="664"/>
      <c r="G244" s="664"/>
      <c r="H244" s="664"/>
      <c r="I244" s="664"/>
      <c r="J244" s="664">
        <v>1</v>
      </c>
      <c r="K244" s="664">
        <v>2029</v>
      </c>
      <c r="L244" s="664"/>
      <c r="M244" s="664">
        <v>2029</v>
      </c>
      <c r="N244" s="664"/>
      <c r="O244" s="664"/>
      <c r="P244" s="677"/>
      <c r="Q244" s="665"/>
    </row>
    <row r="245" spans="1:17" ht="14.4" customHeight="1" x14ac:dyDescent="0.3">
      <c r="A245" s="660" t="s">
        <v>5759</v>
      </c>
      <c r="B245" s="661" t="s">
        <v>5760</v>
      </c>
      <c r="C245" s="661" t="s">
        <v>4493</v>
      </c>
      <c r="D245" s="661" t="s">
        <v>5793</v>
      </c>
      <c r="E245" s="661" t="s">
        <v>5794</v>
      </c>
      <c r="F245" s="664">
        <v>1</v>
      </c>
      <c r="G245" s="664">
        <v>604</v>
      </c>
      <c r="H245" s="664">
        <v>1</v>
      </c>
      <c r="I245" s="664">
        <v>604</v>
      </c>
      <c r="J245" s="664">
        <v>1</v>
      </c>
      <c r="K245" s="664">
        <v>604</v>
      </c>
      <c r="L245" s="664">
        <v>1</v>
      </c>
      <c r="M245" s="664">
        <v>604</v>
      </c>
      <c r="N245" s="664">
        <v>5</v>
      </c>
      <c r="O245" s="664">
        <v>3040</v>
      </c>
      <c r="P245" s="677">
        <v>5.0331125827814569</v>
      </c>
      <c r="Q245" s="665">
        <v>608</v>
      </c>
    </row>
    <row r="246" spans="1:17" ht="14.4" customHeight="1" x14ac:dyDescent="0.3">
      <c r="A246" s="660" t="s">
        <v>5759</v>
      </c>
      <c r="B246" s="661" t="s">
        <v>5760</v>
      </c>
      <c r="C246" s="661" t="s">
        <v>4493</v>
      </c>
      <c r="D246" s="661" t="s">
        <v>5795</v>
      </c>
      <c r="E246" s="661" t="s">
        <v>5796</v>
      </c>
      <c r="F246" s="664"/>
      <c r="G246" s="664"/>
      <c r="H246" s="664"/>
      <c r="I246" s="664"/>
      <c r="J246" s="664"/>
      <c r="K246" s="664"/>
      <c r="L246" s="664"/>
      <c r="M246" s="664"/>
      <c r="N246" s="664">
        <v>1</v>
      </c>
      <c r="O246" s="664">
        <v>962</v>
      </c>
      <c r="P246" s="677"/>
      <c r="Q246" s="665">
        <v>962</v>
      </c>
    </row>
    <row r="247" spans="1:17" ht="14.4" customHeight="1" x14ac:dyDescent="0.3">
      <c r="A247" s="660" t="s">
        <v>5797</v>
      </c>
      <c r="B247" s="661" t="s">
        <v>5752</v>
      </c>
      <c r="C247" s="661" t="s">
        <v>4493</v>
      </c>
      <c r="D247" s="661" t="s">
        <v>5798</v>
      </c>
      <c r="E247" s="661" t="s">
        <v>5799</v>
      </c>
      <c r="F247" s="664">
        <v>1</v>
      </c>
      <c r="G247" s="664">
        <v>166</v>
      </c>
      <c r="H247" s="664">
        <v>1</v>
      </c>
      <c r="I247" s="664">
        <v>166</v>
      </c>
      <c r="J247" s="664"/>
      <c r="K247" s="664"/>
      <c r="L247" s="664"/>
      <c r="M247" s="664"/>
      <c r="N247" s="664"/>
      <c r="O247" s="664"/>
      <c r="P247" s="677"/>
      <c r="Q247" s="665"/>
    </row>
    <row r="248" spans="1:17" ht="14.4" customHeight="1" x14ac:dyDescent="0.3">
      <c r="A248" s="660" t="s">
        <v>5797</v>
      </c>
      <c r="B248" s="661" t="s">
        <v>5752</v>
      </c>
      <c r="C248" s="661" t="s">
        <v>4493</v>
      </c>
      <c r="D248" s="661" t="s">
        <v>5800</v>
      </c>
      <c r="E248" s="661" t="s">
        <v>5801</v>
      </c>
      <c r="F248" s="664">
        <v>1</v>
      </c>
      <c r="G248" s="664">
        <v>169</v>
      </c>
      <c r="H248" s="664">
        <v>1</v>
      </c>
      <c r="I248" s="664">
        <v>169</v>
      </c>
      <c r="J248" s="664"/>
      <c r="K248" s="664"/>
      <c r="L248" s="664"/>
      <c r="M248" s="664"/>
      <c r="N248" s="664"/>
      <c r="O248" s="664"/>
      <c r="P248" s="677"/>
      <c r="Q248" s="665"/>
    </row>
    <row r="249" spans="1:17" ht="14.4" customHeight="1" x14ac:dyDescent="0.3">
      <c r="A249" s="660" t="s">
        <v>5797</v>
      </c>
      <c r="B249" s="661" t="s">
        <v>5752</v>
      </c>
      <c r="C249" s="661" t="s">
        <v>4493</v>
      </c>
      <c r="D249" s="661" t="s">
        <v>5802</v>
      </c>
      <c r="E249" s="661" t="s">
        <v>5803</v>
      </c>
      <c r="F249" s="664">
        <v>1</v>
      </c>
      <c r="G249" s="664">
        <v>172</v>
      </c>
      <c r="H249" s="664">
        <v>1</v>
      </c>
      <c r="I249" s="664">
        <v>172</v>
      </c>
      <c r="J249" s="664"/>
      <c r="K249" s="664"/>
      <c r="L249" s="664"/>
      <c r="M249" s="664"/>
      <c r="N249" s="664"/>
      <c r="O249" s="664"/>
      <c r="P249" s="677"/>
      <c r="Q249" s="665"/>
    </row>
    <row r="250" spans="1:17" ht="14.4" customHeight="1" x14ac:dyDescent="0.3">
      <c r="A250" s="660" t="s">
        <v>560</v>
      </c>
      <c r="B250" s="661" t="s">
        <v>4632</v>
      </c>
      <c r="C250" s="661" t="s">
        <v>4493</v>
      </c>
      <c r="D250" s="661" t="s">
        <v>4872</v>
      </c>
      <c r="E250" s="661" t="s">
        <v>4873</v>
      </c>
      <c r="F250" s="664">
        <v>56</v>
      </c>
      <c r="G250" s="664">
        <v>3136</v>
      </c>
      <c r="H250" s="664">
        <v>1</v>
      </c>
      <c r="I250" s="664">
        <v>56</v>
      </c>
      <c r="J250" s="664"/>
      <c r="K250" s="664"/>
      <c r="L250" s="664"/>
      <c r="M250" s="664"/>
      <c r="N250" s="664"/>
      <c r="O250" s="664"/>
      <c r="P250" s="677"/>
      <c r="Q250" s="665"/>
    </row>
    <row r="251" spans="1:17" ht="14.4" customHeight="1" x14ac:dyDescent="0.3">
      <c r="A251" s="660" t="s">
        <v>560</v>
      </c>
      <c r="B251" s="661" t="s">
        <v>4632</v>
      </c>
      <c r="C251" s="661" t="s">
        <v>4493</v>
      </c>
      <c r="D251" s="661" t="s">
        <v>4874</v>
      </c>
      <c r="E251" s="661" t="s">
        <v>4875</v>
      </c>
      <c r="F251" s="664">
        <v>56</v>
      </c>
      <c r="G251" s="664">
        <v>3416</v>
      </c>
      <c r="H251" s="664">
        <v>1</v>
      </c>
      <c r="I251" s="664">
        <v>61</v>
      </c>
      <c r="J251" s="664"/>
      <c r="K251" s="664"/>
      <c r="L251" s="664"/>
      <c r="M251" s="664"/>
      <c r="N251" s="664"/>
      <c r="O251" s="664"/>
      <c r="P251" s="677"/>
      <c r="Q251" s="665"/>
    </row>
    <row r="252" spans="1:17" ht="14.4" customHeight="1" x14ac:dyDescent="0.3">
      <c r="A252" s="660" t="s">
        <v>560</v>
      </c>
      <c r="B252" s="661" t="s">
        <v>4632</v>
      </c>
      <c r="C252" s="661" t="s">
        <v>4493</v>
      </c>
      <c r="D252" s="661" t="s">
        <v>4951</v>
      </c>
      <c r="E252" s="661" t="s">
        <v>4952</v>
      </c>
      <c r="F252" s="664">
        <v>56</v>
      </c>
      <c r="G252" s="664">
        <v>1624</v>
      </c>
      <c r="H252" s="664">
        <v>1</v>
      </c>
      <c r="I252" s="664">
        <v>29</v>
      </c>
      <c r="J252" s="664"/>
      <c r="K252" s="664"/>
      <c r="L252" s="664"/>
      <c r="M252" s="664"/>
      <c r="N252" s="664"/>
      <c r="O252" s="664"/>
      <c r="P252" s="677"/>
      <c r="Q252" s="665"/>
    </row>
    <row r="253" spans="1:17" ht="14.4" customHeight="1" x14ac:dyDescent="0.3">
      <c r="A253" s="660" t="s">
        <v>560</v>
      </c>
      <c r="B253" s="661" t="s">
        <v>4632</v>
      </c>
      <c r="C253" s="661" t="s">
        <v>4493</v>
      </c>
      <c r="D253" s="661" t="s">
        <v>4955</v>
      </c>
      <c r="E253" s="661" t="s">
        <v>4956</v>
      </c>
      <c r="F253" s="664">
        <v>56</v>
      </c>
      <c r="G253" s="664">
        <v>3976</v>
      </c>
      <c r="H253" s="664">
        <v>1</v>
      </c>
      <c r="I253" s="664">
        <v>71</v>
      </c>
      <c r="J253" s="664"/>
      <c r="K253" s="664"/>
      <c r="L253" s="664"/>
      <c r="M253" s="664"/>
      <c r="N253" s="664"/>
      <c r="O253" s="664"/>
      <c r="P253" s="677"/>
      <c r="Q253" s="665"/>
    </row>
    <row r="254" spans="1:17" ht="14.4" customHeight="1" x14ac:dyDescent="0.3">
      <c r="A254" s="660" t="s">
        <v>560</v>
      </c>
      <c r="B254" s="661" t="s">
        <v>4632</v>
      </c>
      <c r="C254" s="661" t="s">
        <v>4493</v>
      </c>
      <c r="D254" s="661" t="s">
        <v>4957</v>
      </c>
      <c r="E254" s="661" t="s">
        <v>4958</v>
      </c>
      <c r="F254" s="664">
        <v>56</v>
      </c>
      <c r="G254" s="664">
        <v>1624</v>
      </c>
      <c r="H254" s="664">
        <v>1</v>
      </c>
      <c r="I254" s="664">
        <v>29</v>
      </c>
      <c r="J254" s="664"/>
      <c r="K254" s="664"/>
      <c r="L254" s="664"/>
      <c r="M254" s="664"/>
      <c r="N254" s="664"/>
      <c r="O254" s="664"/>
      <c r="P254" s="677"/>
      <c r="Q254" s="665"/>
    </row>
    <row r="255" spans="1:17" ht="14.4" customHeight="1" x14ac:dyDescent="0.3">
      <c r="A255" s="660" t="s">
        <v>560</v>
      </c>
      <c r="B255" s="661" t="s">
        <v>4632</v>
      </c>
      <c r="C255" s="661" t="s">
        <v>4493</v>
      </c>
      <c r="D255" s="661" t="s">
        <v>4963</v>
      </c>
      <c r="E255" s="661" t="s">
        <v>4964</v>
      </c>
      <c r="F255" s="664">
        <v>56</v>
      </c>
      <c r="G255" s="664">
        <v>1288</v>
      </c>
      <c r="H255" s="664">
        <v>1</v>
      </c>
      <c r="I255" s="664">
        <v>23</v>
      </c>
      <c r="J255" s="664"/>
      <c r="K255" s="664"/>
      <c r="L255" s="664"/>
      <c r="M255" s="664"/>
      <c r="N255" s="664"/>
      <c r="O255" s="664"/>
      <c r="P255" s="677"/>
      <c r="Q255" s="665"/>
    </row>
    <row r="256" spans="1:17" ht="14.4" customHeight="1" x14ac:dyDescent="0.3">
      <c r="A256" s="660" t="s">
        <v>5804</v>
      </c>
      <c r="B256" s="661" t="s">
        <v>5805</v>
      </c>
      <c r="C256" s="661" t="s">
        <v>4493</v>
      </c>
      <c r="D256" s="661" t="s">
        <v>5753</v>
      </c>
      <c r="E256" s="661" t="s">
        <v>5754</v>
      </c>
      <c r="F256" s="664">
        <v>1</v>
      </c>
      <c r="G256" s="664">
        <v>1245</v>
      </c>
      <c r="H256" s="664">
        <v>1</v>
      </c>
      <c r="I256" s="664">
        <v>1245</v>
      </c>
      <c r="J256" s="664"/>
      <c r="K256" s="664"/>
      <c r="L256" s="664"/>
      <c r="M256" s="664"/>
      <c r="N256" s="664">
        <v>2</v>
      </c>
      <c r="O256" s="664">
        <v>2536</v>
      </c>
      <c r="P256" s="677">
        <v>2.0369477911646587</v>
      </c>
      <c r="Q256" s="665">
        <v>1268</v>
      </c>
    </row>
    <row r="257" spans="1:17" ht="14.4" customHeight="1" x14ac:dyDescent="0.3">
      <c r="A257" s="660" t="s">
        <v>5804</v>
      </c>
      <c r="B257" s="661" t="s">
        <v>5805</v>
      </c>
      <c r="C257" s="661" t="s">
        <v>4493</v>
      </c>
      <c r="D257" s="661" t="s">
        <v>5806</v>
      </c>
      <c r="E257" s="661" t="s">
        <v>5807</v>
      </c>
      <c r="F257" s="664">
        <v>4</v>
      </c>
      <c r="G257" s="664">
        <v>37348</v>
      </c>
      <c r="H257" s="664">
        <v>1</v>
      </c>
      <c r="I257" s="664">
        <v>9337</v>
      </c>
      <c r="J257" s="664"/>
      <c r="K257" s="664"/>
      <c r="L257" s="664"/>
      <c r="M257" s="664"/>
      <c r="N257" s="664"/>
      <c r="O257" s="664"/>
      <c r="P257" s="677"/>
      <c r="Q257" s="665"/>
    </row>
    <row r="258" spans="1:17" ht="14.4" customHeight="1" x14ac:dyDescent="0.3">
      <c r="A258" s="660" t="s">
        <v>5804</v>
      </c>
      <c r="B258" s="661" t="s">
        <v>5805</v>
      </c>
      <c r="C258" s="661" t="s">
        <v>4493</v>
      </c>
      <c r="D258" s="661" t="s">
        <v>5755</v>
      </c>
      <c r="E258" s="661" t="s">
        <v>5756</v>
      </c>
      <c r="F258" s="664">
        <v>6</v>
      </c>
      <c r="G258" s="664">
        <v>13398</v>
      </c>
      <c r="H258" s="664">
        <v>1</v>
      </c>
      <c r="I258" s="664">
        <v>2233</v>
      </c>
      <c r="J258" s="664"/>
      <c r="K258" s="664"/>
      <c r="L258" s="664"/>
      <c r="M258" s="664"/>
      <c r="N258" s="664">
        <v>3</v>
      </c>
      <c r="O258" s="664">
        <v>6792</v>
      </c>
      <c r="P258" s="677">
        <v>0.50694133452754142</v>
      </c>
      <c r="Q258" s="665">
        <v>2264</v>
      </c>
    </row>
    <row r="259" spans="1:17" ht="14.4" customHeight="1" thickBot="1" x14ac:dyDescent="0.35">
      <c r="A259" s="666" t="s">
        <v>5804</v>
      </c>
      <c r="B259" s="667" t="s">
        <v>5805</v>
      </c>
      <c r="C259" s="667" t="s">
        <v>4493</v>
      </c>
      <c r="D259" s="667" t="s">
        <v>5757</v>
      </c>
      <c r="E259" s="667" t="s">
        <v>5758</v>
      </c>
      <c r="F259" s="670"/>
      <c r="G259" s="670"/>
      <c r="H259" s="670"/>
      <c r="I259" s="670"/>
      <c r="J259" s="670"/>
      <c r="K259" s="670"/>
      <c r="L259" s="670"/>
      <c r="M259" s="670"/>
      <c r="N259" s="670">
        <v>3</v>
      </c>
      <c r="O259" s="670">
        <v>519</v>
      </c>
      <c r="P259" s="678"/>
      <c r="Q259" s="671">
        <v>173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181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335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2054</v>
      </c>
      <c r="D3" s="197">
        <f>SUBTOTAL(9,D6:D1048576)</f>
        <v>2430</v>
      </c>
      <c r="E3" s="197">
        <f>SUBTOTAL(9,E6:E1048576)</f>
        <v>2053</v>
      </c>
      <c r="F3" s="198">
        <f>IF(OR(E3=0,C3=0),"",E3/C3)</f>
        <v>0.99951314508276534</v>
      </c>
      <c r="G3" s="452">
        <f>SUBTOTAL(9,G6:G1048576)</f>
        <v>17407.103400000004</v>
      </c>
      <c r="H3" s="453">
        <f>SUBTOTAL(9,H6:H1048576)</f>
        <v>18752.512500000001</v>
      </c>
      <c r="I3" s="453">
        <f>SUBTOTAL(9,I6:I1048576)</f>
        <v>15457.306500000001</v>
      </c>
      <c r="J3" s="198">
        <f>IF(OR(I3=0,G3=0),"",I3/G3)</f>
        <v>0.88798843465248778</v>
      </c>
      <c r="K3" s="452">
        <f>SUBTOTAL(9,K6:K1048576)</f>
        <v>6110.54</v>
      </c>
      <c r="L3" s="453">
        <f>SUBTOTAL(9,L6:L1048576)</f>
        <v>6553.08</v>
      </c>
      <c r="M3" s="453">
        <f>SUBTOTAL(9,M6:M1048576)</f>
        <v>5442.92</v>
      </c>
      <c r="N3" s="199">
        <f>IF(OR(M3=0,E3=0),"",M3/E3)</f>
        <v>2.6512031173891866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5"/>
      <c r="B5" s="906"/>
      <c r="C5" s="913">
        <v>2013</v>
      </c>
      <c r="D5" s="913">
        <v>2014</v>
      </c>
      <c r="E5" s="913">
        <v>2015</v>
      </c>
      <c r="F5" s="914" t="s">
        <v>2</v>
      </c>
      <c r="G5" s="924">
        <v>2013</v>
      </c>
      <c r="H5" s="913">
        <v>2014</v>
      </c>
      <c r="I5" s="913">
        <v>2015</v>
      </c>
      <c r="J5" s="914" t="s">
        <v>2</v>
      </c>
      <c r="K5" s="924">
        <v>2013</v>
      </c>
      <c r="L5" s="913">
        <v>2014</v>
      </c>
      <c r="M5" s="913">
        <v>2015</v>
      </c>
      <c r="N5" s="925" t="s">
        <v>93</v>
      </c>
    </row>
    <row r="6" spans="1:14" ht="14.4" customHeight="1" x14ac:dyDescent="0.3">
      <c r="A6" s="907" t="s">
        <v>4969</v>
      </c>
      <c r="B6" s="910" t="s">
        <v>5809</v>
      </c>
      <c r="C6" s="915">
        <v>1442</v>
      </c>
      <c r="D6" s="916">
        <v>1784</v>
      </c>
      <c r="E6" s="916">
        <v>1541</v>
      </c>
      <c r="F6" s="921">
        <v>1.0686546463245492</v>
      </c>
      <c r="G6" s="915">
        <v>1274.2560000000003</v>
      </c>
      <c r="H6" s="916">
        <v>1591.3313999999998</v>
      </c>
      <c r="I6" s="916">
        <v>1404.2979</v>
      </c>
      <c r="J6" s="921">
        <v>1.1020531981014801</v>
      </c>
      <c r="K6" s="915">
        <v>173.04</v>
      </c>
      <c r="L6" s="916">
        <v>214.08</v>
      </c>
      <c r="M6" s="916">
        <v>184.92</v>
      </c>
      <c r="N6" s="926">
        <v>120</v>
      </c>
    </row>
    <row r="7" spans="1:14" ht="14.4" customHeight="1" x14ac:dyDescent="0.3">
      <c r="A7" s="908" t="s">
        <v>5176</v>
      </c>
      <c r="B7" s="911" t="s">
        <v>5810</v>
      </c>
      <c r="C7" s="917">
        <v>346</v>
      </c>
      <c r="D7" s="918">
        <v>387</v>
      </c>
      <c r="E7" s="918">
        <v>360</v>
      </c>
      <c r="F7" s="922">
        <v>1.0404624277456647</v>
      </c>
      <c r="G7" s="917">
        <v>9954.0792000000038</v>
      </c>
      <c r="H7" s="918">
        <v>11133.757800000001</v>
      </c>
      <c r="I7" s="918">
        <v>10356.984000000002</v>
      </c>
      <c r="J7" s="922">
        <v>1.0404763506402479</v>
      </c>
      <c r="K7" s="917">
        <v>3806</v>
      </c>
      <c r="L7" s="918">
        <v>4257</v>
      </c>
      <c r="M7" s="918">
        <v>3960</v>
      </c>
      <c r="N7" s="927">
        <v>11000</v>
      </c>
    </row>
    <row r="8" spans="1:14" ht="14.4" customHeight="1" x14ac:dyDescent="0.3">
      <c r="A8" s="908" t="s">
        <v>5193</v>
      </c>
      <c r="B8" s="911" t="s">
        <v>5810</v>
      </c>
      <c r="C8" s="917">
        <v>173</v>
      </c>
      <c r="D8" s="918">
        <v>179</v>
      </c>
      <c r="E8" s="918">
        <v>122</v>
      </c>
      <c r="F8" s="922">
        <v>0.7052023121387283</v>
      </c>
      <c r="G8" s="917">
        <v>4354.2125999999998</v>
      </c>
      <c r="H8" s="918">
        <v>4505.3226000000004</v>
      </c>
      <c r="I8" s="918">
        <v>3070.6668</v>
      </c>
      <c r="J8" s="922">
        <v>0.70521747146659763</v>
      </c>
      <c r="K8" s="917">
        <v>1557</v>
      </c>
      <c r="L8" s="918">
        <v>1611</v>
      </c>
      <c r="M8" s="918">
        <v>1098</v>
      </c>
      <c r="N8" s="927">
        <v>9000</v>
      </c>
    </row>
    <row r="9" spans="1:14" ht="14.4" customHeight="1" x14ac:dyDescent="0.3">
      <c r="A9" s="908" t="s">
        <v>5188</v>
      </c>
      <c r="B9" s="911" t="s">
        <v>5810</v>
      </c>
      <c r="C9" s="917">
        <v>79</v>
      </c>
      <c r="D9" s="918">
        <v>63</v>
      </c>
      <c r="E9" s="918">
        <v>28</v>
      </c>
      <c r="F9" s="922">
        <v>0.35443037974683544</v>
      </c>
      <c r="G9" s="917">
        <v>1703.9358</v>
      </c>
      <c r="H9" s="918">
        <v>1358.8722000000002</v>
      </c>
      <c r="I9" s="918">
        <v>603.94320000000016</v>
      </c>
      <c r="J9" s="922">
        <v>0.35444011446910156</v>
      </c>
      <c r="K9" s="917">
        <v>553</v>
      </c>
      <c r="L9" s="918">
        <v>441</v>
      </c>
      <c r="M9" s="918">
        <v>196</v>
      </c>
      <c r="N9" s="927">
        <v>7000</v>
      </c>
    </row>
    <row r="10" spans="1:14" ht="14.4" customHeight="1" x14ac:dyDescent="0.3">
      <c r="A10" s="908" t="s">
        <v>5178</v>
      </c>
      <c r="B10" s="911" t="s">
        <v>5810</v>
      </c>
      <c r="C10" s="917">
        <v>8</v>
      </c>
      <c r="D10" s="918">
        <v>13</v>
      </c>
      <c r="E10" s="918">
        <v>2</v>
      </c>
      <c r="F10" s="922">
        <v>0.25</v>
      </c>
      <c r="G10" s="917">
        <v>85.656600000000012</v>
      </c>
      <c r="H10" s="918">
        <v>139.19489999999999</v>
      </c>
      <c r="I10" s="918">
        <v>21.4146</v>
      </c>
      <c r="J10" s="922">
        <v>0.25000525353562947</v>
      </c>
      <c r="K10" s="917">
        <v>16</v>
      </c>
      <c r="L10" s="918">
        <v>26</v>
      </c>
      <c r="M10" s="918">
        <v>4</v>
      </c>
      <c r="N10" s="927">
        <v>2000</v>
      </c>
    </row>
    <row r="11" spans="1:14" ht="14.4" customHeight="1" x14ac:dyDescent="0.3">
      <c r="A11" s="908" t="s">
        <v>5190</v>
      </c>
      <c r="B11" s="911" t="s">
        <v>5810</v>
      </c>
      <c r="C11" s="917">
        <v>5</v>
      </c>
      <c r="D11" s="918">
        <v>4</v>
      </c>
      <c r="E11" s="918"/>
      <c r="F11" s="922"/>
      <c r="G11" s="917">
        <v>30.034800000000004</v>
      </c>
      <c r="H11" s="918">
        <v>24.0336</v>
      </c>
      <c r="I11" s="918"/>
      <c r="J11" s="922"/>
      <c r="K11" s="917">
        <v>5</v>
      </c>
      <c r="L11" s="918">
        <v>4</v>
      </c>
      <c r="M11" s="918"/>
      <c r="N11" s="927"/>
    </row>
    <row r="12" spans="1:14" ht="14.4" customHeight="1" thickBot="1" x14ac:dyDescent="0.35">
      <c r="A12" s="909" t="s">
        <v>5186</v>
      </c>
      <c r="B12" s="912" t="s">
        <v>5810</v>
      </c>
      <c r="C12" s="919">
        <v>1</v>
      </c>
      <c r="D12" s="920"/>
      <c r="E12" s="920"/>
      <c r="F12" s="923"/>
      <c r="G12" s="919">
        <v>4.9283999999999999</v>
      </c>
      <c r="H12" s="920"/>
      <c r="I12" s="920"/>
      <c r="J12" s="923"/>
      <c r="K12" s="919">
        <v>0.5</v>
      </c>
      <c r="L12" s="920"/>
      <c r="M12" s="920"/>
      <c r="N12" s="928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0.71954730627991192</v>
      </c>
      <c r="C4" s="331">
        <f t="shared" ref="C4:M4" si="0">(C10+C8)/C6</f>
        <v>1.1316670124531327</v>
      </c>
      <c r="D4" s="331">
        <f t="shared" si="0"/>
        <v>1.1911309152770322</v>
      </c>
      <c r="E4" s="331">
        <f t="shared" si="0"/>
        <v>1.1752867641205613</v>
      </c>
      <c r="F4" s="331">
        <f t="shared" si="0"/>
        <v>1.0242188839374436E-2</v>
      </c>
      <c r="G4" s="331">
        <f t="shared" si="0"/>
        <v>1.0242188839374436E-2</v>
      </c>
      <c r="H4" s="331">
        <f t="shared" si="0"/>
        <v>1.0242188839374436E-2</v>
      </c>
      <c r="I4" s="331">
        <f t="shared" si="0"/>
        <v>1.0242188839374436E-2</v>
      </c>
      <c r="J4" s="331">
        <f t="shared" si="0"/>
        <v>1.0242188839374436E-2</v>
      </c>
      <c r="K4" s="331">
        <f t="shared" si="0"/>
        <v>1.0242188839374436E-2</v>
      </c>
      <c r="L4" s="331">
        <f t="shared" si="0"/>
        <v>1.0242188839374436E-2</v>
      </c>
      <c r="M4" s="331">
        <f t="shared" si="0"/>
        <v>1.0242188839374436E-2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12066.183730000001</v>
      </c>
      <c r="C5" s="331">
        <f>IF(ISERROR(VLOOKUP($A5,'Man Tab'!$A:$Q,COLUMN()+2,0)),0,VLOOKUP($A5,'Man Tab'!$A:$Q,COLUMN()+2,0))</f>
        <v>10802.987779999999</v>
      </c>
      <c r="D5" s="331">
        <f>IF(ISERROR(VLOOKUP($A5,'Man Tab'!$A:$Q,COLUMN()+2,0)),0,VLOOKUP($A5,'Man Tab'!$A:$Q,COLUMN()+2,0))</f>
        <v>11397.76014</v>
      </c>
      <c r="E5" s="331">
        <f>IF(ISERROR(VLOOKUP($A5,'Man Tab'!$A:$Q,COLUMN()+2,0)),0,VLOOKUP($A5,'Man Tab'!$A:$Q,COLUMN()+2,0))</f>
        <v>12620.86231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12066.183730000001</v>
      </c>
      <c r="C6" s="333">
        <f t="shared" ref="C6:M6" si="1">C5+B6</f>
        <v>22869.17151</v>
      </c>
      <c r="D6" s="333">
        <f t="shared" si="1"/>
        <v>34266.931649999999</v>
      </c>
      <c r="E6" s="333">
        <f t="shared" si="1"/>
        <v>46887.793959999995</v>
      </c>
      <c r="F6" s="333">
        <f t="shared" si="1"/>
        <v>46887.793959999995</v>
      </c>
      <c r="G6" s="333">
        <f t="shared" si="1"/>
        <v>46887.793959999995</v>
      </c>
      <c r="H6" s="333">
        <f t="shared" si="1"/>
        <v>46887.793959999995</v>
      </c>
      <c r="I6" s="333">
        <f t="shared" si="1"/>
        <v>46887.793959999995</v>
      </c>
      <c r="J6" s="333">
        <f t="shared" si="1"/>
        <v>46887.793959999995</v>
      </c>
      <c r="K6" s="333">
        <f t="shared" si="1"/>
        <v>46887.793959999995</v>
      </c>
      <c r="L6" s="333">
        <f t="shared" si="1"/>
        <v>46887.793959999995</v>
      </c>
      <c r="M6" s="333">
        <f t="shared" si="1"/>
        <v>46887.793959999995</v>
      </c>
    </row>
    <row r="7" spans="1:13" ht="14.4" customHeight="1" x14ac:dyDescent="0.3">
      <c r="A7" s="332" t="s">
        <v>126</v>
      </c>
      <c r="B7" s="332">
        <v>284.74799999999999</v>
      </c>
      <c r="C7" s="332">
        <v>854.25</v>
      </c>
      <c r="D7" s="332">
        <v>1347.856</v>
      </c>
      <c r="E7" s="332">
        <v>1820.8789999999999</v>
      </c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8542.44</v>
      </c>
      <c r="C8" s="333">
        <f t="shared" ref="C8:M8" si="2">C7*30</f>
        <v>25627.5</v>
      </c>
      <c r="D8" s="333">
        <f t="shared" si="2"/>
        <v>40435.68</v>
      </c>
      <c r="E8" s="333">
        <f t="shared" si="2"/>
        <v>54626.369999999995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127</v>
      </c>
      <c r="B9" s="332">
        <v>139750</v>
      </c>
      <c r="C9" s="332">
        <v>113037</v>
      </c>
      <c r="D9" s="332">
        <v>127934.66</v>
      </c>
      <c r="E9" s="332">
        <v>99511.98000000001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139.75</v>
      </c>
      <c r="C10" s="333">
        <f t="shared" ref="C10:M10" si="3">C9/1000+B10</f>
        <v>252.78700000000001</v>
      </c>
      <c r="D10" s="333">
        <f t="shared" si="3"/>
        <v>380.72166000000004</v>
      </c>
      <c r="E10" s="333">
        <f t="shared" si="3"/>
        <v>480.23364000000004</v>
      </c>
      <c r="F10" s="333">
        <f t="shared" si="3"/>
        <v>480.23364000000004</v>
      </c>
      <c r="G10" s="333">
        <f t="shared" si="3"/>
        <v>480.23364000000004</v>
      </c>
      <c r="H10" s="333">
        <f t="shared" si="3"/>
        <v>480.23364000000004</v>
      </c>
      <c r="I10" s="333">
        <f t="shared" si="3"/>
        <v>480.23364000000004</v>
      </c>
      <c r="J10" s="333">
        <f t="shared" si="3"/>
        <v>480.23364000000004</v>
      </c>
      <c r="K10" s="333">
        <f t="shared" si="3"/>
        <v>480.23364000000004</v>
      </c>
      <c r="L10" s="333">
        <f t="shared" si="3"/>
        <v>480.23364000000004</v>
      </c>
      <c r="M10" s="333">
        <f t="shared" si="3"/>
        <v>480.23364000000004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4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1.1794608103955253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1.1794608103955253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312</v>
      </c>
      <c r="E4" s="242" t="s">
        <v>313</v>
      </c>
      <c r="F4" s="242" t="s">
        <v>314</v>
      </c>
      <c r="G4" s="242" t="s">
        <v>315</v>
      </c>
      <c r="H4" s="242" t="s">
        <v>316</v>
      </c>
      <c r="I4" s="242" t="s">
        <v>317</v>
      </c>
      <c r="J4" s="242" t="s">
        <v>318</v>
      </c>
      <c r="K4" s="242" t="s">
        <v>319</v>
      </c>
      <c r="L4" s="242" t="s">
        <v>320</v>
      </c>
      <c r="M4" s="242" t="s">
        <v>321</v>
      </c>
      <c r="N4" s="242" t="s">
        <v>322</v>
      </c>
      <c r="O4" s="242" t="s">
        <v>323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7359.6081514218604</v>
      </c>
      <c r="C6" s="53">
        <v>613.30067928515496</v>
      </c>
      <c r="D6" s="53">
        <v>430.22649999999999</v>
      </c>
      <c r="E6" s="53">
        <v>277.23000000000098</v>
      </c>
      <c r="F6" s="53">
        <v>725.96</v>
      </c>
      <c r="G6" s="53">
        <v>426.44600000000003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1859.8625</v>
      </c>
      <c r="Q6" s="188">
        <v>0.75813649112799997</v>
      </c>
    </row>
    <row r="7" spans="1:17" ht="14.4" customHeight="1" x14ac:dyDescent="0.3">
      <c r="A7" s="19" t="s">
        <v>35</v>
      </c>
      <c r="B7" s="55">
        <v>7584.5420776246601</v>
      </c>
      <c r="C7" s="56">
        <v>632.04517313538895</v>
      </c>
      <c r="D7" s="56">
        <v>684.81656999999996</v>
      </c>
      <c r="E7" s="56">
        <v>642.70587000000205</v>
      </c>
      <c r="F7" s="56">
        <v>584.52976999999998</v>
      </c>
      <c r="G7" s="56">
        <v>662.95623999999998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2575.0084499999998</v>
      </c>
      <c r="Q7" s="189">
        <v>1.018522314325</v>
      </c>
    </row>
    <row r="8" spans="1:17" ht="14.4" customHeight="1" x14ac:dyDescent="0.3">
      <c r="A8" s="19" t="s">
        <v>36</v>
      </c>
      <c r="B8" s="55">
        <v>3365.5794619579901</v>
      </c>
      <c r="C8" s="56">
        <v>280.464955163166</v>
      </c>
      <c r="D8" s="56">
        <v>275.59800000000001</v>
      </c>
      <c r="E8" s="56">
        <v>263.203000000001</v>
      </c>
      <c r="F8" s="56">
        <v>290.82299999999998</v>
      </c>
      <c r="G8" s="56">
        <v>365.488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1195.1120000000001</v>
      </c>
      <c r="Q8" s="189">
        <v>1.065295305169</v>
      </c>
    </row>
    <row r="9" spans="1:17" ht="14.4" customHeight="1" x14ac:dyDescent="0.3">
      <c r="A9" s="19" t="s">
        <v>37</v>
      </c>
      <c r="B9" s="55">
        <v>35985.997325677097</v>
      </c>
      <c r="C9" s="56">
        <v>2998.8331104730901</v>
      </c>
      <c r="D9" s="56">
        <v>3730.7057199999999</v>
      </c>
      <c r="E9" s="56">
        <v>2624.03548000001</v>
      </c>
      <c r="F9" s="56">
        <v>2791.9508000000001</v>
      </c>
      <c r="G9" s="56">
        <v>4199.13699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13345.82899</v>
      </c>
      <c r="Q9" s="189">
        <v>1.112585170494</v>
      </c>
    </row>
    <row r="10" spans="1:17" ht="14.4" customHeight="1" x14ac:dyDescent="0.3">
      <c r="A10" s="19" t="s">
        <v>38</v>
      </c>
      <c r="B10" s="55">
        <v>520.99998358976302</v>
      </c>
      <c r="C10" s="56">
        <v>43.416665299145997</v>
      </c>
      <c r="D10" s="56">
        <v>47.358020000000003</v>
      </c>
      <c r="E10" s="56">
        <v>49.969580000000001</v>
      </c>
      <c r="F10" s="56">
        <v>59.138869999999997</v>
      </c>
      <c r="G10" s="56">
        <v>57.447409999999998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213.91388000000001</v>
      </c>
      <c r="Q10" s="189">
        <v>1.231749827664</v>
      </c>
    </row>
    <row r="11" spans="1:17" ht="14.4" customHeight="1" x14ac:dyDescent="0.3">
      <c r="A11" s="19" t="s">
        <v>39</v>
      </c>
      <c r="B11" s="55">
        <v>833.19777103041099</v>
      </c>
      <c r="C11" s="56">
        <v>69.433147585867005</v>
      </c>
      <c r="D11" s="56">
        <v>78.320070000000001</v>
      </c>
      <c r="E11" s="56">
        <v>67.793319999999994</v>
      </c>
      <c r="F11" s="56">
        <v>73.172290000000004</v>
      </c>
      <c r="G11" s="56">
        <v>68.840540000000004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288.12621999999999</v>
      </c>
      <c r="Q11" s="189">
        <v>1.037423154566</v>
      </c>
    </row>
    <row r="12" spans="1:17" ht="14.4" customHeight="1" x14ac:dyDescent="0.3">
      <c r="A12" s="19" t="s">
        <v>40</v>
      </c>
      <c r="B12" s="55">
        <v>1014.8909975559</v>
      </c>
      <c r="C12" s="56">
        <v>84.574249796325006</v>
      </c>
      <c r="D12" s="56">
        <v>9.5836900000000007</v>
      </c>
      <c r="E12" s="56">
        <v>16.737829999999999</v>
      </c>
      <c r="F12" s="56">
        <v>46.46846</v>
      </c>
      <c r="G12" s="56">
        <v>8.8369999999999997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81.626980000000003</v>
      </c>
      <c r="Q12" s="189">
        <v>0.24128792214100001</v>
      </c>
    </row>
    <row r="13" spans="1:17" ht="14.4" customHeight="1" x14ac:dyDescent="0.3">
      <c r="A13" s="19" t="s">
        <v>41</v>
      </c>
      <c r="B13" s="55">
        <v>617.99998053449701</v>
      </c>
      <c r="C13" s="56">
        <v>51.499998377874</v>
      </c>
      <c r="D13" s="56">
        <v>42.964550000000003</v>
      </c>
      <c r="E13" s="56">
        <v>56.811259999999997</v>
      </c>
      <c r="F13" s="56">
        <v>43.717199999999998</v>
      </c>
      <c r="G13" s="56">
        <v>41.795450000000002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185.28845999999999</v>
      </c>
      <c r="Q13" s="189">
        <v>0.89945857202000001</v>
      </c>
    </row>
    <row r="14" spans="1:17" ht="14.4" customHeight="1" x14ac:dyDescent="0.3">
      <c r="A14" s="19" t="s">
        <v>42</v>
      </c>
      <c r="B14" s="55">
        <v>2102.9376785159502</v>
      </c>
      <c r="C14" s="56">
        <v>175.244806542996</v>
      </c>
      <c r="D14" s="56">
        <v>241.27600000000001</v>
      </c>
      <c r="E14" s="56">
        <v>206.17500000000101</v>
      </c>
      <c r="F14" s="56">
        <v>197.34700000000001</v>
      </c>
      <c r="G14" s="56">
        <v>163.56299999999999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808.36099999999999</v>
      </c>
      <c r="Q14" s="189">
        <v>1.1531882398490001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1066.7065795507499</v>
      </c>
      <c r="C17" s="56">
        <v>88.892214962561994</v>
      </c>
      <c r="D17" s="56">
        <v>30.273019999999999</v>
      </c>
      <c r="E17" s="56">
        <v>110.88897</v>
      </c>
      <c r="F17" s="56">
        <v>111.56421</v>
      </c>
      <c r="G17" s="56">
        <v>32.433839999999996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285.16003999999998</v>
      </c>
      <c r="Q17" s="189">
        <v>0.80198260365100005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3.125</v>
      </c>
      <c r="E18" s="56">
        <v>2.6709999999999998</v>
      </c>
      <c r="F18" s="56">
        <v>13.148999999999999</v>
      </c>
      <c r="G18" s="56">
        <v>33.978999999999999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52.923999999999999</v>
      </c>
      <c r="Q18" s="189" t="s">
        <v>336</v>
      </c>
    </row>
    <row r="19" spans="1:17" ht="14.4" customHeight="1" x14ac:dyDescent="0.3">
      <c r="A19" s="19" t="s">
        <v>47</v>
      </c>
      <c r="B19" s="55">
        <v>3927.6199690763001</v>
      </c>
      <c r="C19" s="56">
        <v>327.30166408969097</v>
      </c>
      <c r="D19" s="56">
        <v>332.36471</v>
      </c>
      <c r="E19" s="56">
        <v>246.28464000000099</v>
      </c>
      <c r="F19" s="56">
        <v>290.44601999999998</v>
      </c>
      <c r="G19" s="56">
        <v>351.43148000000002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1220.52685</v>
      </c>
      <c r="Q19" s="189">
        <v>0.93226447029699999</v>
      </c>
    </row>
    <row r="20" spans="1:17" ht="14.4" customHeight="1" x14ac:dyDescent="0.3">
      <c r="A20" s="19" t="s">
        <v>48</v>
      </c>
      <c r="B20" s="55">
        <v>71038.997762443702</v>
      </c>
      <c r="C20" s="56">
        <v>5919.9164802036403</v>
      </c>
      <c r="D20" s="56">
        <v>5545.2279200000003</v>
      </c>
      <c r="E20" s="56">
        <v>5572.4997700000104</v>
      </c>
      <c r="F20" s="56">
        <v>5543.3310000000001</v>
      </c>
      <c r="G20" s="56">
        <v>5608.1110699999999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22269.169760000001</v>
      </c>
      <c r="Q20" s="189">
        <v>0.94043428798600004</v>
      </c>
    </row>
    <row r="21" spans="1:17" ht="14.4" customHeight="1" x14ac:dyDescent="0.3">
      <c r="A21" s="20" t="s">
        <v>49</v>
      </c>
      <c r="B21" s="55">
        <v>7114.1090513686604</v>
      </c>
      <c r="C21" s="56">
        <v>592.84242094738795</v>
      </c>
      <c r="D21" s="56">
        <v>605.59900000000005</v>
      </c>
      <c r="E21" s="56">
        <v>605.621000000001</v>
      </c>
      <c r="F21" s="56">
        <v>607.40499999999997</v>
      </c>
      <c r="G21" s="56">
        <v>589.36400000000003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2407.989</v>
      </c>
      <c r="Q21" s="189">
        <v>1.0154422637939999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21.025739999999999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21.025739999999999</v>
      </c>
      <c r="Q22" s="189" t="s">
        <v>336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336</v>
      </c>
    </row>
    <row r="24" spans="1:17" ht="14.4" customHeight="1" x14ac:dyDescent="0.3">
      <c r="A24" s="20" t="s">
        <v>52</v>
      </c>
      <c r="B24" s="55">
        <v>2.91038304567337E-11</v>
      </c>
      <c r="C24" s="56">
        <v>1.8189894035458601E-12</v>
      </c>
      <c r="D24" s="56">
        <v>8.7449600000010008</v>
      </c>
      <c r="E24" s="56">
        <v>39.335320000002</v>
      </c>
      <c r="F24" s="56">
        <v>18.757519999999001</v>
      </c>
      <c r="G24" s="56">
        <v>11.032289999999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77.870090000001994</v>
      </c>
      <c r="Q24" s="189" t="s">
        <v>336</v>
      </c>
    </row>
    <row r="25" spans="1:17" ht="14.4" customHeight="1" x14ac:dyDescent="0.3">
      <c r="A25" s="21" t="s">
        <v>53</v>
      </c>
      <c r="B25" s="58">
        <v>142533.186790348</v>
      </c>
      <c r="C25" s="59">
        <v>11877.765565862301</v>
      </c>
      <c r="D25" s="59">
        <v>12066.183730000001</v>
      </c>
      <c r="E25" s="59">
        <v>10802.987779999999</v>
      </c>
      <c r="F25" s="59">
        <v>11397.76014</v>
      </c>
      <c r="G25" s="59">
        <v>12620.86231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46887.793960000003</v>
      </c>
      <c r="Q25" s="190">
        <v>0.98688161716900002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924.33511000000306</v>
      </c>
      <c r="E26" s="56">
        <v>841.10030000000302</v>
      </c>
      <c r="F26" s="56">
        <v>1024.44021</v>
      </c>
      <c r="G26" s="56">
        <v>888.17354000000296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3678.04916000001</v>
      </c>
      <c r="Q26" s="189" t="s">
        <v>336</v>
      </c>
    </row>
    <row r="27" spans="1:17" ht="14.4" customHeight="1" x14ac:dyDescent="0.3">
      <c r="A27" s="22" t="s">
        <v>55</v>
      </c>
      <c r="B27" s="58">
        <v>142533.186790348</v>
      </c>
      <c r="C27" s="59">
        <v>11877.765565862301</v>
      </c>
      <c r="D27" s="59">
        <v>12990.518840000001</v>
      </c>
      <c r="E27" s="59">
        <v>11644.08808</v>
      </c>
      <c r="F27" s="59">
        <v>12422.200349999999</v>
      </c>
      <c r="G27" s="59">
        <v>13509.03585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50565.843119999998</v>
      </c>
      <c r="Q27" s="190">
        <v>1.064296202</v>
      </c>
    </row>
    <row r="28" spans="1:17" ht="14.4" customHeight="1" x14ac:dyDescent="0.3">
      <c r="A28" s="20" t="s">
        <v>56</v>
      </c>
      <c r="B28" s="55">
        <v>0.23038190970299999</v>
      </c>
      <c r="C28" s="56">
        <v>1.9198492474999999E-2</v>
      </c>
      <c r="D28" s="56">
        <v>4.9590000000000002E-2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4.9590000000000002E-2</v>
      </c>
      <c r="Q28" s="189">
        <v>0.645753827595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5.3432000000000004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5.3432000000000004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332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328</v>
      </c>
      <c r="G4" s="499" t="s">
        <v>64</v>
      </c>
      <c r="H4" s="266" t="s">
        <v>183</v>
      </c>
      <c r="I4" s="497" t="s">
        <v>65</v>
      </c>
      <c r="J4" s="499" t="s">
        <v>330</v>
      </c>
      <c r="K4" s="500" t="s">
        <v>331</v>
      </c>
    </row>
    <row r="5" spans="1:11" ht="42" thickBot="1" x14ac:dyDescent="0.35">
      <c r="A5" s="103"/>
      <c r="B5" s="28" t="s">
        <v>324</v>
      </c>
      <c r="C5" s="29" t="s">
        <v>325</v>
      </c>
      <c r="D5" s="30" t="s">
        <v>326</v>
      </c>
      <c r="E5" s="30" t="s">
        <v>327</v>
      </c>
      <c r="F5" s="498"/>
      <c r="G5" s="498"/>
      <c r="H5" s="29" t="s">
        <v>329</v>
      </c>
      <c r="I5" s="498"/>
      <c r="J5" s="498"/>
      <c r="K5" s="501"/>
    </row>
    <row r="6" spans="1:11" ht="14.4" customHeight="1" thickBot="1" x14ac:dyDescent="0.35">
      <c r="A6" s="633" t="s">
        <v>338</v>
      </c>
      <c r="B6" s="615">
        <v>136786.899560697</v>
      </c>
      <c r="C6" s="615">
        <v>140407.95134</v>
      </c>
      <c r="D6" s="616">
        <v>3621.0517793034101</v>
      </c>
      <c r="E6" s="617">
        <v>1.0264722118189999</v>
      </c>
      <c r="F6" s="615">
        <v>142533.186790348</v>
      </c>
      <c r="G6" s="616">
        <v>47511.062263449203</v>
      </c>
      <c r="H6" s="618">
        <v>12620.86231</v>
      </c>
      <c r="I6" s="615">
        <v>46887.793960000003</v>
      </c>
      <c r="J6" s="616">
        <v>-623.26830344914197</v>
      </c>
      <c r="K6" s="619">
        <v>0.32896053905599998</v>
      </c>
    </row>
    <row r="7" spans="1:11" ht="14.4" customHeight="1" thickBot="1" x14ac:dyDescent="0.35">
      <c r="A7" s="634" t="s">
        <v>339</v>
      </c>
      <c r="B7" s="615">
        <v>57316.6046712803</v>
      </c>
      <c r="C7" s="615">
        <v>59322.186459999997</v>
      </c>
      <c r="D7" s="616">
        <v>2005.5817887196999</v>
      </c>
      <c r="E7" s="617">
        <v>1.034991287432</v>
      </c>
      <c r="F7" s="615">
        <v>59385.753427908101</v>
      </c>
      <c r="G7" s="616">
        <v>19795.251142636</v>
      </c>
      <c r="H7" s="618">
        <v>5994.5109199999997</v>
      </c>
      <c r="I7" s="615">
        <v>20558.47407</v>
      </c>
      <c r="J7" s="616">
        <v>763.22292736397105</v>
      </c>
      <c r="K7" s="619">
        <v>0.34618528659300002</v>
      </c>
    </row>
    <row r="8" spans="1:11" ht="14.4" customHeight="1" thickBot="1" x14ac:dyDescent="0.35">
      <c r="A8" s="635" t="s">
        <v>340</v>
      </c>
      <c r="B8" s="615">
        <v>55167.319792538699</v>
      </c>
      <c r="C8" s="615">
        <v>57377.669459999997</v>
      </c>
      <c r="D8" s="616">
        <v>2210.3496674613698</v>
      </c>
      <c r="E8" s="617">
        <v>1.040066286993</v>
      </c>
      <c r="F8" s="615">
        <v>57282.815749392103</v>
      </c>
      <c r="G8" s="616">
        <v>19094.271916464</v>
      </c>
      <c r="H8" s="618">
        <v>5830.9479199999996</v>
      </c>
      <c r="I8" s="615">
        <v>19750.113069999999</v>
      </c>
      <c r="J8" s="616">
        <v>655.84115353595905</v>
      </c>
      <c r="K8" s="619">
        <v>0.344782511327</v>
      </c>
    </row>
    <row r="9" spans="1:11" ht="14.4" customHeight="1" thickBot="1" x14ac:dyDescent="0.35">
      <c r="A9" s="636" t="s">
        <v>341</v>
      </c>
      <c r="B9" s="620">
        <v>0</v>
      </c>
      <c r="C9" s="620">
        <v>8.6700000000000006E-3</v>
      </c>
      <c r="D9" s="621">
        <v>8.6700000000000006E-3</v>
      </c>
      <c r="E9" s="622" t="s">
        <v>336</v>
      </c>
      <c r="F9" s="620">
        <v>0</v>
      </c>
      <c r="G9" s="621">
        <v>0</v>
      </c>
      <c r="H9" s="623">
        <v>2.9E-4</v>
      </c>
      <c r="I9" s="620">
        <v>2.3900000000000002E-3</v>
      </c>
      <c r="J9" s="621">
        <v>2.3900000000000002E-3</v>
      </c>
      <c r="K9" s="624" t="s">
        <v>336</v>
      </c>
    </row>
    <row r="10" spans="1:11" ht="14.4" customHeight="1" thickBot="1" x14ac:dyDescent="0.35">
      <c r="A10" s="637" t="s">
        <v>342</v>
      </c>
      <c r="B10" s="615">
        <v>0</v>
      </c>
      <c r="C10" s="615">
        <v>8.6700000000000006E-3</v>
      </c>
      <c r="D10" s="616">
        <v>8.6700000000000006E-3</v>
      </c>
      <c r="E10" s="625" t="s">
        <v>336</v>
      </c>
      <c r="F10" s="615">
        <v>0</v>
      </c>
      <c r="G10" s="616">
        <v>0</v>
      </c>
      <c r="H10" s="618">
        <v>2.9E-4</v>
      </c>
      <c r="I10" s="615">
        <v>2.3900000000000002E-3</v>
      </c>
      <c r="J10" s="616">
        <v>2.3900000000000002E-3</v>
      </c>
      <c r="K10" s="626" t="s">
        <v>336</v>
      </c>
    </row>
    <row r="11" spans="1:11" ht="14.4" customHeight="1" thickBot="1" x14ac:dyDescent="0.35">
      <c r="A11" s="636" t="s">
        <v>343</v>
      </c>
      <c r="B11" s="620">
        <v>5695.9999999999</v>
      </c>
      <c r="C11" s="620">
        <v>7163.509</v>
      </c>
      <c r="D11" s="621">
        <v>1467.5090000001101</v>
      </c>
      <c r="E11" s="627">
        <v>1.2576385182580001</v>
      </c>
      <c r="F11" s="620">
        <v>7359.6081514218604</v>
      </c>
      <c r="G11" s="621">
        <v>2453.2027171406198</v>
      </c>
      <c r="H11" s="623">
        <v>426.44600000000003</v>
      </c>
      <c r="I11" s="620">
        <v>1859.8625</v>
      </c>
      <c r="J11" s="621">
        <v>-593.34021714061998</v>
      </c>
      <c r="K11" s="628">
        <v>0.25271216370900002</v>
      </c>
    </row>
    <row r="12" spans="1:11" ht="14.4" customHeight="1" thickBot="1" x14ac:dyDescent="0.35">
      <c r="A12" s="637" t="s">
        <v>344</v>
      </c>
      <c r="B12" s="615">
        <v>5695.9999999999</v>
      </c>
      <c r="C12" s="615">
        <v>7163.509</v>
      </c>
      <c r="D12" s="616">
        <v>1467.5090000001101</v>
      </c>
      <c r="E12" s="617">
        <v>1.2576385182580001</v>
      </c>
      <c r="F12" s="615">
        <v>7359.6081514218604</v>
      </c>
      <c r="G12" s="616">
        <v>2453.2027171406198</v>
      </c>
      <c r="H12" s="618">
        <v>426.44600000000003</v>
      </c>
      <c r="I12" s="615">
        <v>1859.8625</v>
      </c>
      <c r="J12" s="616">
        <v>-593.34021714061998</v>
      </c>
      <c r="K12" s="619">
        <v>0.25271216370900002</v>
      </c>
    </row>
    <row r="13" spans="1:11" ht="14.4" customHeight="1" thickBot="1" x14ac:dyDescent="0.35">
      <c r="A13" s="636" t="s">
        <v>345</v>
      </c>
      <c r="B13" s="620">
        <v>7914.8353796832898</v>
      </c>
      <c r="C13" s="620">
        <v>8006.6597000000002</v>
      </c>
      <c r="D13" s="621">
        <v>91.824320316713994</v>
      </c>
      <c r="E13" s="627">
        <v>1.0116015451880001</v>
      </c>
      <c r="F13" s="620">
        <v>7584.5420776246601</v>
      </c>
      <c r="G13" s="621">
        <v>2528.1806925415499</v>
      </c>
      <c r="H13" s="623">
        <v>662.95623999999998</v>
      </c>
      <c r="I13" s="620">
        <v>2575.0084499999998</v>
      </c>
      <c r="J13" s="621">
        <v>46.827757458447003</v>
      </c>
      <c r="K13" s="628">
        <v>0.33950743810799999</v>
      </c>
    </row>
    <row r="14" spans="1:11" ht="14.4" customHeight="1" thickBot="1" x14ac:dyDescent="0.35">
      <c r="A14" s="637" t="s">
        <v>346</v>
      </c>
      <c r="B14" s="615">
        <v>5729.87576989643</v>
      </c>
      <c r="C14" s="615">
        <v>5875.4904699999997</v>
      </c>
      <c r="D14" s="616">
        <v>145.61470010357201</v>
      </c>
      <c r="E14" s="617">
        <v>1.0254132386020001</v>
      </c>
      <c r="F14" s="615">
        <v>5515.9541251987503</v>
      </c>
      <c r="G14" s="616">
        <v>1838.65137506625</v>
      </c>
      <c r="H14" s="618">
        <v>502.31673000000001</v>
      </c>
      <c r="I14" s="615">
        <v>1913.53774</v>
      </c>
      <c r="J14" s="616">
        <v>74.886364933750002</v>
      </c>
      <c r="K14" s="619">
        <v>0.34690965453400002</v>
      </c>
    </row>
    <row r="15" spans="1:11" ht="14.4" customHeight="1" thickBot="1" x14ac:dyDescent="0.35">
      <c r="A15" s="637" t="s">
        <v>347</v>
      </c>
      <c r="B15" s="615">
        <v>643.25787146454002</v>
      </c>
      <c r="C15" s="615">
        <v>482.41125</v>
      </c>
      <c r="D15" s="616">
        <v>-160.846621464539</v>
      </c>
      <c r="E15" s="617">
        <v>0.74995001444999998</v>
      </c>
      <c r="F15" s="615">
        <v>557.63969661364899</v>
      </c>
      <c r="G15" s="616">
        <v>185.879898871216</v>
      </c>
      <c r="H15" s="618">
        <v>54.184620000000002</v>
      </c>
      <c r="I15" s="615">
        <v>201.06914</v>
      </c>
      <c r="J15" s="616">
        <v>15.189241128782999</v>
      </c>
      <c r="K15" s="619">
        <v>0.36057178357399999</v>
      </c>
    </row>
    <row r="16" spans="1:11" ht="14.4" customHeight="1" thickBot="1" x14ac:dyDescent="0.35">
      <c r="A16" s="637" t="s">
        <v>348</v>
      </c>
      <c r="B16" s="615">
        <v>560.00491717430305</v>
      </c>
      <c r="C16" s="615">
        <v>692.47546</v>
      </c>
      <c r="D16" s="616">
        <v>132.47054282569701</v>
      </c>
      <c r="E16" s="617">
        <v>1.2365524636709999</v>
      </c>
      <c r="F16" s="615">
        <v>632.25792305893003</v>
      </c>
      <c r="G16" s="616">
        <v>210.75264101964299</v>
      </c>
      <c r="H16" s="618">
        <v>58.679499999999997</v>
      </c>
      <c r="I16" s="615">
        <v>182.93895000000001</v>
      </c>
      <c r="J16" s="616">
        <v>-27.813691019642999</v>
      </c>
      <c r="K16" s="619">
        <v>0.28934228157199998</v>
      </c>
    </row>
    <row r="17" spans="1:11" ht="14.4" customHeight="1" thickBot="1" x14ac:dyDescent="0.35">
      <c r="A17" s="637" t="s">
        <v>349</v>
      </c>
      <c r="B17" s="615">
        <v>0</v>
      </c>
      <c r="C17" s="615">
        <v>0</v>
      </c>
      <c r="D17" s="616">
        <v>0</v>
      </c>
      <c r="E17" s="617">
        <v>1</v>
      </c>
      <c r="F17" s="615">
        <v>21.999999307052999</v>
      </c>
      <c r="G17" s="616">
        <v>7.3333331023510002</v>
      </c>
      <c r="H17" s="618">
        <v>0</v>
      </c>
      <c r="I17" s="615">
        <v>21.645879999999998</v>
      </c>
      <c r="J17" s="616">
        <v>14.312546897648</v>
      </c>
      <c r="K17" s="619">
        <v>0.98390366735400003</v>
      </c>
    </row>
    <row r="18" spans="1:11" ht="14.4" customHeight="1" thickBot="1" x14ac:dyDescent="0.35">
      <c r="A18" s="637" t="s">
        <v>350</v>
      </c>
      <c r="B18" s="615">
        <v>510.67756220487303</v>
      </c>
      <c r="C18" s="615">
        <v>669.19658000000004</v>
      </c>
      <c r="D18" s="616">
        <v>158.51901779512701</v>
      </c>
      <c r="E18" s="617">
        <v>1.3104092083279999</v>
      </c>
      <c r="F18" s="615">
        <v>549.02742880913001</v>
      </c>
      <c r="G18" s="616">
        <v>183.009142936377</v>
      </c>
      <c r="H18" s="618">
        <v>24.823450000000001</v>
      </c>
      <c r="I18" s="615">
        <v>153.77502999999999</v>
      </c>
      <c r="J18" s="616">
        <v>-29.234112936376</v>
      </c>
      <c r="K18" s="619">
        <v>0.28008624329300003</v>
      </c>
    </row>
    <row r="19" spans="1:11" ht="14.4" customHeight="1" thickBot="1" x14ac:dyDescent="0.35">
      <c r="A19" s="637" t="s">
        <v>351</v>
      </c>
      <c r="B19" s="615">
        <v>192.01417084361799</v>
      </c>
      <c r="C19" s="615">
        <v>15.55378</v>
      </c>
      <c r="D19" s="616">
        <v>-176.460390843618</v>
      </c>
      <c r="E19" s="617">
        <v>8.1003292264999999E-2</v>
      </c>
      <c r="F19" s="615">
        <v>30.608747726594</v>
      </c>
      <c r="G19" s="616">
        <v>10.202915908864</v>
      </c>
      <c r="H19" s="618">
        <v>0.48565000000000003</v>
      </c>
      <c r="I19" s="615">
        <v>3.59754</v>
      </c>
      <c r="J19" s="616">
        <v>-6.6053759088639996</v>
      </c>
      <c r="K19" s="619">
        <v>0.117533067087</v>
      </c>
    </row>
    <row r="20" spans="1:11" ht="14.4" customHeight="1" thickBot="1" x14ac:dyDescent="0.35">
      <c r="A20" s="637" t="s">
        <v>352</v>
      </c>
      <c r="B20" s="615">
        <v>279.00508809952299</v>
      </c>
      <c r="C20" s="615">
        <v>271.53215999999998</v>
      </c>
      <c r="D20" s="616">
        <v>-7.472928099522</v>
      </c>
      <c r="E20" s="617">
        <v>0.97321579993200003</v>
      </c>
      <c r="F20" s="615">
        <v>277.054156910556</v>
      </c>
      <c r="G20" s="616">
        <v>92.351385636852001</v>
      </c>
      <c r="H20" s="618">
        <v>22.466290000000001</v>
      </c>
      <c r="I20" s="615">
        <v>98.44417</v>
      </c>
      <c r="J20" s="616">
        <v>6.0927843631469996</v>
      </c>
      <c r="K20" s="619">
        <v>0.35532464518000001</v>
      </c>
    </row>
    <row r="21" spans="1:11" ht="14.4" customHeight="1" thickBot="1" x14ac:dyDescent="0.35">
      <c r="A21" s="636" t="s">
        <v>353</v>
      </c>
      <c r="B21" s="620">
        <v>3425.1412216394401</v>
      </c>
      <c r="C21" s="620">
        <v>3493.194</v>
      </c>
      <c r="D21" s="621">
        <v>68.052778360559998</v>
      </c>
      <c r="E21" s="627">
        <v>1.019868605104</v>
      </c>
      <c r="F21" s="620">
        <v>3365.5794619579901</v>
      </c>
      <c r="G21" s="621">
        <v>1121.8598206526599</v>
      </c>
      <c r="H21" s="623">
        <v>365.488</v>
      </c>
      <c r="I21" s="620">
        <v>1195.1120000000001</v>
      </c>
      <c r="J21" s="621">
        <v>73.252179347335996</v>
      </c>
      <c r="K21" s="628">
        <v>0.35509843505599997</v>
      </c>
    </row>
    <row r="22" spans="1:11" ht="14.4" customHeight="1" thickBot="1" x14ac:dyDescent="0.35">
      <c r="A22" s="637" t="s">
        <v>354</v>
      </c>
      <c r="B22" s="615">
        <v>3004.98219503776</v>
      </c>
      <c r="C22" s="615">
        <v>3066.2820000000002</v>
      </c>
      <c r="D22" s="616">
        <v>61.299804962244004</v>
      </c>
      <c r="E22" s="617">
        <v>1.020399390406</v>
      </c>
      <c r="F22" s="615">
        <v>2938.2211252181801</v>
      </c>
      <c r="G22" s="616">
        <v>979.40704173939298</v>
      </c>
      <c r="H22" s="618">
        <v>332.54399999999998</v>
      </c>
      <c r="I22" s="615">
        <v>1074.8800000000001</v>
      </c>
      <c r="J22" s="616">
        <v>95.472958260607001</v>
      </c>
      <c r="K22" s="619">
        <v>0.36582678913200001</v>
      </c>
    </row>
    <row r="23" spans="1:11" ht="14.4" customHeight="1" thickBot="1" x14ac:dyDescent="0.35">
      <c r="A23" s="637" t="s">
        <v>355</v>
      </c>
      <c r="B23" s="615">
        <v>420.15902660168399</v>
      </c>
      <c r="C23" s="615">
        <v>426.91199999999998</v>
      </c>
      <c r="D23" s="616">
        <v>6.7529733983159996</v>
      </c>
      <c r="E23" s="617">
        <v>1.016072422513</v>
      </c>
      <c r="F23" s="615">
        <v>427.35833673981199</v>
      </c>
      <c r="G23" s="616">
        <v>142.452778913271</v>
      </c>
      <c r="H23" s="618">
        <v>32.944000000000003</v>
      </c>
      <c r="I23" s="615">
        <v>120.232</v>
      </c>
      <c r="J23" s="616">
        <v>-22.220778913269999</v>
      </c>
      <c r="K23" s="619">
        <v>0.28133767301000001</v>
      </c>
    </row>
    <row r="24" spans="1:11" ht="14.4" customHeight="1" thickBot="1" x14ac:dyDescent="0.35">
      <c r="A24" s="636" t="s">
        <v>356</v>
      </c>
      <c r="B24" s="620">
        <v>35999.866001777402</v>
      </c>
      <c r="C24" s="620">
        <v>35986.293729999998</v>
      </c>
      <c r="D24" s="621">
        <v>-13.572271777411</v>
      </c>
      <c r="E24" s="627">
        <v>0.99962299104700003</v>
      </c>
      <c r="F24" s="620">
        <v>35985.997325677097</v>
      </c>
      <c r="G24" s="621">
        <v>11995.3324418924</v>
      </c>
      <c r="H24" s="623">
        <v>4199.13699</v>
      </c>
      <c r="I24" s="620">
        <v>13345.82899</v>
      </c>
      <c r="J24" s="621">
        <v>1350.4965481076499</v>
      </c>
      <c r="K24" s="628">
        <v>0.37086172349800001</v>
      </c>
    </row>
    <row r="25" spans="1:11" ht="14.4" customHeight="1" thickBot="1" x14ac:dyDescent="0.35">
      <c r="A25" s="637" t="s">
        <v>357</v>
      </c>
      <c r="B25" s="615">
        <v>4581.0690525844902</v>
      </c>
      <c r="C25" s="615">
        <v>3625.3044799999998</v>
      </c>
      <c r="D25" s="616">
        <v>-955.76457258449204</v>
      </c>
      <c r="E25" s="617">
        <v>0.79136647764599999</v>
      </c>
      <c r="F25" s="615">
        <v>3628.9998856952998</v>
      </c>
      <c r="G25" s="616">
        <v>1209.6666285650999</v>
      </c>
      <c r="H25" s="618">
        <v>233.4905</v>
      </c>
      <c r="I25" s="615">
        <v>1270.83322</v>
      </c>
      <c r="J25" s="616">
        <v>61.166591434901001</v>
      </c>
      <c r="K25" s="619">
        <v>0.35018827777</v>
      </c>
    </row>
    <row r="26" spans="1:11" ht="14.4" customHeight="1" thickBot="1" x14ac:dyDescent="0.35">
      <c r="A26" s="637" t="s">
        <v>358</v>
      </c>
      <c r="B26" s="615">
        <v>246.99991492653001</v>
      </c>
      <c r="C26" s="615">
        <v>539.73163999999997</v>
      </c>
      <c r="D26" s="616">
        <v>292.73172507346999</v>
      </c>
      <c r="E26" s="617">
        <v>2.1851490927050001</v>
      </c>
      <c r="F26" s="615">
        <v>654.99997936908699</v>
      </c>
      <c r="G26" s="616">
        <v>218.33332645636199</v>
      </c>
      <c r="H26" s="618">
        <v>81.76191</v>
      </c>
      <c r="I26" s="615">
        <v>370.95238000000001</v>
      </c>
      <c r="J26" s="616">
        <v>152.61905354363799</v>
      </c>
      <c r="K26" s="619">
        <v>0.56633952928800002</v>
      </c>
    </row>
    <row r="27" spans="1:11" ht="14.4" customHeight="1" thickBot="1" x14ac:dyDescent="0.35">
      <c r="A27" s="637" t="s">
        <v>359</v>
      </c>
      <c r="B27" s="615">
        <v>1183.0203441229501</v>
      </c>
      <c r="C27" s="615">
        <v>1188.20526</v>
      </c>
      <c r="D27" s="616">
        <v>5.1849158770489998</v>
      </c>
      <c r="E27" s="617">
        <v>1.004382778286</v>
      </c>
      <c r="F27" s="615">
        <v>1117.9999647857101</v>
      </c>
      <c r="G27" s="616">
        <v>372.66665492856998</v>
      </c>
      <c r="H27" s="618">
        <v>68.238789999999995</v>
      </c>
      <c r="I27" s="615">
        <v>331.35036000000002</v>
      </c>
      <c r="J27" s="616">
        <v>-41.316294928569</v>
      </c>
      <c r="K27" s="619">
        <v>0.296377791088</v>
      </c>
    </row>
    <row r="28" spans="1:11" ht="14.4" customHeight="1" thickBot="1" x14ac:dyDescent="0.35">
      <c r="A28" s="637" t="s">
        <v>360</v>
      </c>
      <c r="B28" s="615">
        <v>2.5458277183020002</v>
      </c>
      <c r="C28" s="615">
        <v>1.02559</v>
      </c>
      <c r="D28" s="616">
        <v>-1.5202377183019999</v>
      </c>
      <c r="E28" s="617">
        <v>0.40285129768400002</v>
      </c>
      <c r="F28" s="615">
        <v>1.999999937004</v>
      </c>
      <c r="G28" s="616">
        <v>0.66666664566800005</v>
      </c>
      <c r="H28" s="618">
        <v>0</v>
      </c>
      <c r="I28" s="615">
        <v>0.12342</v>
      </c>
      <c r="J28" s="616">
        <v>-0.54324664566799996</v>
      </c>
      <c r="K28" s="619">
        <v>6.1710001942999998E-2</v>
      </c>
    </row>
    <row r="29" spans="1:11" ht="14.4" customHeight="1" thickBot="1" x14ac:dyDescent="0.35">
      <c r="A29" s="637" t="s">
        <v>361</v>
      </c>
      <c r="B29" s="615">
        <v>1008.51368898952</v>
      </c>
      <c r="C29" s="615">
        <v>938.61280999999997</v>
      </c>
      <c r="D29" s="616">
        <v>-69.900878989521004</v>
      </c>
      <c r="E29" s="617">
        <v>0.93068921150700001</v>
      </c>
      <c r="F29" s="615">
        <v>1021.99996780948</v>
      </c>
      <c r="G29" s="616">
        <v>340.66665593649202</v>
      </c>
      <c r="H29" s="618">
        <v>85.177220000000005</v>
      </c>
      <c r="I29" s="615">
        <v>357.49785000000003</v>
      </c>
      <c r="J29" s="616">
        <v>16.831194063508001</v>
      </c>
      <c r="K29" s="619">
        <v>0.34980221258299998</v>
      </c>
    </row>
    <row r="30" spans="1:11" ht="14.4" customHeight="1" thickBot="1" x14ac:dyDescent="0.35">
      <c r="A30" s="637" t="s">
        <v>362</v>
      </c>
      <c r="B30" s="615">
        <v>21897.135975308502</v>
      </c>
      <c r="C30" s="615">
        <v>22917.105759999999</v>
      </c>
      <c r="D30" s="616">
        <v>1019.96978469152</v>
      </c>
      <c r="E30" s="617">
        <v>1.0465800543879999</v>
      </c>
      <c r="F30" s="615">
        <v>22899.999278705502</v>
      </c>
      <c r="G30" s="616">
        <v>7633.3330929018302</v>
      </c>
      <c r="H30" s="618">
        <v>3162.4253199999998</v>
      </c>
      <c r="I30" s="615">
        <v>8702.6459500000001</v>
      </c>
      <c r="J30" s="616">
        <v>1069.3128570981701</v>
      </c>
      <c r="K30" s="619">
        <v>0.38002821939300002</v>
      </c>
    </row>
    <row r="31" spans="1:11" ht="14.4" customHeight="1" thickBot="1" x14ac:dyDescent="0.35">
      <c r="A31" s="637" t="s">
        <v>363</v>
      </c>
      <c r="B31" s="615">
        <v>1068.70285755339</v>
      </c>
      <c r="C31" s="615">
        <v>1029.88922</v>
      </c>
      <c r="D31" s="616">
        <v>-38.813637553386002</v>
      </c>
      <c r="E31" s="617">
        <v>0.96368154414499996</v>
      </c>
      <c r="F31" s="615">
        <v>1116.99996481721</v>
      </c>
      <c r="G31" s="616">
        <v>372.33332160573599</v>
      </c>
      <c r="H31" s="618">
        <v>116.02591</v>
      </c>
      <c r="I31" s="615">
        <v>328.59823</v>
      </c>
      <c r="J31" s="616">
        <v>-43.735091605735001</v>
      </c>
      <c r="K31" s="619">
        <v>0.29417926620399998</v>
      </c>
    </row>
    <row r="32" spans="1:11" ht="14.4" customHeight="1" thickBot="1" x14ac:dyDescent="0.35">
      <c r="A32" s="637" t="s">
        <v>364</v>
      </c>
      <c r="B32" s="615">
        <v>2078.0607085173101</v>
      </c>
      <c r="C32" s="615">
        <v>1951.97702</v>
      </c>
      <c r="D32" s="616">
        <v>-126.083688517311</v>
      </c>
      <c r="E32" s="617">
        <v>0.93932627280699998</v>
      </c>
      <c r="F32" s="615">
        <v>1929.99993920968</v>
      </c>
      <c r="G32" s="616">
        <v>643.33331306989305</v>
      </c>
      <c r="H32" s="618">
        <v>141.29625999999999</v>
      </c>
      <c r="I32" s="615">
        <v>621.36527999999998</v>
      </c>
      <c r="J32" s="616">
        <v>-21.968033069892002</v>
      </c>
      <c r="K32" s="619">
        <v>0.32195093242</v>
      </c>
    </row>
    <row r="33" spans="1:11" ht="14.4" customHeight="1" thickBot="1" x14ac:dyDescent="0.35">
      <c r="A33" s="637" t="s">
        <v>365</v>
      </c>
      <c r="B33" s="615">
        <v>166.56143235329</v>
      </c>
      <c r="C33" s="615">
        <v>198.91683</v>
      </c>
      <c r="D33" s="616">
        <v>32.355397646709001</v>
      </c>
      <c r="E33" s="617">
        <v>1.1942550396539999</v>
      </c>
      <c r="F33" s="615">
        <v>250.99999209410799</v>
      </c>
      <c r="G33" s="616">
        <v>83.666664031368995</v>
      </c>
      <c r="H33" s="618">
        <v>5.5583099999999996</v>
      </c>
      <c r="I33" s="615">
        <v>24.114709999999999</v>
      </c>
      <c r="J33" s="616">
        <v>-59.551954031369</v>
      </c>
      <c r="K33" s="619">
        <v>9.6074544858000002E-2</v>
      </c>
    </row>
    <row r="34" spans="1:11" ht="14.4" customHeight="1" thickBot="1" x14ac:dyDescent="0.35">
      <c r="A34" s="637" t="s">
        <v>366</v>
      </c>
      <c r="B34" s="615">
        <v>271.69097481343402</v>
      </c>
      <c r="C34" s="615">
        <v>286.62047000000001</v>
      </c>
      <c r="D34" s="616">
        <v>14.929495186564999</v>
      </c>
      <c r="E34" s="617">
        <v>1.054950280173</v>
      </c>
      <c r="F34" s="615">
        <v>267.99999155864998</v>
      </c>
      <c r="G34" s="616">
        <v>89.333330519548994</v>
      </c>
      <c r="H34" s="618">
        <v>22.5932</v>
      </c>
      <c r="I34" s="615">
        <v>88.871340000000004</v>
      </c>
      <c r="J34" s="616">
        <v>-0.461990519549</v>
      </c>
      <c r="K34" s="619">
        <v>0.33160948805599999</v>
      </c>
    </row>
    <row r="35" spans="1:11" ht="14.4" customHeight="1" thickBot="1" x14ac:dyDescent="0.35">
      <c r="A35" s="637" t="s">
        <v>367</v>
      </c>
      <c r="B35" s="615">
        <v>3271.56535564357</v>
      </c>
      <c r="C35" s="615">
        <v>3257.23036</v>
      </c>
      <c r="D35" s="616">
        <v>-14.334995643574</v>
      </c>
      <c r="E35" s="617">
        <v>0.99561830680800001</v>
      </c>
      <c r="F35" s="615">
        <v>3031.9999044993501</v>
      </c>
      <c r="G35" s="616">
        <v>1010.66663483312</v>
      </c>
      <c r="H35" s="618">
        <v>187.36780999999999</v>
      </c>
      <c r="I35" s="615">
        <v>937.100650000001</v>
      </c>
      <c r="J35" s="616">
        <v>-73.565984833114001</v>
      </c>
      <c r="K35" s="619">
        <v>0.30907014495899998</v>
      </c>
    </row>
    <row r="36" spans="1:11" ht="14.4" customHeight="1" thickBot="1" x14ac:dyDescent="0.35">
      <c r="A36" s="637" t="s">
        <v>368</v>
      </c>
      <c r="B36" s="615">
        <v>0</v>
      </c>
      <c r="C36" s="615">
        <v>0</v>
      </c>
      <c r="D36" s="616">
        <v>0</v>
      </c>
      <c r="E36" s="617">
        <v>1</v>
      </c>
      <c r="F36" s="615">
        <v>0</v>
      </c>
      <c r="G36" s="616">
        <v>0</v>
      </c>
      <c r="H36" s="618">
        <v>95.201759999999993</v>
      </c>
      <c r="I36" s="615">
        <v>279.07380000000001</v>
      </c>
      <c r="J36" s="616">
        <v>279.07380000000001</v>
      </c>
      <c r="K36" s="626" t="s">
        <v>369</v>
      </c>
    </row>
    <row r="37" spans="1:11" ht="14.4" customHeight="1" thickBot="1" x14ac:dyDescent="0.35">
      <c r="A37" s="637" t="s">
        <v>370</v>
      </c>
      <c r="B37" s="615">
        <v>223.99986924614399</v>
      </c>
      <c r="C37" s="615">
        <v>51.674289999999999</v>
      </c>
      <c r="D37" s="616">
        <v>-172.325579246144</v>
      </c>
      <c r="E37" s="617">
        <v>0.23068892930099999</v>
      </c>
      <c r="F37" s="615">
        <v>61.998457196002001</v>
      </c>
      <c r="G37" s="616">
        <v>20.666152398666998</v>
      </c>
      <c r="H37" s="618">
        <v>0</v>
      </c>
      <c r="I37" s="615">
        <v>33.3018</v>
      </c>
      <c r="J37" s="616">
        <v>12.635647601332</v>
      </c>
      <c r="K37" s="619">
        <v>0.53713917258800004</v>
      </c>
    </row>
    <row r="38" spans="1:11" ht="14.4" customHeight="1" thickBot="1" x14ac:dyDescent="0.35">
      <c r="A38" s="636" t="s">
        <v>371</v>
      </c>
      <c r="B38" s="620">
        <v>543.89825247492604</v>
      </c>
      <c r="C38" s="620">
        <v>650.37017000000003</v>
      </c>
      <c r="D38" s="621">
        <v>106.471917525075</v>
      </c>
      <c r="E38" s="627">
        <v>1.195757050221</v>
      </c>
      <c r="F38" s="620">
        <v>520.99998358976302</v>
      </c>
      <c r="G38" s="621">
        <v>173.666661196588</v>
      </c>
      <c r="H38" s="623">
        <v>57.447409999999998</v>
      </c>
      <c r="I38" s="620">
        <v>213.91388000000001</v>
      </c>
      <c r="J38" s="621">
        <v>40.247218803411997</v>
      </c>
      <c r="K38" s="628">
        <v>0.41058327588799998</v>
      </c>
    </row>
    <row r="39" spans="1:11" ht="14.4" customHeight="1" thickBot="1" x14ac:dyDescent="0.35">
      <c r="A39" s="637" t="s">
        <v>372</v>
      </c>
      <c r="B39" s="615">
        <v>480.85679036215299</v>
      </c>
      <c r="C39" s="615">
        <v>563.05017999999995</v>
      </c>
      <c r="D39" s="616">
        <v>82.193389637847005</v>
      </c>
      <c r="E39" s="617">
        <v>1.1709311197950001</v>
      </c>
      <c r="F39" s="615">
        <v>446.99998592058301</v>
      </c>
      <c r="G39" s="616">
        <v>148.999995306861</v>
      </c>
      <c r="H39" s="618">
        <v>46.816859999999998</v>
      </c>
      <c r="I39" s="615">
        <v>170.44830999999999</v>
      </c>
      <c r="J39" s="616">
        <v>21.448314693139</v>
      </c>
      <c r="K39" s="619">
        <v>0.38131614176400003</v>
      </c>
    </row>
    <row r="40" spans="1:11" ht="14.4" customHeight="1" thickBot="1" x14ac:dyDescent="0.35">
      <c r="A40" s="637" t="s">
        <v>373</v>
      </c>
      <c r="B40" s="615">
        <v>63.041462112772997</v>
      </c>
      <c r="C40" s="615">
        <v>87.319990000000004</v>
      </c>
      <c r="D40" s="616">
        <v>24.278527887227</v>
      </c>
      <c r="E40" s="617">
        <v>1.3851199999729999</v>
      </c>
      <c r="F40" s="615">
        <v>73.999997669178995</v>
      </c>
      <c r="G40" s="616">
        <v>24.666665889726001</v>
      </c>
      <c r="H40" s="618">
        <v>10.630549999999999</v>
      </c>
      <c r="I40" s="615">
        <v>43.46557</v>
      </c>
      <c r="J40" s="616">
        <v>18.798904110273</v>
      </c>
      <c r="K40" s="619">
        <v>0.58737258606800002</v>
      </c>
    </row>
    <row r="41" spans="1:11" ht="14.4" customHeight="1" thickBot="1" x14ac:dyDescent="0.35">
      <c r="A41" s="636" t="s">
        <v>374</v>
      </c>
      <c r="B41" s="620">
        <v>808.94629088091006</v>
      </c>
      <c r="C41" s="620">
        <v>858.46009000000004</v>
      </c>
      <c r="D41" s="621">
        <v>49.513799119090002</v>
      </c>
      <c r="E41" s="627">
        <v>1.061207770747</v>
      </c>
      <c r="F41" s="620">
        <v>833.19777103041099</v>
      </c>
      <c r="G41" s="621">
        <v>277.73259034347001</v>
      </c>
      <c r="H41" s="623">
        <v>68.840540000000004</v>
      </c>
      <c r="I41" s="620">
        <v>288.12621999999999</v>
      </c>
      <c r="J41" s="621">
        <v>10.393629656529001</v>
      </c>
      <c r="K41" s="628">
        <v>0.34580771818799999</v>
      </c>
    </row>
    <row r="42" spans="1:11" ht="14.4" customHeight="1" thickBot="1" x14ac:dyDescent="0.35">
      <c r="A42" s="637" t="s">
        <v>375</v>
      </c>
      <c r="B42" s="615">
        <v>0.251594930301</v>
      </c>
      <c r="C42" s="615">
        <v>9.0571999999999999</v>
      </c>
      <c r="D42" s="616">
        <v>8.8056050696980002</v>
      </c>
      <c r="E42" s="617">
        <v>35.999135551469998</v>
      </c>
      <c r="F42" s="615">
        <v>8.6016335494940002</v>
      </c>
      <c r="G42" s="616">
        <v>2.8672111831640001</v>
      </c>
      <c r="H42" s="618">
        <v>0</v>
      </c>
      <c r="I42" s="615">
        <v>5.7111999999999998</v>
      </c>
      <c r="J42" s="616">
        <v>2.843988816835</v>
      </c>
      <c r="K42" s="619">
        <v>0.66396690432500005</v>
      </c>
    </row>
    <row r="43" spans="1:11" ht="14.4" customHeight="1" thickBot="1" x14ac:dyDescent="0.35">
      <c r="A43" s="637" t="s">
        <v>376</v>
      </c>
      <c r="B43" s="615">
        <v>14.274965209039999</v>
      </c>
      <c r="C43" s="615">
        <v>22.927420000000001</v>
      </c>
      <c r="D43" s="616">
        <v>8.6524547909590002</v>
      </c>
      <c r="E43" s="617">
        <v>1.606127907441</v>
      </c>
      <c r="F43" s="615">
        <v>14.999999527536</v>
      </c>
      <c r="G43" s="616">
        <v>4.9999998425119996</v>
      </c>
      <c r="H43" s="618">
        <v>0.86821999999999999</v>
      </c>
      <c r="I43" s="615">
        <v>4.36259</v>
      </c>
      <c r="J43" s="616">
        <v>-0.63740984251199995</v>
      </c>
      <c r="K43" s="619">
        <v>0.29083934249400001</v>
      </c>
    </row>
    <row r="44" spans="1:11" ht="14.4" customHeight="1" thickBot="1" x14ac:dyDescent="0.35">
      <c r="A44" s="637" t="s">
        <v>377</v>
      </c>
      <c r="B44" s="615">
        <v>511.08054203925599</v>
      </c>
      <c r="C44" s="615">
        <v>503.49551000000002</v>
      </c>
      <c r="D44" s="616">
        <v>-7.5850320392560002</v>
      </c>
      <c r="E44" s="617">
        <v>0.98515883228599999</v>
      </c>
      <c r="F44" s="615">
        <v>526.23560011891595</v>
      </c>
      <c r="G44" s="616">
        <v>175.41186670630501</v>
      </c>
      <c r="H44" s="618">
        <v>49.555250000000001</v>
      </c>
      <c r="I44" s="615">
        <v>185.20876999999999</v>
      </c>
      <c r="J44" s="616">
        <v>9.7969032936939993</v>
      </c>
      <c r="K44" s="619">
        <v>0.35195028606599998</v>
      </c>
    </row>
    <row r="45" spans="1:11" ht="14.4" customHeight="1" thickBot="1" x14ac:dyDescent="0.35">
      <c r="A45" s="637" t="s">
        <v>378</v>
      </c>
      <c r="B45" s="615">
        <v>68.965736499315</v>
      </c>
      <c r="C45" s="615">
        <v>55.828519999999997</v>
      </c>
      <c r="D45" s="616">
        <v>-13.137216499315</v>
      </c>
      <c r="E45" s="617">
        <v>0.80951096636999997</v>
      </c>
      <c r="F45" s="615">
        <v>57.99999817314</v>
      </c>
      <c r="G45" s="616">
        <v>19.33333272438</v>
      </c>
      <c r="H45" s="618">
        <v>4.3326799999999999</v>
      </c>
      <c r="I45" s="615">
        <v>16.041699999999999</v>
      </c>
      <c r="J45" s="616">
        <v>-3.2916327243799999</v>
      </c>
      <c r="K45" s="619">
        <v>0.27658104319400001</v>
      </c>
    </row>
    <row r="46" spans="1:11" ht="14.4" customHeight="1" thickBot="1" x14ac:dyDescent="0.35">
      <c r="A46" s="637" t="s">
        <v>379</v>
      </c>
      <c r="B46" s="615">
        <v>12.351783235338001</v>
      </c>
      <c r="C46" s="615">
        <v>7.0706499999999997</v>
      </c>
      <c r="D46" s="616">
        <v>-5.2811332353380003</v>
      </c>
      <c r="E46" s="617">
        <v>0.57243961177699998</v>
      </c>
      <c r="F46" s="615">
        <v>11.999999622029</v>
      </c>
      <c r="G46" s="616">
        <v>3.9999998740090001</v>
      </c>
      <c r="H46" s="618">
        <v>0.64349999999999996</v>
      </c>
      <c r="I46" s="615">
        <v>3.48468</v>
      </c>
      <c r="J46" s="616">
        <v>-0.51531987400900003</v>
      </c>
      <c r="K46" s="619">
        <v>0.29039000914599999</v>
      </c>
    </row>
    <row r="47" spans="1:11" ht="14.4" customHeight="1" thickBot="1" x14ac:dyDescent="0.35">
      <c r="A47" s="637" t="s">
        <v>380</v>
      </c>
      <c r="B47" s="615">
        <v>12.932042572383001</v>
      </c>
      <c r="C47" s="615">
        <v>8.82315</v>
      </c>
      <c r="D47" s="616">
        <v>-4.1088925723829997</v>
      </c>
      <c r="E47" s="617">
        <v>0.682270410928</v>
      </c>
      <c r="F47" s="615">
        <v>10.558989987722001</v>
      </c>
      <c r="G47" s="616">
        <v>3.5196633292400001</v>
      </c>
      <c r="H47" s="618">
        <v>0.94603000000000004</v>
      </c>
      <c r="I47" s="615">
        <v>2.5897899999999998</v>
      </c>
      <c r="J47" s="616">
        <v>-0.92987332923999999</v>
      </c>
      <c r="K47" s="619">
        <v>0.245268723903</v>
      </c>
    </row>
    <row r="48" spans="1:11" ht="14.4" customHeight="1" thickBot="1" x14ac:dyDescent="0.35">
      <c r="A48" s="637" t="s">
        <v>381</v>
      </c>
      <c r="B48" s="615">
        <v>28.135032798169998</v>
      </c>
      <c r="C48" s="615">
        <v>62.734310000000001</v>
      </c>
      <c r="D48" s="616">
        <v>34.599277201828997</v>
      </c>
      <c r="E48" s="617">
        <v>2.2297578414079999</v>
      </c>
      <c r="F48" s="615">
        <v>52.638907255578999</v>
      </c>
      <c r="G48" s="616">
        <v>17.546302418526</v>
      </c>
      <c r="H48" s="618">
        <v>3.7776299999999998</v>
      </c>
      <c r="I48" s="615">
        <v>19.81916</v>
      </c>
      <c r="J48" s="616">
        <v>2.2728575814730001</v>
      </c>
      <c r="K48" s="619">
        <v>0.37651161532900002</v>
      </c>
    </row>
    <row r="49" spans="1:11" ht="14.4" customHeight="1" thickBot="1" x14ac:dyDescent="0.35">
      <c r="A49" s="637" t="s">
        <v>382</v>
      </c>
      <c r="B49" s="615">
        <v>13.003228942910001</v>
      </c>
      <c r="C49" s="615">
        <v>15.687760000000001</v>
      </c>
      <c r="D49" s="616">
        <v>2.6845310570900001</v>
      </c>
      <c r="E49" s="617">
        <v>1.206451110633</v>
      </c>
      <c r="F49" s="615">
        <v>11.999999622029</v>
      </c>
      <c r="G49" s="616">
        <v>3.9999998740090001</v>
      </c>
      <c r="H49" s="618">
        <v>0.45911999999999997</v>
      </c>
      <c r="I49" s="615">
        <v>2.0900500000000002</v>
      </c>
      <c r="J49" s="616">
        <v>-1.909949874009</v>
      </c>
      <c r="K49" s="619">
        <v>0.174170838819</v>
      </c>
    </row>
    <row r="50" spans="1:11" ht="14.4" customHeight="1" thickBot="1" x14ac:dyDescent="0.35">
      <c r="A50" s="637" t="s">
        <v>383</v>
      </c>
      <c r="B50" s="615">
        <v>53.959344807247</v>
      </c>
      <c r="C50" s="615">
        <v>57.220469999999999</v>
      </c>
      <c r="D50" s="616">
        <v>3.261125192752</v>
      </c>
      <c r="E50" s="617">
        <v>1.060436708496</v>
      </c>
      <c r="F50" s="615">
        <v>59.162645662270002</v>
      </c>
      <c r="G50" s="616">
        <v>19.720881887423001</v>
      </c>
      <c r="H50" s="618">
        <v>1.8815</v>
      </c>
      <c r="I50" s="615">
        <v>15.09393</v>
      </c>
      <c r="J50" s="616">
        <v>-4.626951887423</v>
      </c>
      <c r="K50" s="619">
        <v>0.25512601458200002</v>
      </c>
    </row>
    <row r="51" spans="1:11" ht="14.4" customHeight="1" thickBot="1" x14ac:dyDescent="0.35">
      <c r="A51" s="637" t="s">
        <v>384</v>
      </c>
      <c r="B51" s="615">
        <v>93.992019846944999</v>
      </c>
      <c r="C51" s="615">
        <v>114.6123</v>
      </c>
      <c r="D51" s="616">
        <v>20.620280153054001</v>
      </c>
      <c r="E51" s="617">
        <v>1.219383307078</v>
      </c>
      <c r="F51" s="615">
        <v>78.999997511691006</v>
      </c>
      <c r="G51" s="616">
        <v>26.333332503897001</v>
      </c>
      <c r="H51" s="618">
        <v>6.3766100000000003</v>
      </c>
      <c r="I51" s="615">
        <v>33.724350000000001</v>
      </c>
      <c r="J51" s="616">
        <v>7.3910174961020001</v>
      </c>
      <c r="K51" s="619">
        <v>0.42689051977499998</v>
      </c>
    </row>
    <row r="52" spans="1:11" ht="14.4" customHeight="1" thickBot="1" x14ac:dyDescent="0.35">
      <c r="A52" s="637" t="s">
        <v>385</v>
      </c>
      <c r="B52" s="615">
        <v>0</v>
      </c>
      <c r="C52" s="615">
        <v>1.0027999999999999</v>
      </c>
      <c r="D52" s="616">
        <v>1.0027999999999999</v>
      </c>
      <c r="E52" s="625" t="s">
        <v>369</v>
      </c>
      <c r="F52" s="615">
        <v>0</v>
      </c>
      <c r="G52" s="616">
        <v>0</v>
      </c>
      <c r="H52" s="618">
        <v>0</v>
      </c>
      <c r="I52" s="615">
        <v>0</v>
      </c>
      <c r="J52" s="616">
        <v>0</v>
      </c>
      <c r="K52" s="626" t="s">
        <v>336</v>
      </c>
    </row>
    <row r="53" spans="1:11" ht="14.4" customHeight="1" thickBot="1" x14ac:dyDescent="0.35">
      <c r="A53" s="636" t="s">
        <v>386</v>
      </c>
      <c r="B53" s="620">
        <v>241.07580320140301</v>
      </c>
      <c r="C53" s="620">
        <v>711.70237999999995</v>
      </c>
      <c r="D53" s="621">
        <v>470.62657679859802</v>
      </c>
      <c r="E53" s="627">
        <v>2.952193337318</v>
      </c>
      <c r="F53" s="620">
        <v>1014.8909975559</v>
      </c>
      <c r="G53" s="621">
        <v>338.29699918530099</v>
      </c>
      <c r="H53" s="623">
        <v>8.8369999999999997</v>
      </c>
      <c r="I53" s="620">
        <v>81.626980000000003</v>
      </c>
      <c r="J53" s="621">
        <v>-256.67001918530099</v>
      </c>
      <c r="K53" s="628">
        <v>8.0429307379999995E-2</v>
      </c>
    </row>
    <row r="54" spans="1:11" ht="14.4" customHeight="1" thickBot="1" x14ac:dyDescent="0.35">
      <c r="A54" s="637" t="s">
        <v>387</v>
      </c>
      <c r="B54" s="615">
        <v>0</v>
      </c>
      <c r="C54" s="615">
        <v>0.155</v>
      </c>
      <c r="D54" s="616">
        <v>0.155</v>
      </c>
      <c r="E54" s="625" t="s">
        <v>336</v>
      </c>
      <c r="F54" s="615">
        <v>0</v>
      </c>
      <c r="G54" s="616">
        <v>0</v>
      </c>
      <c r="H54" s="618">
        <v>0</v>
      </c>
      <c r="I54" s="615">
        <v>0</v>
      </c>
      <c r="J54" s="616">
        <v>0</v>
      </c>
      <c r="K54" s="619">
        <v>4</v>
      </c>
    </row>
    <row r="55" spans="1:11" ht="14.4" customHeight="1" thickBot="1" x14ac:dyDescent="0.35">
      <c r="A55" s="637" t="s">
        <v>388</v>
      </c>
      <c r="B55" s="615">
        <v>0</v>
      </c>
      <c r="C55" s="615">
        <v>4.6844799999999998</v>
      </c>
      <c r="D55" s="616">
        <v>4.6844799999999998</v>
      </c>
      <c r="E55" s="625" t="s">
        <v>336</v>
      </c>
      <c r="F55" s="615">
        <v>0</v>
      </c>
      <c r="G55" s="616">
        <v>0</v>
      </c>
      <c r="H55" s="618">
        <v>3.4720000000000001E-2</v>
      </c>
      <c r="I55" s="615">
        <v>1.1969700000000001</v>
      </c>
      <c r="J55" s="616">
        <v>1.1969700000000001</v>
      </c>
      <c r="K55" s="626" t="s">
        <v>336</v>
      </c>
    </row>
    <row r="56" spans="1:11" ht="14.4" customHeight="1" thickBot="1" x14ac:dyDescent="0.35">
      <c r="A56" s="637" t="s">
        <v>389</v>
      </c>
      <c r="B56" s="615">
        <v>21.772820673563</v>
      </c>
      <c r="C56" s="615">
        <v>0</v>
      </c>
      <c r="D56" s="616">
        <v>-21.772820673563</v>
      </c>
      <c r="E56" s="617">
        <v>0</v>
      </c>
      <c r="F56" s="615">
        <v>0</v>
      </c>
      <c r="G56" s="616">
        <v>0</v>
      </c>
      <c r="H56" s="618">
        <v>0</v>
      </c>
      <c r="I56" s="615">
        <v>0</v>
      </c>
      <c r="J56" s="616">
        <v>0</v>
      </c>
      <c r="K56" s="619">
        <v>4</v>
      </c>
    </row>
    <row r="57" spans="1:11" ht="14.4" customHeight="1" thickBot="1" x14ac:dyDescent="0.35">
      <c r="A57" s="637" t="s">
        <v>390</v>
      </c>
      <c r="B57" s="615">
        <v>213.13816823315199</v>
      </c>
      <c r="C57" s="615">
        <v>674.67813999999998</v>
      </c>
      <c r="D57" s="616">
        <v>461.53997176684902</v>
      </c>
      <c r="E57" s="617">
        <v>3.1654496498340001</v>
      </c>
      <c r="F57" s="615">
        <v>1008.89099774489</v>
      </c>
      <c r="G57" s="616">
        <v>336.296999248296</v>
      </c>
      <c r="H57" s="618">
        <v>8.5571800000000007</v>
      </c>
      <c r="I57" s="615">
        <v>77.743300000000005</v>
      </c>
      <c r="J57" s="616">
        <v>-258.55369924829603</v>
      </c>
      <c r="K57" s="619">
        <v>7.7058175931000006E-2</v>
      </c>
    </row>
    <row r="58" spans="1:11" ht="14.4" customHeight="1" thickBot="1" x14ac:dyDescent="0.35">
      <c r="A58" s="637" t="s">
        <v>391</v>
      </c>
      <c r="B58" s="615">
        <v>0</v>
      </c>
      <c r="C58" s="615">
        <v>1.45685</v>
      </c>
      <c r="D58" s="616">
        <v>1.45685</v>
      </c>
      <c r="E58" s="625" t="s">
        <v>336</v>
      </c>
      <c r="F58" s="615">
        <v>0</v>
      </c>
      <c r="G58" s="616">
        <v>0</v>
      </c>
      <c r="H58" s="618">
        <v>0</v>
      </c>
      <c r="I58" s="615">
        <v>0</v>
      </c>
      <c r="J58" s="616">
        <v>0</v>
      </c>
      <c r="K58" s="626" t="s">
        <v>336</v>
      </c>
    </row>
    <row r="59" spans="1:11" ht="14.4" customHeight="1" thickBot="1" x14ac:dyDescent="0.35">
      <c r="A59" s="637" t="s">
        <v>392</v>
      </c>
      <c r="B59" s="615">
        <v>6.1648142946869999</v>
      </c>
      <c r="C59" s="615">
        <v>30.727910000000001</v>
      </c>
      <c r="D59" s="616">
        <v>24.563095705312001</v>
      </c>
      <c r="E59" s="617">
        <v>4.9844015620190003</v>
      </c>
      <c r="F59" s="615">
        <v>5.9999998110139998</v>
      </c>
      <c r="G59" s="616">
        <v>1.999999937004</v>
      </c>
      <c r="H59" s="618">
        <v>0.24510000000000001</v>
      </c>
      <c r="I59" s="615">
        <v>2.6867100000000002</v>
      </c>
      <c r="J59" s="616">
        <v>0.68671006299500004</v>
      </c>
      <c r="K59" s="619">
        <v>0.44778501410400001</v>
      </c>
    </row>
    <row r="60" spans="1:11" ht="14.4" customHeight="1" thickBot="1" x14ac:dyDescent="0.35">
      <c r="A60" s="636" t="s">
        <v>393</v>
      </c>
      <c r="B60" s="620">
        <v>537.55684288136297</v>
      </c>
      <c r="C60" s="620">
        <v>501.53471999999999</v>
      </c>
      <c r="D60" s="621">
        <v>-36.022122881362002</v>
      </c>
      <c r="E60" s="627">
        <v>0.93298918364000005</v>
      </c>
      <c r="F60" s="620">
        <v>617.99998053449701</v>
      </c>
      <c r="G60" s="621">
        <v>205.99999351149901</v>
      </c>
      <c r="H60" s="623">
        <v>41.795450000000002</v>
      </c>
      <c r="I60" s="620">
        <v>185.28845999999999</v>
      </c>
      <c r="J60" s="621">
        <v>-20.711533511498999</v>
      </c>
      <c r="K60" s="628">
        <v>0.29981952400599998</v>
      </c>
    </row>
    <row r="61" spans="1:11" ht="14.4" customHeight="1" thickBot="1" x14ac:dyDescent="0.35">
      <c r="A61" s="637" t="s">
        <v>394</v>
      </c>
      <c r="B61" s="615">
        <v>32.569270197377001</v>
      </c>
      <c r="C61" s="615">
        <v>23.064779999999999</v>
      </c>
      <c r="D61" s="616">
        <v>-9.5044901973770006</v>
      </c>
      <c r="E61" s="617">
        <v>0.70817613843399996</v>
      </c>
      <c r="F61" s="615">
        <v>30.999999023573999</v>
      </c>
      <c r="G61" s="616">
        <v>10.333333007858</v>
      </c>
      <c r="H61" s="618">
        <v>0.93169999999999997</v>
      </c>
      <c r="I61" s="615">
        <v>5.0806699999999996</v>
      </c>
      <c r="J61" s="616">
        <v>-5.2526630078579997</v>
      </c>
      <c r="K61" s="619">
        <v>0.163892585807</v>
      </c>
    </row>
    <row r="62" spans="1:11" ht="14.4" customHeight="1" thickBot="1" x14ac:dyDescent="0.35">
      <c r="A62" s="637" t="s">
        <v>395</v>
      </c>
      <c r="B62" s="615">
        <v>0</v>
      </c>
      <c r="C62" s="615">
        <v>1.4150499999999999</v>
      </c>
      <c r="D62" s="616">
        <v>1.4150499999999999</v>
      </c>
      <c r="E62" s="625" t="s">
        <v>369</v>
      </c>
      <c r="F62" s="615">
        <v>2.9999999055069999</v>
      </c>
      <c r="G62" s="616">
        <v>0.99999996850200001</v>
      </c>
      <c r="H62" s="618">
        <v>0</v>
      </c>
      <c r="I62" s="615">
        <v>0</v>
      </c>
      <c r="J62" s="616">
        <v>-0.99999996850200001</v>
      </c>
      <c r="K62" s="619">
        <v>0</v>
      </c>
    </row>
    <row r="63" spans="1:11" ht="14.4" customHeight="1" thickBot="1" x14ac:dyDescent="0.35">
      <c r="A63" s="637" t="s">
        <v>396</v>
      </c>
      <c r="B63" s="615">
        <v>0</v>
      </c>
      <c r="C63" s="615">
        <v>3.6658499999999998</v>
      </c>
      <c r="D63" s="616">
        <v>3.6658499999999998</v>
      </c>
      <c r="E63" s="625" t="s">
        <v>336</v>
      </c>
      <c r="F63" s="615">
        <v>2.9999999055069999</v>
      </c>
      <c r="G63" s="616">
        <v>0.99999996850200001</v>
      </c>
      <c r="H63" s="618">
        <v>0</v>
      </c>
      <c r="I63" s="615">
        <v>0</v>
      </c>
      <c r="J63" s="616">
        <v>-0.99999996850200001</v>
      </c>
      <c r="K63" s="619">
        <v>0</v>
      </c>
    </row>
    <row r="64" spans="1:11" ht="14.4" customHeight="1" thickBot="1" x14ac:dyDescent="0.35">
      <c r="A64" s="637" t="s">
        <v>397</v>
      </c>
      <c r="B64" s="615">
        <v>249.00221246331799</v>
      </c>
      <c r="C64" s="615">
        <v>191.42674</v>
      </c>
      <c r="D64" s="616">
        <v>-57.575472463318</v>
      </c>
      <c r="E64" s="617">
        <v>0.76877525748099995</v>
      </c>
      <c r="F64" s="615">
        <v>233.999992629567</v>
      </c>
      <c r="G64" s="616">
        <v>77.999997543188996</v>
      </c>
      <c r="H64" s="618">
        <v>15.12515</v>
      </c>
      <c r="I64" s="615">
        <v>79.027090000000001</v>
      </c>
      <c r="J64" s="616">
        <v>1.027092456811</v>
      </c>
      <c r="K64" s="619">
        <v>0.33772261747499999</v>
      </c>
    </row>
    <row r="65" spans="1:11" ht="14.4" customHeight="1" thickBot="1" x14ac:dyDescent="0.35">
      <c r="A65" s="637" t="s">
        <v>398</v>
      </c>
      <c r="B65" s="615">
        <v>172.996640778841</v>
      </c>
      <c r="C65" s="615">
        <v>198.49875</v>
      </c>
      <c r="D65" s="616">
        <v>25.502109221158999</v>
      </c>
      <c r="E65" s="617">
        <v>1.1474138983640001</v>
      </c>
      <c r="F65" s="615">
        <v>236.99999253507499</v>
      </c>
      <c r="G65" s="616">
        <v>78.999997511691006</v>
      </c>
      <c r="H65" s="618">
        <v>11.82029</v>
      </c>
      <c r="I65" s="615">
        <v>48.063920000000003</v>
      </c>
      <c r="J65" s="616">
        <v>-30.936077511691</v>
      </c>
      <c r="K65" s="619">
        <v>0.202801356598</v>
      </c>
    </row>
    <row r="66" spans="1:11" ht="14.4" customHeight="1" thickBot="1" x14ac:dyDescent="0.35">
      <c r="A66" s="637" t="s">
        <v>399</v>
      </c>
      <c r="B66" s="615">
        <v>82.988719441826007</v>
      </c>
      <c r="C66" s="615">
        <v>83.463549999999998</v>
      </c>
      <c r="D66" s="616">
        <v>0.47483055817399999</v>
      </c>
      <c r="E66" s="617">
        <v>1.0057216277259999</v>
      </c>
      <c r="F66" s="615">
        <v>109.999996535267</v>
      </c>
      <c r="G66" s="616">
        <v>36.666665511754999</v>
      </c>
      <c r="H66" s="618">
        <v>13.91831</v>
      </c>
      <c r="I66" s="615">
        <v>53.116779999999999</v>
      </c>
      <c r="J66" s="616">
        <v>16.450114488244001</v>
      </c>
      <c r="K66" s="619">
        <v>0.48287983339099999</v>
      </c>
    </row>
    <row r="67" spans="1:11" ht="14.4" customHeight="1" thickBot="1" x14ac:dyDescent="0.35">
      <c r="A67" s="636" t="s">
        <v>400</v>
      </c>
      <c r="B67" s="620">
        <v>0</v>
      </c>
      <c r="C67" s="620">
        <v>5.9370000000000003</v>
      </c>
      <c r="D67" s="621">
        <v>5.9370000000000003</v>
      </c>
      <c r="E67" s="622" t="s">
        <v>336</v>
      </c>
      <c r="F67" s="620">
        <v>0</v>
      </c>
      <c r="G67" s="621">
        <v>0</v>
      </c>
      <c r="H67" s="623">
        <v>0</v>
      </c>
      <c r="I67" s="620">
        <v>5.3432000000000004</v>
      </c>
      <c r="J67" s="621">
        <v>5.3432000000000004</v>
      </c>
      <c r="K67" s="624" t="s">
        <v>336</v>
      </c>
    </row>
    <row r="68" spans="1:11" ht="14.4" customHeight="1" thickBot="1" x14ac:dyDescent="0.35">
      <c r="A68" s="637" t="s">
        <v>401</v>
      </c>
      <c r="B68" s="615">
        <v>0</v>
      </c>
      <c r="C68" s="615">
        <v>5.9370000000000003</v>
      </c>
      <c r="D68" s="616">
        <v>5.9370000000000003</v>
      </c>
      <c r="E68" s="625" t="s">
        <v>336</v>
      </c>
      <c r="F68" s="615">
        <v>0</v>
      </c>
      <c r="G68" s="616">
        <v>0</v>
      </c>
      <c r="H68" s="618">
        <v>0</v>
      </c>
      <c r="I68" s="615">
        <v>5.3432000000000004</v>
      </c>
      <c r="J68" s="616">
        <v>5.3432000000000004</v>
      </c>
      <c r="K68" s="626" t="s">
        <v>336</v>
      </c>
    </row>
    <row r="69" spans="1:11" ht="14.4" customHeight="1" thickBot="1" x14ac:dyDescent="0.35">
      <c r="A69" s="635" t="s">
        <v>42</v>
      </c>
      <c r="B69" s="615">
        <v>2149.2848787416701</v>
      </c>
      <c r="C69" s="615">
        <v>1944.5170000000001</v>
      </c>
      <c r="D69" s="616">
        <v>-204.76787874166399</v>
      </c>
      <c r="E69" s="617">
        <v>0.90472743712699999</v>
      </c>
      <c r="F69" s="615">
        <v>2102.9376785159502</v>
      </c>
      <c r="G69" s="616">
        <v>700.97922617198503</v>
      </c>
      <c r="H69" s="618">
        <v>163.56299999999999</v>
      </c>
      <c r="I69" s="615">
        <v>808.36099999999999</v>
      </c>
      <c r="J69" s="616">
        <v>107.38177382801599</v>
      </c>
      <c r="K69" s="619">
        <v>0.38439607994899999</v>
      </c>
    </row>
    <row r="70" spans="1:11" ht="14.4" customHeight="1" thickBot="1" x14ac:dyDescent="0.35">
      <c r="A70" s="636" t="s">
        <v>402</v>
      </c>
      <c r="B70" s="620">
        <v>2149.2848787416701</v>
      </c>
      <c r="C70" s="620">
        <v>1944.5170000000001</v>
      </c>
      <c r="D70" s="621">
        <v>-204.76787874166399</v>
      </c>
      <c r="E70" s="627">
        <v>0.90472743712699999</v>
      </c>
      <c r="F70" s="620">
        <v>2102.9376785159502</v>
      </c>
      <c r="G70" s="621">
        <v>700.97922617198503</v>
      </c>
      <c r="H70" s="623">
        <v>163.56299999999999</v>
      </c>
      <c r="I70" s="620">
        <v>808.36099999999999</v>
      </c>
      <c r="J70" s="621">
        <v>107.38177382801599</v>
      </c>
      <c r="K70" s="628">
        <v>0.38439607994899999</v>
      </c>
    </row>
    <row r="71" spans="1:11" ht="14.4" customHeight="1" thickBot="1" x14ac:dyDescent="0.35">
      <c r="A71" s="637" t="s">
        <v>403</v>
      </c>
      <c r="B71" s="615">
        <v>806.87418360582296</v>
      </c>
      <c r="C71" s="615">
        <v>702.86300000000006</v>
      </c>
      <c r="D71" s="616">
        <v>-104.01118360582301</v>
      </c>
      <c r="E71" s="617">
        <v>0.87109367765199996</v>
      </c>
      <c r="F71" s="615">
        <v>721.93772201410297</v>
      </c>
      <c r="G71" s="616">
        <v>240.64590733803399</v>
      </c>
      <c r="H71" s="618">
        <v>49.441000000000003</v>
      </c>
      <c r="I71" s="615">
        <v>201.97900000000001</v>
      </c>
      <c r="J71" s="616">
        <v>-38.666907338034001</v>
      </c>
      <c r="K71" s="619">
        <v>0.27977344006400001</v>
      </c>
    </row>
    <row r="72" spans="1:11" ht="14.4" customHeight="1" thickBot="1" x14ac:dyDescent="0.35">
      <c r="A72" s="637" t="s">
        <v>404</v>
      </c>
      <c r="B72" s="615">
        <v>290.04492109402401</v>
      </c>
      <c r="C72" s="615">
        <v>265.39400000000001</v>
      </c>
      <c r="D72" s="616">
        <v>-24.650921094023001</v>
      </c>
      <c r="E72" s="617">
        <v>0.91500998879399997</v>
      </c>
      <c r="F72" s="615">
        <v>369.99998834589701</v>
      </c>
      <c r="G72" s="616">
        <v>123.333329448632</v>
      </c>
      <c r="H72" s="618">
        <v>22.382999999999999</v>
      </c>
      <c r="I72" s="615">
        <v>92.057000000000002</v>
      </c>
      <c r="J72" s="616">
        <v>-31.276329448632001</v>
      </c>
      <c r="K72" s="619">
        <v>0.24880271053899999</v>
      </c>
    </row>
    <row r="73" spans="1:11" ht="14.4" customHeight="1" thickBot="1" x14ac:dyDescent="0.35">
      <c r="A73" s="637" t="s">
        <v>405</v>
      </c>
      <c r="B73" s="615">
        <v>1052.36577404182</v>
      </c>
      <c r="C73" s="615">
        <v>976.26000000000101</v>
      </c>
      <c r="D73" s="616">
        <v>-76.105774041817</v>
      </c>
      <c r="E73" s="617">
        <v>0.92768125311600003</v>
      </c>
      <c r="F73" s="615">
        <v>1010.99996815596</v>
      </c>
      <c r="G73" s="616">
        <v>336.99998938531797</v>
      </c>
      <c r="H73" s="618">
        <v>91.739000000000004</v>
      </c>
      <c r="I73" s="615">
        <v>514.32500000000005</v>
      </c>
      <c r="J73" s="616">
        <v>177.32501061468199</v>
      </c>
      <c r="K73" s="619">
        <v>0.50872899722999998</v>
      </c>
    </row>
    <row r="74" spans="1:11" ht="14.4" customHeight="1" thickBot="1" x14ac:dyDescent="0.35">
      <c r="A74" s="638" t="s">
        <v>406</v>
      </c>
      <c r="B74" s="620">
        <v>4493.1931166453596</v>
      </c>
      <c r="C74" s="620">
        <v>4871.6451200000001</v>
      </c>
      <c r="D74" s="621">
        <v>378.45200335464699</v>
      </c>
      <c r="E74" s="627">
        <v>1.0842278516699999</v>
      </c>
      <c r="F74" s="620">
        <v>4994.3265486270502</v>
      </c>
      <c r="G74" s="621">
        <v>1664.77551620902</v>
      </c>
      <c r="H74" s="623">
        <v>417.84431999999998</v>
      </c>
      <c r="I74" s="620">
        <v>1558.6108899999999</v>
      </c>
      <c r="J74" s="621">
        <v>-106.16462620901601</v>
      </c>
      <c r="K74" s="628">
        <v>0.31207628792800002</v>
      </c>
    </row>
    <row r="75" spans="1:11" ht="14.4" customHeight="1" thickBot="1" x14ac:dyDescent="0.35">
      <c r="A75" s="635" t="s">
        <v>45</v>
      </c>
      <c r="B75" s="615">
        <v>960.95761996988006</v>
      </c>
      <c r="C75" s="615">
        <v>964.97841000000005</v>
      </c>
      <c r="D75" s="616">
        <v>4.0207900301199997</v>
      </c>
      <c r="E75" s="617">
        <v>1.0041841491720001</v>
      </c>
      <c r="F75" s="615">
        <v>1066.7065795507499</v>
      </c>
      <c r="G75" s="616">
        <v>355.56885985025201</v>
      </c>
      <c r="H75" s="618">
        <v>32.433839999999996</v>
      </c>
      <c r="I75" s="615">
        <v>285.16003999999998</v>
      </c>
      <c r="J75" s="616">
        <v>-70.408819850251007</v>
      </c>
      <c r="K75" s="619">
        <v>0.26732753455000002</v>
      </c>
    </row>
    <row r="76" spans="1:11" ht="14.4" customHeight="1" thickBot="1" x14ac:dyDescent="0.35">
      <c r="A76" s="639" t="s">
        <v>407</v>
      </c>
      <c r="B76" s="615">
        <v>960.95761996988006</v>
      </c>
      <c r="C76" s="615">
        <v>964.97841000000005</v>
      </c>
      <c r="D76" s="616">
        <v>4.0207900301199997</v>
      </c>
      <c r="E76" s="617">
        <v>1.0041841491720001</v>
      </c>
      <c r="F76" s="615">
        <v>1066.7065795507499</v>
      </c>
      <c r="G76" s="616">
        <v>355.56885985025201</v>
      </c>
      <c r="H76" s="618">
        <v>32.433839999999996</v>
      </c>
      <c r="I76" s="615">
        <v>285.16003999999998</v>
      </c>
      <c r="J76" s="616">
        <v>-70.408819850251007</v>
      </c>
      <c r="K76" s="619">
        <v>0.26732753455000002</v>
      </c>
    </row>
    <row r="77" spans="1:11" ht="14.4" customHeight="1" thickBot="1" x14ac:dyDescent="0.35">
      <c r="A77" s="637" t="s">
        <v>408</v>
      </c>
      <c r="B77" s="615">
        <v>708.15198609408196</v>
      </c>
      <c r="C77" s="615">
        <v>762.28092000000004</v>
      </c>
      <c r="D77" s="616">
        <v>54.128933905917997</v>
      </c>
      <c r="E77" s="617">
        <v>1.076436887799</v>
      </c>
      <c r="F77" s="615">
        <v>756.91642657134105</v>
      </c>
      <c r="G77" s="616">
        <v>252.30547552377999</v>
      </c>
      <c r="H77" s="618">
        <v>28.068370000000002</v>
      </c>
      <c r="I77" s="615">
        <v>195.53146000000001</v>
      </c>
      <c r="J77" s="616">
        <v>-56.774015523780001</v>
      </c>
      <c r="K77" s="619">
        <v>0.25832635299700002</v>
      </c>
    </row>
    <row r="78" spans="1:11" ht="14.4" customHeight="1" thickBot="1" x14ac:dyDescent="0.35">
      <c r="A78" s="637" t="s">
        <v>409</v>
      </c>
      <c r="B78" s="615">
        <v>75.930718334011004</v>
      </c>
      <c r="C78" s="615">
        <v>34.112349999999999</v>
      </c>
      <c r="D78" s="616">
        <v>-41.818368334010998</v>
      </c>
      <c r="E78" s="617">
        <v>0.44925625291600002</v>
      </c>
      <c r="F78" s="615">
        <v>34.493806216236997</v>
      </c>
      <c r="G78" s="616">
        <v>11.497935405412001</v>
      </c>
      <c r="H78" s="618">
        <v>4.0436100000000001</v>
      </c>
      <c r="I78" s="615">
        <v>4.5276100000000001</v>
      </c>
      <c r="J78" s="616">
        <v>-6.9703254054119999</v>
      </c>
      <c r="K78" s="619">
        <v>0.13125863732199999</v>
      </c>
    </row>
    <row r="79" spans="1:11" ht="14.4" customHeight="1" thickBot="1" x14ac:dyDescent="0.35">
      <c r="A79" s="637" t="s">
        <v>410</v>
      </c>
      <c r="B79" s="615">
        <v>93.999841299476998</v>
      </c>
      <c r="C79" s="615">
        <v>119.80408</v>
      </c>
      <c r="D79" s="616">
        <v>25.804238700521999</v>
      </c>
      <c r="E79" s="617">
        <v>1.2745136411269999</v>
      </c>
      <c r="F79" s="615">
        <v>232.99999266106499</v>
      </c>
      <c r="G79" s="616">
        <v>77.666664220355003</v>
      </c>
      <c r="H79" s="618">
        <v>0.32185999999999998</v>
      </c>
      <c r="I79" s="615">
        <v>58.442630000000001</v>
      </c>
      <c r="J79" s="616">
        <v>-19.224034220355001</v>
      </c>
      <c r="K79" s="619">
        <v>0.25082674609700001</v>
      </c>
    </row>
    <row r="80" spans="1:11" ht="14.4" customHeight="1" thickBot="1" x14ac:dyDescent="0.35">
      <c r="A80" s="637" t="s">
        <v>411</v>
      </c>
      <c r="B80" s="615">
        <v>82.875074242308003</v>
      </c>
      <c r="C80" s="615">
        <v>48.781059999999997</v>
      </c>
      <c r="D80" s="616">
        <v>-34.094014242307999</v>
      </c>
      <c r="E80" s="617">
        <v>0.58860954811699995</v>
      </c>
      <c r="F80" s="615">
        <v>42.296354102111003</v>
      </c>
      <c r="G80" s="616">
        <v>14.098784700703</v>
      </c>
      <c r="H80" s="618">
        <v>0</v>
      </c>
      <c r="I80" s="615">
        <v>26.658339999999999</v>
      </c>
      <c r="J80" s="616">
        <v>12.559555299295999</v>
      </c>
      <c r="K80" s="619">
        <v>0.63027512810300002</v>
      </c>
    </row>
    <row r="81" spans="1:11" ht="14.4" customHeight="1" thickBot="1" x14ac:dyDescent="0.35">
      <c r="A81" s="640" t="s">
        <v>46</v>
      </c>
      <c r="B81" s="620">
        <v>0</v>
      </c>
      <c r="C81" s="620">
        <v>134.33268000000001</v>
      </c>
      <c r="D81" s="621">
        <v>134.33268000000001</v>
      </c>
      <c r="E81" s="622" t="s">
        <v>336</v>
      </c>
      <c r="F81" s="620">
        <v>0</v>
      </c>
      <c r="G81" s="621">
        <v>0</v>
      </c>
      <c r="H81" s="623">
        <v>33.978999999999999</v>
      </c>
      <c r="I81" s="620">
        <v>52.923999999999999</v>
      </c>
      <c r="J81" s="621">
        <v>52.923999999999999</v>
      </c>
      <c r="K81" s="624" t="s">
        <v>336</v>
      </c>
    </row>
    <row r="82" spans="1:11" ht="14.4" customHeight="1" thickBot="1" x14ac:dyDescent="0.35">
      <c r="A82" s="636" t="s">
        <v>412</v>
      </c>
      <c r="B82" s="620">
        <v>0</v>
      </c>
      <c r="C82" s="620">
        <v>105.77500000000001</v>
      </c>
      <c r="D82" s="621">
        <v>105.77500000000001</v>
      </c>
      <c r="E82" s="622" t="s">
        <v>336</v>
      </c>
      <c r="F82" s="620">
        <v>0</v>
      </c>
      <c r="G82" s="621">
        <v>0</v>
      </c>
      <c r="H82" s="623">
        <v>0.42599999999999999</v>
      </c>
      <c r="I82" s="620">
        <v>19.370999999999999</v>
      </c>
      <c r="J82" s="621">
        <v>19.370999999999999</v>
      </c>
      <c r="K82" s="624" t="s">
        <v>336</v>
      </c>
    </row>
    <row r="83" spans="1:11" ht="14.4" customHeight="1" thickBot="1" x14ac:dyDescent="0.35">
      <c r="A83" s="637" t="s">
        <v>413</v>
      </c>
      <c r="B83" s="615">
        <v>0</v>
      </c>
      <c r="C83" s="615">
        <v>79.465000000000003</v>
      </c>
      <c r="D83" s="616">
        <v>79.465000000000003</v>
      </c>
      <c r="E83" s="625" t="s">
        <v>336</v>
      </c>
      <c r="F83" s="615">
        <v>0</v>
      </c>
      <c r="G83" s="616">
        <v>0</v>
      </c>
      <c r="H83" s="618">
        <v>0.42599999999999999</v>
      </c>
      <c r="I83" s="615">
        <v>8.5909999999999993</v>
      </c>
      <c r="J83" s="616">
        <v>8.5909999999999993</v>
      </c>
      <c r="K83" s="626" t="s">
        <v>336</v>
      </c>
    </row>
    <row r="84" spans="1:11" ht="14.4" customHeight="1" thickBot="1" x14ac:dyDescent="0.35">
      <c r="A84" s="637" t="s">
        <v>414</v>
      </c>
      <c r="B84" s="615">
        <v>0</v>
      </c>
      <c r="C84" s="615">
        <v>26.31</v>
      </c>
      <c r="D84" s="616">
        <v>26.31</v>
      </c>
      <c r="E84" s="625" t="s">
        <v>336</v>
      </c>
      <c r="F84" s="615">
        <v>0</v>
      </c>
      <c r="G84" s="616">
        <v>0</v>
      </c>
      <c r="H84" s="618">
        <v>0</v>
      </c>
      <c r="I84" s="615">
        <v>10.78</v>
      </c>
      <c r="J84" s="616">
        <v>10.78</v>
      </c>
      <c r="K84" s="626" t="s">
        <v>336</v>
      </c>
    </row>
    <row r="85" spans="1:11" ht="14.4" customHeight="1" thickBot="1" x14ac:dyDescent="0.35">
      <c r="A85" s="636" t="s">
        <v>415</v>
      </c>
      <c r="B85" s="620">
        <v>0</v>
      </c>
      <c r="C85" s="620">
        <v>28.557680000000001</v>
      </c>
      <c r="D85" s="621">
        <v>28.557680000000001</v>
      </c>
      <c r="E85" s="622" t="s">
        <v>336</v>
      </c>
      <c r="F85" s="620">
        <v>0</v>
      </c>
      <c r="G85" s="621">
        <v>0</v>
      </c>
      <c r="H85" s="623">
        <v>33.552999999999997</v>
      </c>
      <c r="I85" s="620">
        <v>33.552999999999997</v>
      </c>
      <c r="J85" s="621">
        <v>33.552999999999997</v>
      </c>
      <c r="K85" s="624" t="s">
        <v>336</v>
      </c>
    </row>
    <row r="86" spans="1:11" ht="14.4" customHeight="1" thickBot="1" x14ac:dyDescent="0.35">
      <c r="A86" s="637" t="s">
        <v>416</v>
      </c>
      <c r="B86" s="615">
        <v>0</v>
      </c>
      <c r="C86" s="615">
        <v>17.928000000000001</v>
      </c>
      <c r="D86" s="616">
        <v>17.928000000000001</v>
      </c>
      <c r="E86" s="625" t="s">
        <v>336</v>
      </c>
      <c r="F86" s="615">
        <v>0</v>
      </c>
      <c r="G86" s="616">
        <v>0</v>
      </c>
      <c r="H86" s="618">
        <v>33.552999999999997</v>
      </c>
      <c r="I86" s="615">
        <v>33.552999999999997</v>
      </c>
      <c r="J86" s="616">
        <v>33.552999999999997</v>
      </c>
      <c r="K86" s="626" t="s">
        <v>336</v>
      </c>
    </row>
    <row r="87" spans="1:11" ht="14.4" customHeight="1" thickBot="1" x14ac:dyDescent="0.35">
      <c r="A87" s="637" t="s">
        <v>417</v>
      </c>
      <c r="B87" s="615">
        <v>0</v>
      </c>
      <c r="C87" s="615">
        <v>10.62968</v>
      </c>
      <c r="D87" s="616">
        <v>10.62968</v>
      </c>
      <c r="E87" s="625" t="s">
        <v>369</v>
      </c>
      <c r="F87" s="615">
        <v>0</v>
      </c>
      <c r="G87" s="616">
        <v>0</v>
      </c>
      <c r="H87" s="618">
        <v>0</v>
      </c>
      <c r="I87" s="615">
        <v>0</v>
      </c>
      <c r="J87" s="616">
        <v>0</v>
      </c>
      <c r="K87" s="626" t="s">
        <v>336</v>
      </c>
    </row>
    <row r="88" spans="1:11" ht="14.4" customHeight="1" thickBot="1" x14ac:dyDescent="0.35">
      <c r="A88" s="635" t="s">
        <v>47</v>
      </c>
      <c r="B88" s="615">
        <v>3532.2354966754801</v>
      </c>
      <c r="C88" s="615">
        <v>3772.33403</v>
      </c>
      <c r="D88" s="616">
        <v>240.09853332452499</v>
      </c>
      <c r="E88" s="617">
        <v>1.067973535046</v>
      </c>
      <c r="F88" s="615">
        <v>3927.6199690763001</v>
      </c>
      <c r="G88" s="616">
        <v>1309.20665635877</v>
      </c>
      <c r="H88" s="618">
        <v>351.43148000000002</v>
      </c>
      <c r="I88" s="615">
        <v>1220.52685</v>
      </c>
      <c r="J88" s="616">
        <v>-88.679806358763997</v>
      </c>
      <c r="K88" s="619">
        <v>0.310754823432</v>
      </c>
    </row>
    <row r="89" spans="1:11" ht="14.4" customHeight="1" thickBot="1" x14ac:dyDescent="0.35">
      <c r="A89" s="636" t="s">
        <v>418</v>
      </c>
      <c r="B89" s="620">
        <v>3.474601526391</v>
      </c>
      <c r="C89" s="620">
        <v>4.6959999999999997</v>
      </c>
      <c r="D89" s="621">
        <v>1.2213984736079999</v>
      </c>
      <c r="E89" s="627">
        <v>1.3515218836839999</v>
      </c>
      <c r="F89" s="620">
        <v>4.5735046296880002</v>
      </c>
      <c r="G89" s="621">
        <v>1.5245015432289999</v>
      </c>
      <c r="H89" s="623">
        <v>0.27300000000000002</v>
      </c>
      <c r="I89" s="620">
        <v>0.72199999999999998</v>
      </c>
      <c r="J89" s="621">
        <v>-0.80250154322900003</v>
      </c>
      <c r="K89" s="628">
        <v>0.157865807178</v>
      </c>
    </row>
    <row r="90" spans="1:11" ht="14.4" customHeight="1" thickBot="1" x14ac:dyDescent="0.35">
      <c r="A90" s="637" t="s">
        <v>419</v>
      </c>
      <c r="B90" s="615">
        <v>3.474601526391</v>
      </c>
      <c r="C90" s="615">
        <v>4.6959999999999997</v>
      </c>
      <c r="D90" s="616">
        <v>1.2213984736079999</v>
      </c>
      <c r="E90" s="617">
        <v>1.3515218836839999</v>
      </c>
      <c r="F90" s="615">
        <v>4.5735046296880002</v>
      </c>
      <c r="G90" s="616">
        <v>1.5245015432289999</v>
      </c>
      <c r="H90" s="618">
        <v>0.27300000000000002</v>
      </c>
      <c r="I90" s="615">
        <v>0.72199999999999998</v>
      </c>
      <c r="J90" s="616">
        <v>-0.80250154322900003</v>
      </c>
      <c r="K90" s="619">
        <v>0.157865807178</v>
      </c>
    </row>
    <row r="91" spans="1:11" ht="14.4" customHeight="1" thickBot="1" x14ac:dyDescent="0.35">
      <c r="A91" s="636" t="s">
        <v>420</v>
      </c>
      <c r="B91" s="620">
        <v>32.552276907215003</v>
      </c>
      <c r="C91" s="620">
        <v>28.899979999999999</v>
      </c>
      <c r="D91" s="621">
        <v>-3.6522969072150002</v>
      </c>
      <c r="E91" s="627">
        <v>0.887802106205</v>
      </c>
      <c r="F91" s="620">
        <v>30.736767382465999</v>
      </c>
      <c r="G91" s="621">
        <v>10.245589127488</v>
      </c>
      <c r="H91" s="623">
        <v>3.4936799999999999</v>
      </c>
      <c r="I91" s="620">
        <v>10.38355</v>
      </c>
      <c r="J91" s="621">
        <v>0.137960872511</v>
      </c>
      <c r="K91" s="628">
        <v>0.33782179728900003</v>
      </c>
    </row>
    <row r="92" spans="1:11" ht="14.4" customHeight="1" thickBot="1" x14ac:dyDescent="0.35">
      <c r="A92" s="637" t="s">
        <v>421</v>
      </c>
      <c r="B92" s="615">
        <v>12.626309814516</v>
      </c>
      <c r="C92" s="615">
        <v>11.624700000000001</v>
      </c>
      <c r="D92" s="616">
        <v>-1.001609814516</v>
      </c>
      <c r="E92" s="617">
        <v>0.92067279916</v>
      </c>
      <c r="F92" s="615">
        <v>11.900387498298</v>
      </c>
      <c r="G92" s="616">
        <v>3.966795832766</v>
      </c>
      <c r="H92" s="618">
        <v>1.0062</v>
      </c>
      <c r="I92" s="615">
        <v>4.1936</v>
      </c>
      <c r="J92" s="616">
        <v>0.22680416723300001</v>
      </c>
      <c r="K92" s="619">
        <v>0.35239188644899999</v>
      </c>
    </row>
    <row r="93" spans="1:11" ht="14.4" customHeight="1" thickBot="1" x14ac:dyDescent="0.35">
      <c r="A93" s="637" t="s">
        <v>422</v>
      </c>
      <c r="B93" s="615">
        <v>19.925967092699</v>
      </c>
      <c r="C93" s="615">
        <v>17.275279999999999</v>
      </c>
      <c r="D93" s="616">
        <v>-2.650687092699</v>
      </c>
      <c r="E93" s="617">
        <v>0.86697322742799998</v>
      </c>
      <c r="F93" s="615">
        <v>18.836379884168</v>
      </c>
      <c r="G93" s="616">
        <v>6.278793294722</v>
      </c>
      <c r="H93" s="618">
        <v>2.4874800000000001</v>
      </c>
      <c r="I93" s="615">
        <v>6.1899499999999996</v>
      </c>
      <c r="J93" s="616">
        <v>-8.8843294722000005E-2</v>
      </c>
      <c r="K93" s="619">
        <v>0.32861675322200001</v>
      </c>
    </row>
    <row r="94" spans="1:11" ht="14.4" customHeight="1" thickBot="1" x14ac:dyDescent="0.35">
      <c r="A94" s="636" t="s">
        <v>423</v>
      </c>
      <c r="B94" s="620">
        <v>93.743327504522995</v>
      </c>
      <c r="C94" s="620">
        <v>103.4409</v>
      </c>
      <c r="D94" s="621">
        <v>9.6975724954760008</v>
      </c>
      <c r="E94" s="627">
        <v>1.103448136028</v>
      </c>
      <c r="F94" s="620">
        <v>115.509561747764</v>
      </c>
      <c r="G94" s="621">
        <v>38.503187249253997</v>
      </c>
      <c r="H94" s="623">
        <v>11.744999999999999</v>
      </c>
      <c r="I94" s="620">
        <v>65.275099999999995</v>
      </c>
      <c r="J94" s="621">
        <v>26.771912750744999</v>
      </c>
      <c r="K94" s="628">
        <v>0.56510559829200002</v>
      </c>
    </row>
    <row r="95" spans="1:11" ht="14.4" customHeight="1" thickBot="1" x14ac:dyDescent="0.35">
      <c r="A95" s="637" t="s">
        <v>424</v>
      </c>
      <c r="B95" s="615">
        <v>48.514100787582002</v>
      </c>
      <c r="C95" s="615">
        <v>47.655000000000001</v>
      </c>
      <c r="D95" s="616">
        <v>-0.85910078758200004</v>
      </c>
      <c r="E95" s="617">
        <v>0.98229173016399995</v>
      </c>
      <c r="F95" s="615">
        <v>47.509563889600003</v>
      </c>
      <c r="G95" s="616">
        <v>15.836521296533</v>
      </c>
      <c r="H95" s="618">
        <v>11.744999999999999</v>
      </c>
      <c r="I95" s="615">
        <v>23.49</v>
      </c>
      <c r="J95" s="616">
        <v>7.6534787034659999</v>
      </c>
      <c r="K95" s="619">
        <v>0.49442676541000002</v>
      </c>
    </row>
    <row r="96" spans="1:11" ht="14.4" customHeight="1" thickBot="1" x14ac:dyDescent="0.35">
      <c r="A96" s="637" t="s">
        <v>425</v>
      </c>
      <c r="B96" s="615">
        <v>45.229226716941</v>
      </c>
      <c r="C96" s="615">
        <v>55.785899999999998</v>
      </c>
      <c r="D96" s="616">
        <v>10.556673283058</v>
      </c>
      <c r="E96" s="617">
        <v>1.2334037977059999</v>
      </c>
      <c r="F96" s="615">
        <v>67.999997858162999</v>
      </c>
      <c r="G96" s="616">
        <v>22.666665952721001</v>
      </c>
      <c r="H96" s="618">
        <v>0</v>
      </c>
      <c r="I96" s="615">
        <v>41.7851</v>
      </c>
      <c r="J96" s="616">
        <v>19.118434047278001</v>
      </c>
      <c r="K96" s="619">
        <v>0.61448678406000001</v>
      </c>
    </row>
    <row r="97" spans="1:11" ht="14.4" customHeight="1" thickBot="1" x14ac:dyDescent="0.35">
      <c r="A97" s="636" t="s">
        <v>426</v>
      </c>
      <c r="B97" s="620">
        <v>2308.4294692030198</v>
      </c>
      <c r="C97" s="620">
        <v>2300.3402000000001</v>
      </c>
      <c r="D97" s="621">
        <v>-8.0892692030150002</v>
      </c>
      <c r="E97" s="627">
        <v>0.99649576939100004</v>
      </c>
      <c r="F97" s="620">
        <v>2415.50230066534</v>
      </c>
      <c r="G97" s="621">
        <v>805.16743355511301</v>
      </c>
      <c r="H97" s="623">
        <v>196.60012</v>
      </c>
      <c r="I97" s="620">
        <v>793.76350000000002</v>
      </c>
      <c r="J97" s="621">
        <v>-11.403933555111999</v>
      </c>
      <c r="K97" s="628">
        <v>0.328612189597</v>
      </c>
    </row>
    <row r="98" spans="1:11" ht="14.4" customHeight="1" thickBot="1" x14ac:dyDescent="0.35">
      <c r="A98" s="637" t="s">
        <v>427</v>
      </c>
      <c r="B98" s="615">
        <v>1433.3813727414899</v>
      </c>
      <c r="C98" s="615">
        <v>1374.14444</v>
      </c>
      <c r="D98" s="616">
        <v>-59.236932741491998</v>
      </c>
      <c r="E98" s="617">
        <v>0.95867329249</v>
      </c>
      <c r="F98" s="615">
        <v>1489.54197951421</v>
      </c>
      <c r="G98" s="616">
        <v>496.513993171403</v>
      </c>
      <c r="H98" s="618">
        <v>113.79119</v>
      </c>
      <c r="I98" s="615">
        <v>453.46202</v>
      </c>
      <c r="J98" s="616">
        <v>-43.051973171401997</v>
      </c>
      <c r="K98" s="619">
        <v>0.30443050698500002</v>
      </c>
    </row>
    <row r="99" spans="1:11" ht="14.4" customHeight="1" thickBot="1" x14ac:dyDescent="0.35">
      <c r="A99" s="637" t="s">
        <v>428</v>
      </c>
      <c r="B99" s="615">
        <v>0.93272939747200001</v>
      </c>
      <c r="C99" s="615">
        <v>1.089</v>
      </c>
      <c r="D99" s="616">
        <v>0.15627060252700001</v>
      </c>
      <c r="E99" s="617">
        <v>1.1675412000000001</v>
      </c>
      <c r="F99" s="615">
        <v>1.116146684451</v>
      </c>
      <c r="G99" s="616">
        <v>0.37204889481699999</v>
      </c>
      <c r="H99" s="618">
        <v>0</v>
      </c>
      <c r="I99" s="615">
        <v>0</v>
      </c>
      <c r="J99" s="616">
        <v>-0.37204889481699999</v>
      </c>
      <c r="K99" s="619">
        <v>0</v>
      </c>
    </row>
    <row r="100" spans="1:11" ht="14.4" customHeight="1" thickBot="1" x14ac:dyDescent="0.35">
      <c r="A100" s="637" t="s">
        <v>429</v>
      </c>
      <c r="B100" s="615">
        <v>874.11536706405104</v>
      </c>
      <c r="C100" s="615">
        <v>925.10676000000001</v>
      </c>
      <c r="D100" s="616">
        <v>50.991392935949001</v>
      </c>
      <c r="E100" s="617">
        <v>1.058334854708</v>
      </c>
      <c r="F100" s="615">
        <v>924.84417446667703</v>
      </c>
      <c r="G100" s="616">
        <v>308.28139148889198</v>
      </c>
      <c r="H100" s="618">
        <v>82.808930000000004</v>
      </c>
      <c r="I100" s="615">
        <v>340.30148000000003</v>
      </c>
      <c r="J100" s="616">
        <v>32.020088511106998</v>
      </c>
      <c r="K100" s="619">
        <v>0.367955477684</v>
      </c>
    </row>
    <row r="101" spans="1:11" ht="14.4" customHeight="1" thickBot="1" x14ac:dyDescent="0.35">
      <c r="A101" s="636" t="s">
        <v>430</v>
      </c>
      <c r="B101" s="620">
        <v>1094.0358215343299</v>
      </c>
      <c r="C101" s="620">
        <v>1330.2319500000001</v>
      </c>
      <c r="D101" s="621">
        <v>236.19612846567199</v>
      </c>
      <c r="E101" s="627">
        <v>1.2158943279700001</v>
      </c>
      <c r="F101" s="620">
        <v>1361.2978346510399</v>
      </c>
      <c r="G101" s="621">
        <v>453.76594488367903</v>
      </c>
      <c r="H101" s="623">
        <v>139.31968000000001</v>
      </c>
      <c r="I101" s="620">
        <v>350.3827</v>
      </c>
      <c r="J101" s="621">
        <v>-103.383244883679</v>
      </c>
      <c r="K101" s="628">
        <v>0.257388714711</v>
      </c>
    </row>
    <row r="102" spans="1:11" ht="14.4" customHeight="1" thickBot="1" x14ac:dyDescent="0.35">
      <c r="A102" s="637" t="s">
        <v>431</v>
      </c>
      <c r="B102" s="615">
        <v>33.019682143244999</v>
      </c>
      <c r="C102" s="615">
        <v>27.785</v>
      </c>
      <c r="D102" s="616">
        <v>-5.2346821432450001</v>
      </c>
      <c r="E102" s="617">
        <v>0.84146782150900001</v>
      </c>
      <c r="F102" s="615">
        <v>9.9999996850239992</v>
      </c>
      <c r="G102" s="616">
        <v>3.333333228341</v>
      </c>
      <c r="H102" s="618">
        <v>20.675999999999998</v>
      </c>
      <c r="I102" s="615">
        <v>21.879000000000001</v>
      </c>
      <c r="J102" s="616">
        <v>18.545666771657999</v>
      </c>
      <c r="K102" s="619">
        <v>2.1879000689130002</v>
      </c>
    </row>
    <row r="103" spans="1:11" ht="14.4" customHeight="1" thickBot="1" x14ac:dyDescent="0.35">
      <c r="A103" s="637" t="s">
        <v>432</v>
      </c>
      <c r="B103" s="615">
        <v>776.13233096052204</v>
      </c>
      <c r="C103" s="615">
        <v>1056.84537</v>
      </c>
      <c r="D103" s="616">
        <v>280.71303903947802</v>
      </c>
      <c r="E103" s="617">
        <v>1.3616819295389999</v>
      </c>
      <c r="F103" s="615">
        <v>1070.9840312973499</v>
      </c>
      <c r="G103" s="616">
        <v>356.99467709911602</v>
      </c>
      <c r="H103" s="618">
        <v>98.240020000000001</v>
      </c>
      <c r="I103" s="615">
        <v>261.02316000000002</v>
      </c>
      <c r="J103" s="616">
        <v>-95.971517099115999</v>
      </c>
      <c r="K103" s="619">
        <v>0.243722737568</v>
      </c>
    </row>
    <row r="104" spans="1:11" ht="14.4" customHeight="1" thickBot="1" x14ac:dyDescent="0.35">
      <c r="A104" s="637" t="s">
        <v>433</v>
      </c>
      <c r="B104" s="615">
        <v>7.0025509171840001</v>
      </c>
      <c r="C104" s="615">
        <v>1.663</v>
      </c>
      <c r="D104" s="616">
        <v>-5.3395509171839999</v>
      </c>
      <c r="E104" s="617">
        <v>0.237484885103</v>
      </c>
      <c r="F104" s="615">
        <v>2.028548637109</v>
      </c>
      <c r="G104" s="616">
        <v>0.67618287903600005</v>
      </c>
      <c r="H104" s="618">
        <v>0</v>
      </c>
      <c r="I104" s="615">
        <v>2.3420000000000001</v>
      </c>
      <c r="J104" s="616">
        <v>1.6658171209629999</v>
      </c>
      <c r="K104" s="619">
        <v>1.1545200135489999</v>
      </c>
    </row>
    <row r="105" spans="1:11" ht="14.4" customHeight="1" thickBot="1" x14ac:dyDescent="0.35">
      <c r="A105" s="637" t="s">
        <v>434</v>
      </c>
      <c r="B105" s="615">
        <v>1.097398444165</v>
      </c>
      <c r="C105" s="615">
        <v>3.4969000000000001</v>
      </c>
      <c r="D105" s="616">
        <v>2.399501555834</v>
      </c>
      <c r="E105" s="617">
        <v>3.1865363201400001</v>
      </c>
      <c r="F105" s="615">
        <v>6.1533182456490003</v>
      </c>
      <c r="G105" s="616">
        <v>2.0511060818829998</v>
      </c>
      <c r="H105" s="618">
        <v>0</v>
      </c>
      <c r="I105" s="615">
        <v>0</v>
      </c>
      <c r="J105" s="616">
        <v>-2.0511060818829998</v>
      </c>
      <c r="K105" s="619">
        <v>0</v>
      </c>
    </row>
    <row r="106" spans="1:11" ht="14.4" customHeight="1" thickBot="1" x14ac:dyDescent="0.35">
      <c r="A106" s="637" t="s">
        <v>435</v>
      </c>
      <c r="B106" s="615">
        <v>276.78385906921</v>
      </c>
      <c r="C106" s="615">
        <v>240.44167999999999</v>
      </c>
      <c r="D106" s="616">
        <v>-36.342179069209998</v>
      </c>
      <c r="E106" s="617">
        <v>0.86869834393000001</v>
      </c>
      <c r="F106" s="615">
        <v>272.13193678590602</v>
      </c>
      <c r="G106" s="616">
        <v>90.710645595301003</v>
      </c>
      <c r="H106" s="618">
        <v>20.403659999999999</v>
      </c>
      <c r="I106" s="615">
        <v>65.138540000000006</v>
      </c>
      <c r="J106" s="616">
        <v>-25.572105595301</v>
      </c>
      <c r="K106" s="619">
        <v>0.239363820245</v>
      </c>
    </row>
    <row r="107" spans="1:11" ht="14.4" customHeight="1" thickBot="1" x14ac:dyDescent="0.35">
      <c r="A107" s="636" t="s">
        <v>436</v>
      </c>
      <c r="B107" s="620">
        <v>0</v>
      </c>
      <c r="C107" s="620">
        <v>4.7249999999999996</v>
      </c>
      <c r="D107" s="621">
        <v>4.7249999999999996</v>
      </c>
      <c r="E107" s="622" t="s">
        <v>336</v>
      </c>
      <c r="F107" s="620">
        <v>0</v>
      </c>
      <c r="G107" s="621">
        <v>0</v>
      </c>
      <c r="H107" s="623">
        <v>0</v>
      </c>
      <c r="I107" s="620">
        <v>0</v>
      </c>
      <c r="J107" s="621">
        <v>0</v>
      </c>
      <c r="K107" s="628">
        <v>4</v>
      </c>
    </row>
    <row r="108" spans="1:11" ht="14.4" customHeight="1" thickBot="1" x14ac:dyDescent="0.35">
      <c r="A108" s="637" t="s">
        <v>437</v>
      </c>
      <c r="B108" s="615">
        <v>0</v>
      </c>
      <c r="C108" s="615">
        <v>4.7249999999999996</v>
      </c>
      <c r="D108" s="616">
        <v>4.7249999999999996</v>
      </c>
      <c r="E108" s="625" t="s">
        <v>369</v>
      </c>
      <c r="F108" s="615">
        <v>0</v>
      </c>
      <c r="G108" s="616">
        <v>0</v>
      </c>
      <c r="H108" s="618">
        <v>0</v>
      </c>
      <c r="I108" s="615">
        <v>0</v>
      </c>
      <c r="J108" s="616">
        <v>0</v>
      </c>
      <c r="K108" s="619">
        <v>4</v>
      </c>
    </row>
    <row r="109" spans="1:11" ht="14.4" customHeight="1" thickBot="1" x14ac:dyDescent="0.35">
      <c r="A109" s="634" t="s">
        <v>48</v>
      </c>
      <c r="B109" s="615">
        <v>66622</v>
      </c>
      <c r="C109" s="615">
        <v>67451.439700000003</v>
      </c>
      <c r="D109" s="616">
        <v>829.43970000003196</v>
      </c>
      <c r="E109" s="617">
        <v>1.0124499369569999</v>
      </c>
      <c r="F109" s="615">
        <v>71038.997762443702</v>
      </c>
      <c r="G109" s="616">
        <v>23679.665920814601</v>
      </c>
      <c r="H109" s="618">
        <v>5608.1110699999999</v>
      </c>
      <c r="I109" s="615">
        <v>22269.169760000001</v>
      </c>
      <c r="J109" s="616">
        <v>-1410.49616081455</v>
      </c>
      <c r="K109" s="619">
        <v>0.31347809599499998</v>
      </c>
    </row>
    <row r="110" spans="1:11" ht="14.4" customHeight="1" thickBot="1" x14ac:dyDescent="0.35">
      <c r="A110" s="640" t="s">
        <v>438</v>
      </c>
      <c r="B110" s="620">
        <v>49390</v>
      </c>
      <c r="C110" s="620">
        <v>50519.769</v>
      </c>
      <c r="D110" s="621">
        <v>1129.76900000001</v>
      </c>
      <c r="E110" s="627">
        <v>1.0228744482679999</v>
      </c>
      <c r="F110" s="620">
        <v>52662.998341243103</v>
      </c>
      <c r="G110" s="621">
        <v>17554.332780414399</v>
      </c>
      <c r="H110" s="623">
        <v>4156.9610000000002</v>
      </c>
      <c r="I110" s="620">
        <v>16506.901000000002</v>
      </c>
      <c r="J110" s="621">
        <v>-1047.43178041436</v>
      </c>
      <c r="K110" s="628">
        <v>0.313444002808</v>
      </c>
    </row>
    <row r="111" spans="1:11" ht="14.4" customHeight="1" thickBot="1" x14ac:dyDescent="0.35">
      <c r="A111" s="636" t="s">
        <v>439</v>
      </c>
      <c r="B111" s="620">
        <v>49232</v>
      </c>
      <c r="C111" s="620">
        <v>50451.536</v>
      </c>
      <c r="D111" s="621">
        <v>1219.5360000000101</v>
      </c>
      <c r="E111" s="627">
        <v>1.0247712057189999</v>
      </c>
      <c r="F111" s="620">
        <v>52499.998346377201</v>
      </c>
      <c r="G111" s="621">
        <v>17499.999448792401</v>
      </c>
      <c r="H111" s="623">
        <v>4145.9459999999999</v>
      </c>
      <c r="I111" s="620">
        <v>16462.468000000001</v>
      </c>
      <c r="J111" s="621">
        <v>-1037.5314487923999</v>
      </c>
      <c r="K111" s="628">
        <v>0.31357082892400001</v>
      </c>
    </row>
    <row r="112" spans="1:11" ht="14.4" customHeight="1" thickBot="1" x14ac:dyDescent="0.35">
      <c r="A112" s="637" t="s">
        <v>440</v>
      </c>
      <c r="B112" s="615">
        <v>49232</v>
      </c>
      <c r="C112" s="615">
        <v>50451.536</v>
      </c>
      <c r="D112" s="616">
        <v>1219.5360000000101</v>
      </c>
      <c r="E112" s="617">
        <v>1.0247712057189999</v>
      </c>
      <c r="F112" s="615">
        <v>52499.998346377201</v>
      </c>
      <c r="G112" s="616">
        <v>17499.999448792401</v>
      </c>
      <c r="H112" s="618">
        <v>4145.9459999999999</v>
      </c>
      <c r="I112" s="615">
        <v>16462.468000000001</v>
      </c>
      <c r="J112" s="616">
        <v>-1037.5314487923999</v>
      </c>
      <c r="K112" s="619">
        <v>0.31357082892400001</v>
      </c>
    </row>
    <row r="113" spans="1:11" ht="14.4" customHeight="1" thickBot="1" x14ac:dyDescent="0.35">
      <c r="A113" s="636" t="s">
        <v>441</v>
      </c>
      <c r="B113" s="620">
        <v>0</v>
      </c>
      <c r="C113" s="620">
        <v>0.3</v>
      </c>
      <c r="D113" s="621">
        <v>0.3</v>
      </c>
      <c r="E113" s="622" t="s">
        <v>369</v>
      </c>
      <c r="F113" s="620">
        <v>0</v>
      </c>
      <c r="G113" s="621">
        <v>0</v>
      </c>
      <c r="H113" s="623">
        <v>3.75</v>
      </c>
      <c r="I113" s="620">
        <v>3.75</v>
      </c>
      <c r="J113" s="621">
        <v>3.75</v>
      </c>
      <c r="K113" s="624" t="s">
        <v>369</v>
      </c>
    </row>
    <row r="114" spans="1:11" ht="14.4" customHeight="1" thickBot="1" x14ac:dyDescent="0.35">
      <c r="A114" s="637" t="s">
        <v>442</v>
      </c>
      <c r="B114" s="615">
        <v>0</v>
      </c>
      <c r="C114" s="615">
        <v>0.3</v>
      </c>
      <c r="D114" s="616">
        <v>0.3</v>
      </c>
      <c r="E114" s="625" t="s">
        <v>369</v>
      </c>
      <c r="F114" s="615">
        <v>0</v>
      </c>
      <c r="G114" s="616">
        <v>0</v>
      </c>
      <c r="H114" s="618">
        <v>3.75</v>
      </c>
      <c r="I114" s="615">
        <v>3.75</v>
      </c>
      <c r="J114" s="616">
        <v>3.75</v>
      </c>
      <c r="K114" s="626" t="s">
        <v>369</v>
      </c>
    </row>
    <row r="115" spans="1:11" ht="14.4" customHeight="1" thickBot="1" x14ac:dyDescent="0.35">
      <c r="A115" s="636" t="s">
        <v>443</v>
      </c>
      <c r="B115" s="620">
        <v>157.99999999999699</v>
      </c>
      <c r="C115" s="620">
        <v>67.933000000000007</v>
      </c>
      <c r="D115" s="621">
        <v>-90.066999999996995</v>
      </c>
      <c r="E115" s="627">
        <v>0.42995569620200003</v>
      </c>
      <c r="F115" s="620">
        <v>162.99999486589499</v>
      </c>
      <c r="G115" s="621">
        <v>54.333331621965002</v>
      </c>
      <c r="H115" s="623">
        <v>7.2649999999999997</v>
      </c>
      <c r="I115" s="620">
        <v>40.683</v>
      </c>
      <c r="J115" s="621">
        <v>-13.650331621965</v>
      </c>
      <c r="K115" s="628">
        <v>0.24958896491599999</v>
      </c>
    </row>
    <row r="116" spans="1:11" ht="14.4" customHeight="1" thickBot="1" x14ac:dyDescent="0.35">
      <c r="A116" s="637" t="s">
        <v>444</v>
      </c>
      <c r="B116" s="615">
        <v>157.99999999999699</v>
      </c>
      <c r="C116" s="615">
        <v>67.933000000000007</v>
      </c>
      <c r="D116" s="616">
        <v>-90.066999999996995</v>
      </c>
      <c r="E116" s="617">
        <v>0.42995569620200003</v>
      </c>
      <c r="F116" s="615">
        <v>162.99999486589499</v>
      </c>
      <c r="G116" s="616">
        <v>54.333331621965002</v>
      </c>
      <c r="H116" s="618">
        <v>7.2649999999999997</v>
      </c>
      <c r="I116" s="615">
        <v>40.683</v>
      </c>
      <c r="J116" s="616">
        <v>-13.650331621965</v>
      </c>
      <c r="K116" s="619">
        <v>0.24958896491599999</v>
      </c>
    </row>
    <row r="117" spans="1:11" ht="14.4" customHeight="1" thickBot="1" x14ac:dyDescent="0.35">
      <c r="A117" s="635" t="s">
        <v>445</v>
      </c>
      <c r="B117" s="615">
        <v>16740</v>
      </c>
      <c r="C117" s="615">
        <v>16426.251420000001</v>
      </c>
      <c r="D117" s="616">
        <v>-313.74857999999199</v>
      </c>
      <c r="E117" s="617">
        <v>0.98125755197099995</v>
      </c>
      <c r="F117" s="615">
        <v>17850.999437736798</v>
      </c>
      <c r="G117" s="616">
        <v>5950.3331459122501</v>
      </c>
      <c r="H117" s="618">
        <v>1409.6185</v>
      </c>
      <c r="I117" s="615">
        <v>5597.2370000000001</v>
      </c>
      <c r="J117" s="616">
        <v>-353.09614591225102</v>
      </c>
      <c r="K117" s="619">
        <v>0.31355314415399999</v>
      </c>
    </row>
    <row r="118" spans="1:11" ht="14.4" customHeight="1" thickBot="1" x14ac:dyDescent="0.35">
      <c r="A118" s="636" t="s">
        <v>446</v>
      </c>
      <c r="B118" s="620">
        <v>4431</v>
      </c>
      <c r="C118" s="620">
        <v>4540.8972199999998</v>
      </c>
      <c r="D118" s="621">
        <v>109.897220000003</v>
      </c>
      <c r="E118" s="627">
        <v>1.024801900248</v>
      </c>
      <c r="F118" s="620">
        <v>4725.9998511424501</v>
      </c>
      <c r="G118" s="621">
        <v>1575.33328371415</v>
      </c>
      <c r="H118" s="623">
        <v>373.13200000000001</v>
      </c>
      <c r="I118" s="620">
        <v>1481.62</v>
      </c>
      <c r="J118" s="621">
        <v>-93.713283714149995</v>
      </c>
      <c r="K118" s="628">
        <v>0.31350403018700002</v>
      </c>
    </row>
    <row r="119" spans="1:11" ht="14.4" customHeight="1" thickBot="1" x14ac:dyDescent="0.35">
      <c r="A119" s="637" t="s">
        <v>447</v>
      </c>
      <c r="B119" s="615">
        <v>4431</v>
      </c>
      <c r="C119" s="615">
        <v>4540.8972199999998</v>
      </c>
      <c r="D119" s="616">
        <v>109.897220000003</v>
      </c>
      <c r="E119" s="617">
        <v>1.024801900248</v>
      </c>
      <c r="F119" s="615">
        <v>4725.9998511424501</v>
      </c>
      <c r="G119" s="616">
        <v>1575.33328371415</v>
      </c>
      <c r="H119" s="618">
        <v>373.13200000000001</v>
      </c>
      <c r="I119" s="615">
        <v>1481.62</v>
      </c>
      <c r="J119" s="616">
        <v>-93.713283714149995</v>
      </c>
      <c r="K119" s="619">
        <v>0.31350403018700002</v>
      </c>
    </row>
    <row r="120" spans="1:11" ht="14.4" customHeight="1" thickBot="1" x14ac:dyDescent="0.35">
      <c r="A120" s="636" t="s">
        <v>448</v>
      </c>
      <c r="B120" s="620">
        <v>12309</v>
      </c>
      <c r="C120" s="620">
        <v>11885.3542</v>
      </c>
      <c r="D120" s="621">
        <v>-423.645799999997</v>
      </c>
      <c r="E120" s="627">
        <v>0.96558243561599999</v>
      </c>
      <c r="F120" s="620">
        <v>13124.9995865943</v>
      </c>
      <c r="G120" s="621">
        <v>4374.9998621981003</v>
      </c>
      <c r="H120" s="623">
        <v>1036.4865</v>
      </c>
      <c r="I120" s="620">
        <v>4115.6170000000002</v>
      </c>
      <c r="J120" s="621">
        <v>-259.38286219810101</v>
      </c>
      <c r="K120" s="628">
        <v>0.31357082892400001</v>
      </c>
    </row>
    <row r="121" spans="1:11" ht="14.4" customHeight="1" thickBot="1" x14ac:dyDescent="0.35">
      <c r="A121" s="637" t="s">
        <v>449</v>
      </c>
      <c r="B121" s="615">
        <v>12309</v>
      </c>
      <c r="C121" s="615">
        <v>11885.3542</v>
      </c>
      <c r="D121" s="616">
        <v>-423.645799999997</v>
      </c>
      <c r="E121" s="617">
        <v>0.96558243561599999</v>
      </c>
      <c r="F121" s="615">
        <v>13124.9995865943</v>
      </c>
      <c r="G121" s="616">
        <v>4374.9998621981003</v>
      </c>
      <c r="H121" s="618">
        <v>1036.4865</v>
      </c>
      <c r="I121" s="615">
        <v>4115.6170000000002</v>
      </c>
      <c r="J121" s="616">
        <v>-259.38286219810101</v>
      </c>
      <c r="K121" s="619">
        <v>0.31357082892400001</v>
      </c>
    </row>
    <row r="122" spans="1:11" ht="14.4" customHeight="1" thickBot="1" x14ac:dyDescent="0.35">
      <c r="A122" s="635" t="s">
        <v>450</v>
      </c>
      <c r="B122" s="615">
        <v>492</v>
      </c>
      <c r="C122" s="615">
        <v>505.41928000000001</v>
      </c>
      <c r="D122" s="616">
        <v>13.419280000000001</v>
      </c>
      <c r="E122" s="617">
        <v>1.027274959349</v>
      </c>
      <c r="F122" s="615">
        <v>524.99998346377197</v>
      </c>
      <c r="G122" s="616">
        <v>174.999994487924</v>
      </c>
      <c r="H122" s="618">
        <v>41.531570000000002</v>
      </c>
      <c r="I122" s="615">
        <v>165.03175999999999</v>
      </c>
      <c r="J122" s="616">
        <v>-9.9682344879240006</v>
      </c>
      <c r="K122" s="619">
        <v>0.31434621942399998</v>
      </c>
    </row>
    <row r="123" spans="1:11" ht="14.4" customHeight="1" thickBot="1" x14ac:dyDescent="0.35">
      <c r="A123" s="636" t="s">
        <v>451</v>
      </c>
      <c r="B123" s="620">
        <v>492</v>
      </c>
      <c r="C123" s="620">
        <v>505.41928000000001</v>
      </c>
      <c r="D123" s="621">
        <v>13.419280000000001</v>
      </c>
      <c r="E123" s="627">
        <v>1.027274959349</v>
      </c>
      <c r="F123" s="620">
        <v>524.99998346377197</v>
      </c>
      <c r="G123" s="621">
        <v>174.999994487924</v>
      </c>
      <c r="H123" s="623">
        <v>41.531570000000002</v>
      </c>
      <c r="I123" s="620">
        <v>165.03175999999999</v>
      </c>
      <c r="J123" s="621">
        <v>-9.9682344879240006</v>
      </c>
      <c r="K123" s="628">
        <v>0.31434621942399998</v>
      </c>
    </row>
    <row r="124" spans="1:11" ht="14.4" customHeight="1" thickBot="1" x14ac:dyDescent="0.35">
      <c r="A124" s="637" t="s">
        <v>452</v>
      </c>
      <c r="B124" s="615">
        <v>492</v>
      </c>
      <c r="C124" s="615">
        <v>505.41928000000001</v>
      </c>
      <c r="D124" s="616">
        <v>13.419280000000001</v>
      </c>
      <c r="E124" s="617">
        <v>1.027274959349</v>
      </c>
      <c r="F124" s="615">
        <v>524.99998346377197</v>
      </c>
      <c r="G124" s="616">
        <v>174.999994487924</v>
      </c>
      <c r="H124" s="618">
        <v>41.531570000000002</v>
      </c>
      <c r="I124" s="615">
        <v>165.03175999999999</v>
      </c>
      <c r="J124" s="616">
        <v>-9.9682344879240006</v>
      </c>
      <c r="K124" s="619">
        <v>0.31434621942399998</v>
      </c>
    </row>
    <row r="125" spans="1:11" ht="14.4" customHeight="1" thickBot="1" x14ac:dyDescent="0.35">
      <c r="A125" s="634" t="s">
        <v>453</v>
      </c>
      <c r="B125" s="615">
        <v>0</v>
      </c>
      <c r="C125" s="615">
        <v>245.04701</v>
      </c>
      <c r="D125" s="616">
        <v>245.04701</v>
      </c>
      <c r="E125" s="625" t="s">
        <v>336</v>
      </c>
      <c r="F125" s="615">
        <v>0</v>
      </c>
      <c r="G125" s="616">
        <v>0</v>
      </c>
      <c r="H125" s="618">
        <v>11.032</v>
      </c>
      <c r="I125" s="615">
        <v>72.524500000000003</v>
      </c>
      <c r="J125" s="616">
        <v>72.524500000000003</v>
      </c>
      <c r="K125" s="626" t="s">
        <v>336</v>
      </c>
    </row>
    <row r="126" spans="1:11" ht="14.4" customHeight="1" thickBot="1" x14ac:dyDescent="0.35">
      <c r="A126" s="635" t="s">
        <v>454</v>
      </c>
      <c r="B126" s="615">
        <v>0</v>
      </c>
      <c r="C126" s="615">
        <v>60.021000000000001</v>
      </c>
      <c r="D126" s="616">
        <v>60.021000000000001</v>
      </c>
      <c r="E126" s="625" t="s">
        <v>336</v>
      </c>
      <c r="F126" s="615">
        <v>0</v>
      </c>
      <c r="G126" s="616">
        <v>0</v>
      </c>
      <c r="H126" s="618">
        <v>0</v>
      </c>
      <c r="I126" s="615">
        <v>0</v>
      </c>
      <c r="J126" s="616">
        <v>0</v>
      </c>
      <c r="K126" s="626" t="s">
        <v>336</v>
      </c>
    </row>
    <row r="127" spans="1:11" ht="14.4" customHeight="1" thickBot="1" x14ac:dyDescent="0.35">
      <c r="A127" s="636" t="s">
        <v>455</v>
      </c>
      <c r="B127" s="620">
        <v>0</v>
      </c>
      <c r="C127" s="620">
        <v>60.021000000000001</v>
      </c>
      <c r="D127" s="621">
        <v>60.021000000000001</v>
      </c>
      <c r="E127" s="622" t="s">
        <v>336</v>
      </c>
      <c r="F127" s="620">
        <v>0</v>
      </c>
      <c r="G127" s="621">
        <v>0</v>
      </c>
      <c r="H127" s="623">
        <v>0</v>
      </c>
      <c r="I127" s="620">
        <v>0</v>
      </c>
      <c r="J127" s="621">
        <v>0</v>
      </c>
      <c r="K127" s="624" t="s">
        <v>336</v>
      </c>
    </row>
    <row r="128" spans="1:11" ht="14.4" customHeight="1" thickBot="1" x14ac:dyDescent="0.35">
      <c r="A128" s="637" t="s">
        <v>456</v>
      </c>
      <c r="B128" s="615">
        <v>0</v>
      </c>
      <c r="C128" s="615">
        <v>60.021000000000001</v>
      </c>
      <c r="D128" s="616">
        <v>60.021000000000001</v>
      </c>
      <c r="E128" s="625" t="s">
        <v>336</v>
      </c>
      <c r="F128" s="615">
        <v>0</v>
      </c>
      <c r="G128" s="616">
        <v>0</v>
      </c>
      <c r="H128" s="618">
        <v>0</v>
      </c>
      <c r="I128" s="615">
        <v>0</v>
      </c>
      <c r="J128" s="616">
        <v>0</v>
      </c>
      <c r="K128" s="626" t="s">
        <v>336</v>
      </c>
    </row>
    <row r="129" spans="1:11" ht="14.4" customHeight="1" thickBot="1" x14ac:dyDescent="0.35">
      <c r="A129" s="635" t="s">
        <v>457</v>
      </c>
      <c r="B129" s="615">
        <v>0</v>
      </c>
      <c r="C129" s="615">
        <v>185.02601000000001</v>
      </c>
      <c r="D129" s="616">
        <v>185.02601000000001</v>
      </c>
      <c r="E129" s="625" t="s">
        <v>336</v>
      </c>
      <c r="F129" s="615">
        <v>0</v>
      </c>
      <c r="G129" s="616">
        <v>0</v>
      </c>
      <c r="H129" s="618">
        <v>11.032</v>
      </c>
      <c r="I129" s="615">
        <v>72.524500000000003</v>
      </c>
      <c r="J129" s="616">
        <v>72.524500000000003</v>
      </c>
      <c r="K129" s="626" t="s">
        <v>336</v>
      </c>
    </row>
    <row r="130" spans="1:11" ht="14.4" customHeight="1" thickBot="1" x14ac:dyDescent="0.35">
      <c r="A130" s="636" t="s">
        <v>458</v>
      </c>
      <c r="B130" s="620">
        <v>0</v>
      </c>
      <c r="C130" s="620">
        <v>107.57738000000001</v>
      </c>
      <c r="D130" s="621">
        <v>107.57738000000001</v>
      </c>
      <c r="E130" s="622" t="s">
        <v>336</v>
      </c>
      <c r="F130" s="620">
        <v>0</v>
      </c>
      <c r="G130" s="621">
        <v>0</v>
      </c>
      <c r="H130" s="623">
        <v>0.5</v>
      </c>
      <c r="I130" s="620">
        <v>28.486499999999999</v>
      </c>
      <c r="J130" s="621">
        <v>28.486499999999999</v>
      </c>
      <c r="K130" s="624" t="s">
        <v>336</v>
      </c>
    </row>
    <row r="131" spans="1:11" ht="14.4" customHeight="1" thickBot="1" x14ac:dyDescent="0.35">
      <c r="A131" s="637" t="s">
        <v>459</v>
      </c>
      <c r="B131" s="615">
        <v>0</v>
      </c>
      <c r="C131" s="615">
        <v>1.4569000000000001</v>
      </c>
      <c r="D131" s="616">
        <v>1.4569000000000001</v>
      </c>
      <c r="E131" s="625" t="s">
        <v>336</v>
      </c>
      <c r="F131" s="615">
        <v>0</v>
      </c>
      <c r="G131" s="616">
        <v>0</v>
      </c>
      <c r="H131" s="618">
        <v>0</v>
      </c>
      <c r="I131" s="615">
        <v>2.1335000000000002</v>
      </c>
      <c r="J131" s="616">
        <v>2.1335000000000002</v>
      </c>
      <c r="K131" s="626" t="s">
        <v>336</v>
      </c>
    </row>
    <row r="132" spans="1:11" ht="14.4" customHeight="1" thickBot="1" x14ac:dyDescent="0.35">
      <c r="A132" s="637" t="s">
        <v>460</v>
      </c>
      <c r="B132" s="615">
        <v>0</v>
      </c>
      <c r="C132" s="615">
        <v>17.601479999999999</v>
      </c>
      <c r="D132" s="616">
        <v>17.601479999999999</v>
      </c>
      <c r="E132" s="625" t="s">
        <v>336</v>
      </c>
      <c r="F132" s="615">
        <v>0</v>
      </c>
      <c r="G132" s="616">
        <v>0</v>
      </c>
      <c r="H132" s="618">
        <v>0</v>
      </c>
      <c r="I132" s="615">
        <v>0</v>
      </c>
      <c r="J132" s="616">
        <v>0</v>
      </c>
      <c r="K132" s="626" t="s">
        <v>336</v>
      </c>
    </row>
    <row r="133" spans="1:11" ht="14.4" customHeight="1" thickBot="1" x14ac:dyDescent="0.35">
      <c r="A133" s="637" t="s">
        <v>461</v>
      </c>
      <c r="B133" s="615">
        <v>0</v>
      </c>
      <c r="C133" s="615">
        <v>88.218999999999994</v>
      </c>
      <c r="D133" s="616">
        <v>88.218999999999994</v>
      </c>
      <c r="E133" s="625" t="s">
        <v>336</v>
      </c>
      <c r="F133" s="615">
        <v>0</v>
      </c>
      <c r="G133" s="616">
        <v>0</v>
      </c>
      <c r="H133" s="618">
        <v>0.5</v>
      </c>
      <c r="I133" s="615">
        <v>25.952999999999999</v>
      </c>
      <c r="J133" s="616">
        <v>25.952999999999999</v>
      </c>
      <c r="K133" s="626" t="s">
        <v>336</v>
      </c>
    </row>
    <row r="134" spans="1:11" ht="14.4" customHeight="1" thickBot="1" x14ac:dyDescent="0.35">
      <c r="A134" s="637" t="s">
        <v>462</v>
      </c>
      <c r="B134" s="615">
        <v>0</v>
      </c>
      <c r="C134" s="615">
        <v>0.3</v>
      </c>
      <c r="D134" s="616">
        <v>0.3</v>
      </c>
      <c r="E134" s="625" t="s">
        <v>336</v>
      </c>
      <c r="F134" s="615">
        <v>0</v>
      </c>
      <c r="G134" s="616">
        <v>0</v>
      </c>
      <c r="H134" s="618">
        <v>0</v>
      </c>
      <c r="I134" s="615">
        <v>0.4</v>
      </c>
      <c r="J134" s="616">
        <v>0.4</v>
      </c>
      <c r="K134" s="626" t="s">
        <v>336</v>
      </c>
    </row>
    <row r="135" spans="1:11" ht="14.4" customHeight="1" thickBot="1" x14ac:dyDescent="0.35">
      <c r="A135" s="639" t="s">
        <v>463</v>
      </c>
      <c r="B135" s="615">
        <v>0</v>
      </c>
      <c r="C135" s="615">
        <v>47.512</v>
      </c>
      <c r="D135" s="616">
        <v>47.512</v>
      </c>
      <c r="E135" s="625" t="s">
        <v>369</v>
      </c>
      <c r="F135" s="615">
        <v>0</v>
      </c>
      <c r="G135" s="616">
        <v>0</v>
      </c>
      <c r="H135" s="618">
        <v>0</v>
      </c>
      <c r="I135" s="615">
        <v>31.306000000000001</v>
      </c>
      <c r="J135" s="616">
        <v>31.306000000000001</v>
      </c>
      <c r="K135" s="626" t="s">
        <v>369</v>
      </c>
    </row>
    <row r="136" spans="1:11" ht="14.4" customHeight="1" thickBot="1" x14ac:dyDescent="0.35">
      <c r="A136" s="637" t="s">
        <v>464</v>
      </c>
      <c r="B136" s="615">
        <v>0</v>
      </c>
      <c r="C136" s="615">
        <v>47.512</v>
      </c>
      <c r="D136" s="616">
        <v>47.512</v>
      </c>
      <c r="E136" s="625" t="s">
        <v>369</v>
      </c>
      <c r="F136" s="615">
        <v>0</v>
      </c>
      <c r="G136" s="616">
        <v>0</v>
      </c>
      <c r="H136" s="618">
        <v>0</v>
      </c>
      <c r="I136" s="615">
        <v>31.306000000000001</v>
      </c>
      <c r="J136" s="616">
        <v>31.306000000000001</v>
      </c>
      <c r="K136" s="626" t="s">
        <v>369</v>
      </c>
    </row>
    <row r="137" spans="1:11" ht="14.4" customHeight="1" thickBot="1" x14ac:dyDescent="0.35">
      <c r="A137" s="636" t="s">
        <v>465</v>
      </c>
      <c r="B137" s="620">
        <v>0</v>
      </c>
      <c r="C137" s="620">
        <v>1.38663</v>
      </c>
      <c r="D137" s="621">
        <v>1.38663</v>
      </c>
      <c r="E137" s="622" t="s">
        <v>369</v>
      </c>
      <c r="F137" s="620">
        <v>0</v>
      </c>
      <c r="G137" s="621">
        <v>0</v>
      </c>
      <c r="H137" s="623">
        <v>0</v>
      </c>
      <c r="I137" s="620">
        <v>0</v>
      </c>
      <c r="J137" s="621">
        <v>0</v>
      </c>
      <c r="K137" s="624" t="s">
        <v>336</v>
      </c>
    </row>
    <row r="138" spans="1:11" ht="14.4" customHeight="1" thickBot="1" x14ac:dyDescent="0.35">
      <c r="A138" s="637" t="s">
        <v>466</v>
      </c>
      <c r="B138" s="615">
        <v>0</v>
      </c>
      <c r="C138" s="615">
        <v>1.38663</v>
      </c>
      <c r="D138" s="616">
        <v>1.38663</v>
      </c>
      <c r="E138" s="625" t="s">
        <v>369</v>
      </c>
      <c r="F138" s="615">
        <v>0</v>
      </c>
      <c r="G138" s="616">
        <v>0</v>
      </c>
      <c r="H138" s="618">
        <v>0</v>
      </c>
      <c r="I138" s="615">
        <v>0</v>
      </c>
      <c r="J138" s="616">
        <v>0</v>
      </c>
      <c r="K138" s="626" t="s">
        <v>336</v>
      </c>
    </row>
    <row r="139" spans="1:11" ht="14.4" customHeight="1" thickBot="1" x14ac:dyDescent="0.35">
      <c r="A139" s="639" t="s">
        <v>467</v>
      </c>
      <c r="B139" s="615">
        <v>0</v>
      </c>
      <c r="C139" s="615">
        <v>24.35</v>
      </c>
      <c r="D139" s="616">
        <v>24.35</v>
      </c>
      <c r="E139" s="625" t="s">
        <v>336</v>
      </c>
      <c r="F139" s="615">
        <v>0</v>
      </c>
      <c r="G139" s="616">
        <v>0</v>
      </c>
      <c r="H139" s="618">
        <v>0</v>
      </c>
      <c r="I139" s="615">
        <v>2.2000000000000002</v>
      </c>
      <c r="J139" s="616">
        <v>2.2000000000000002</v>
      </c>
      <c r="K139" s="626" t="s">
        <v>336</v>
      </c>
    </row>
    <row r="140" spans="1:11" ht="14.4" customHeight="1" thickBot="1" x14ac:dyDescent="0.35">
      <c r="A140" s="637" t="s">
        <v>468</v>
      </c>
      <c r="B140" s="615">
        <v>0</v>
      </c>
      <c r="C140" s="615">
        <v>24.35</v>
      </c>
      <c r="D140" s="616">
        <v>24.35</v>
      </c>
      <c r="E140" s="625" t="s">
        <v>336</v>
      </c>
      <c r="F140" s="615">
        <v>0</v>
      </c>
      <c r="G140" s="616">
        <v>0</v>
      </c>
      <c r="H140" s="618">
        <v>0</v>
      </c>
      <c r="I140" s="615">
        <v>2.2000000000000002</v>
      </c>
      <c r="J140" s="616">
        <v>2.2000000000000002</v>
      </c>
      <c r="K140" s="626" t="s">
        <v>336</v>
      </c>
    </row>
    <row r="141" spans="1:11" ht="14.4" customHeight="1" thickBot="1" x14ac:dyDescent="0.35">
      <c r="A141" s="639" t="s">
        <v>469</v>
      </c>
      <c r="B141" s="615">
        <v>0</v>
      </c>
      <c r="C141" s="615">
        <v>4.2</v>
      </c>
      <c r="D141" s="616">
        <v>4.2</v>
      </c>
      <c r="E141" s="625" t="s">
        <v>336</v>
      </c>
      <c r="F141" s="615">
        <v>0</v>
      </c>
      <c r="G141" s="616">
        <v>0</v>
      </c>
      <c r="H141" s="618">
        <v>0</v>
      </c>
      <c r="I141" s="615">
        <v>0</v>
      </c>
      <c r="J141" s="616">
        <v>0</v>
      </c>
      <c r="K141" s="626" t="s">
        <v>336</v>
      </c>
    </row>
    <row r="142" spans="1:11" ht="14.4" customHeight="1" thickBot="1" x14ac:dyDescent="0.35">
      <c r="A142" s="637" t="s">
        <v>470</v>
      </c>
      <c r="B142" s="615">
        <v>0</v>
      </c>
      <c r="C142" s="615">
        <v>4.2</v>
      </c>
      <c r="D142" s="616">
        <v>4.2</v>
      </c>
      <c r="E142" s="625" t="s">
        <v>336</v>
      </c>
      <c r="F142" s="615">
        <v>0</v>
      </c>
      <c r="G142" s="616">
        <v>0</v>
      </c>
      <c r="H142" s="618">
        <v>0</v>
      </c>
      <c r="I142" s="615">
        <v>0</v>
      </c>
      <c r="J142" s="616">
        <v>0</v>
      </c>
      <c r="K142" s="626" t="s">
        <v>336</v>
      </c>
    </row>
    <row r="143" spans="1:11" ht="14.4" customHeight="1" thickBot="1" x14ac:dyDescent="0.35">
      <c r="A143" s="639" t="s">
        <v>471</v>
      </c>
      <c r="B143" s="615">
        <v>0</v>
      </c>
      <c r="C143" s="615">
        <v>0</v>
      </c>
      <c r="D143" s="616">
        <v>0</v>
      </c>
      <c r="E143" s="625" t="s">
        <v>336</v>
      </c>
      <c r="F143" s="615">
        <v>0</v>
      </c>
      <c r="G143" s="616">
        <v>0</v>
      </c>
      <c r="H143" s="618">
        <v>10.532</v>
      </c>
      <c r="I143" s="615">
        <v>10.532</v>
      </c>
      <c r="J143" s="616">
        <v>10.532</v>
      </c>
      <c r="K143" s="626" t="s">
        <v>369</v>
      </c>
    </row>
    <row r="144" spans="1:11" ht="14.4" customHeight="1" thickBot="1" x14ac:dyDescent="0.35">
      <c r="A144" s="637" t="s">
        <v>472</v>
      </c>
      <c r="B144" s="615">
        <v>0</v>
      </c>
      <c r="C144" s="615">
        <v>0</v>
      </c>
      <c r="D144" s="616">
        <v>0</v>
      </c>
      <c r="E144" s="625" t="s">
        <v>336</v>
      </c>
      <c r="F144" s="615">
        <v>0</v>
      </c>
      <c r="G144" s="616">
        <v>0</v>
      </c>
      <c r="H144" s="618">
        <v>10.532</v>
      </c>
      <c r="I144" s="615">
        <v>10.532</v>
      </c>
      <c r="J144" s="616">
        <v>10.532</v>
      </c>
      <c r="K144" s="626" t="s">
        <v>369</v>
      </c>
    </row>
    <row r="145" spans="1:11" ht="14.4" customHeight="1" thickBot="1" x14ac:dyDescent="0.35">
      <c r="A145" s="634" t="s">
        <v>473</v>
      </c>
      <c r="B145" s="615">
        <v>8355.1017727710096</v>
      </c>
      <c r="C145" s="615">
        <v>8517.1171400000003</v>
      </c>
      <c r="D145" s="616">
        <v>162.01536722899601</v>
      </c>
      <c r="E145" s="617">
        <v>1.0193911901529999</v>
      </c>
      <c r="F145" s="615">
        <v>7114.1090513686604</v>
      </c>
      <c r="G145" s="616">
        <v>2371.36968378955</v>
      </c>
      <c r="H145" s="618">
        <v>589.36400000000003</v>
      </c>
      <c r="I145" s="615">
        <v>2429.0147400000001</v>
      </c>
      <c r="J145" s="616">
        <v>57.645056210447002</v>
      </c>
      <c r="K145" s="619">
        <v>0.34143625328999999</v>
      </c>
    </row>
    <row r="146" spans="1:11" ht="14.4" customHeight="1" thickBot="1" x14ac:dyDescent="0.35">
      <c r="A146" s="635" t="s">
        <v>474</v>
      </c>
      <c r="B146" s="615">
        <v>8264.1017727710096</v>
      </c>
      <c r="C146" s="615">
        <v>8280.6090000000004</v>
      </c>
      <c r="D146" s="616">
        <v>16.507227228996001</v>
      </c>
      <c r="E146" s="617">
        <v>1.001997461754</v>
      </c>
      <c r="F146" s="615">
        <v>7114.1090513686604</v>
      </c>
      <c r="G146" s="616">
        <v>2371.36968378955</v>
      </c>
      <c r="H146" s="618">
        <v>589.36400000000003</v>
      </c>
      <c r="I146" s="615">
        <v>2407.989</v>
      </c>
      <c r="J146" s="616">
        <v>36.619316210447003</v>
      </c>
      <c r="K146" s="619">
        <v>0.33848075459799998</v>
      </c>
    </row>
    <row r="147" spans="1:11" ht="14.4" customHeight="1" thickBot="1" x14ac:dyDescent="0.35">
      <c r="A147" s="636" t="s">
        <v>475</v>
      </c>
      <c r="B147" s="620">
        <v>8264.1017727710096</v>
      </c>
      <c r="C147" s="620">
        <v>8264.7530000000006</v>
      </c>
      <c r="D147" s="621">
        <v>0.65122722899600005</v>
      </c>
      <c r="E147" s="627">
        <v>1.0000788019369999</v>
      </c>
      <c r="F147" s="620">
        <v>7114.1090513686604</v>
      </c>
      <c r="G147" s="621">
        <v>2371.36968378955</v>
      </c>
      <c r="H147" s="623">
        <v>589.36400000000003</v>
      </c>
      <c r="I147" s="620">
        <v>2406.2020000000002</v>
      </c>
      <c r="J147" s="621">
        <v>34.832316210447999</v>
      </c>
      <c r="K147" s="628">
        <v>0.33822956362099998</v>
      </c>
    </row>
    <row r="148" spans="1:11" ht="14.4" customHeight="1" thickBot="1" x14ac:dyDescent="0.35">
      <c r="A148" s="637" t="s">
        <v>476</v>
      </c>
      <c r="B148" s="615">
        <v>168.993285667446</v>
      </c>
      <c r="C148" s="615">
        <v>170.26300000000001</v>
      </c>
      <c r="D148" s="616">
        <v>1.2697143325539999</v>
      </c>
      <c r="E148" s="617">
        <v>1.007513401065</v>
      </c>
      <c r="F148" s="615">
        <v>173.99999451941801</v>
      </c>
      <c r="G148" s="616">
        <v>57.999998173138998</v>
      </c>
      <c r="H148" s="618">
        <v>14.483000000000001</v>
      </c>
      <c r="I148" s="615">
        <v>57.914999999999999</v>
      </c>
      <c r="J148" s="616">
        <v>-8.4998173139000002E-2</v>
      </c>
      <c r="K148" s="619">
        <v>0.33284483806999998</v>
      </c>
    </row>
    <row r="149" spans="1:11" ht="14.4" customHeight="1" thickBot="1" x14ac:dyDescent="0.35">
      <c r="A149" s="637" t="s">
        <v>477</v>
      </c>
      <c r="B149" s="615">
        <v>2068.99999999996</v>
      </c>
      <c r="C149" s="615">
        <v>2067.4569999999999</v>
      </c>
      <c r="D149" s="616">
        <v>-1.5429999999599999</v>
      </c>
      <c r="E149" s="617">
        <v>0.99925422909600004</v>
      </c>
      <c r="F149" s="615">
        <v>1301.9999589901199</v>
      </c>
      <c r="G149" s="616">
        <v>433.99998633003901</v>
      </c>
      <c r="H149" s="618">
        <v>108.968</v>
      </c>
      <c r="I149" s="615">
        <v>435.88</v>
      </c>
      <c r="J149" s="616">
        <v>1.8800136699609999</v>
      </c>
      <c r="K149" s="619">
        <v>0.334777276289</v>
      </c>
    </row>
    <row r="150" spans="1:11" ht="14.4" customHeight="1" thickBot="1" x14ac:dyDescent="0.35">
      <c r="A150" s="637" t="s">
        <v>478</v>
      </c>
      <c r="B150" s="615">
        <v>3.1223446848490002</v>
      </c>
      <c r="C150" s="615">
        <v>4.5599999999999996</v>
      </c>
      <c r="D150" s="616">
        <v>1.43765531515</v>
      </c>
      <c r="E150" s="617">
        <v>1.4604409379029999</v>
      </c>
      <c r="F150" s="615">
        <v>3.122344586503</v>
      </c>
      <c r="G150" s="616">
        <v>1.0407815288340001</v>
      </c>
      <c r="H150" s="618">
        <v>0.38</v>
      </c>
      <c r="I150" s="615">
        <v>1.52</v>
      </c>
      <c r="J150" s="616">
        <v>0.47921847116499999</v>
      </c>
      <c r="K150" s="619">
        <v>0.48681366130100001</v>
      </c>
    </row>
    <row r="151" spans="1:11" ht="14.4" customHeight="1" thickBot="1" x14ac:dyDescent="0.35">
      <c r="A151" s="637" t="s">
        <v>479</v>
      </c>
      <c r="B151" s="615">
        <v>1124.98614241884</v>
      </c>
      <c r="C151" s="615">
        <v>1126.5119999999999</v>
      </c>
      <c r="D151" s="616">
        <v>1.5258575811599999</v>
      </c>
      <c r="E151" s="617">
        <v>1.001356334557</v>
      </c>
      <c r="F151" s="615">
        <v>1127.98689523236</v>
      </c>
      <c r="G151" s="616">
        <v>375.99563174411998</v>
      </c>
      <c r="H151" s="618">
        <v>94.036000000000001</v>
      </c>
      <c r="I151" s="615">
        <v>376.14</v>
      </c>
      <c r="J151" s="616">
        <v>0.14436825587999999</v>
      </c>
      <c r="K151" s="619">
        <v>0.33346132086199998</v>
      </c>
    </row>
    <row r="152" spans="1:11" ht="14.4" customHeight="1" thickBot="1" x14ac:dyDescent="0.35">
      <c r="A152" s="637" t="s">
        <v>480</v>
      </c>
      <c r="B152" s="615">
        <v>4682.99999999992</v>
      </c>
      <c r="C152" s="615">
        <v>4682.1930000000002</v>
      </c>
      <c r="D152" s="616">
        <v>-0.806999999912</v>
      </c>
      <c r="E152" s="617">
        <v>0.99982767456699995</v>
      </c>
      <c r="F152" s="615">
        <v>4439.9998601506004</v>
      </c>
      <c r="G152" s="616">
        <v>1479.9999533835301</v>
      </c>
      <c r="H152" s="618">
        <v>369.971</v>
      </c>
      <c r="I152" s="615">
        <v>1479.8869999999999</v>
      </c>
      <c r="J152" s="616">
        <v>-0.112953383532</v>
      </c>
      <c r="K152" s="619">
        <v>0.33330789338099998</v>
      </c>
    </row>
    <row r="153" spans="1:11" ht="14.4" customHeight="1" thickBot="1" x14ac:dyDescent="0.35">
      <c r="A153" s="637" t="s">
        <v>481</v>
      </c>
      <c r="B153" s="615">
        <v>214.99999999999599</v>
      </c>
      <c r="C153" s="615">
        <v>213.768</v>
      </c>
      <c r="D153" s="616">
        <v>-1.2319999999960001</v>
      </c>
      <c r="E153" s="617">
        <v>0.99426976744100004</v>
      </c>
      <c r="F153" s="615">
        <v>66.999997889659994</v>
      </c>
      <c r="G153" s="616">
        <v>22.333332629887</v>
      </c>
      <c r="H153" s="618">
        <v>1.526</v>
      </c>
      <c r="I153" s="615">
        <v>54.86</v>
      </c>
      <c r="J153" s="616">
        <v>32.526667370113003</v>
      </c>
      <c r="K153" s="619">
        <v>0.81880599593900005</v>
      </c>
    </row>
    <row r="154" spans="1:11" ht="14.4" customHeight="1" thickBot="1" x14ac:dyDescent="0.35">
      <c r="A154" s="636" t="s">
        <v>482</v>
      </c>
      <c r="B154" s="620">
        <v>0</v>
      </c>
      <c r="C154" s="620">
        <v>15.856</v>
      </c>
      <c r="D154" s="621">
        <v>15.856</v>
      </c>
      <c r="E154" s="622" t="s">
        <v>336</v>
      </c>
      <c r="F154" s="620">
        <v>0</v>
      </c>
      <c r="G154" s="621">
        <v>0</v>
      </c>
      <c r="H154" s="623">
        <v>0</v>
      </c>
      <c r="I154" s="620">
        <v>1.7869999999999999</v>
      </c>
      <c r="J154" s="621">
        <v>1.7869999999999999</v>
      </c>
      <c r="K154" s="624" t="s">
        <v>336</v>
      </c>
    </row>
    <row r="155" spans="1:11" ht="14.4" customHeight="1" thickBot="1" x14ac:dyDescent="0.35">
      <c r="A155" s="637" t="s">
        <v>483</v>
      </c>
      <c r="B155" s="615">
        <v>0</v>
      </c>
      <c r="C155" s="615">
        <v>5.4320000000000004</v>
      </c>
      <c r="D155" s="616">
        <v>5.4320000000000004</v>
      </c>
      <c r="E155" s="625" t="s">
        <v>336</v>
      </c>
      <c r="F155" s="615">
        <v>0</v>
      </c>
      <c r="G155" s="616">
        <v>0</v>
      </c>
      <c r="H155" s="618">
        <v>0</v>
      </c>
      <c r="I155" s="615">
        <v>0</v>
      </c>
      <c r="J155" s="616">
        <v>0</v>
      </c>
      <c r="K155" s="619">
        <v>4</v>
      </c>
    </row>
    <row r="156" spans="1:11" ht="14.4" customHeight="1" thickBot="1" x14ac:dyDescent="0.35">
      <c r="A156" s="637" t="s">
        <v>484</v>
      </c>
      <c r="B156" s="615">
        <v>0</v>
      </c>
      <c r="C156" s="615">
        <v>4.2729999999999997</v>
      </c>
      <c r="D156" s="616">
        <v>4.2729999999999997</v>
      </c>
      <c r="E156" s="625" t="s">
        <v>336</v>
      </c>
      <c r="F156" s="615">
        <v>0</v>
      </c>
      <c r="G156" s="616">
        <v>0</v>
      </c>
      <c r="H156" s="618">
        <v>0</v>
      </c>
      <c r="I156" s="615">
        <v>1.7869999999999999</v>
      </c>
      <c r="J156" s="616">
        <v>1.7869999999999999</v>
      </c>
      <c r="K156" s="626" t="s">
        <v>336</v>
      </c>
    </row>
    <row r="157" spans="1:11" ht="14.4" customHeight="1" thickBot="1" x14ac:dyDescent="0.35">
      <c r="A157" s="637" t="s">
        <v>485</v>
      </c>
      <c r="B157" s="615">
        <v>0</v>
      </c>
      <c r="C157" s="615">
        <v>6.1509999999999998</v>
      </c>
      <c r="D157" s="616">
        <v>6.1509999999999998</v>
      </c>
      <c r="E157" s="625" t="s">
        <v>336</v>
      </c>
      <c r="F157" s="615">
        <v>0</v>
      </c>
      <c r="G157" s="616">
        <v>0</v>
      </c>
      <c r="H157" s="618">
        <v>0</v>
      </c>
      <c r="I157" s="615">
        <v>0</v>
      </c>
      <c r="J157" s="616">
        <v>0</v>
      </c>
      <c r="K157" s="626" t="s">
        <v>336</v>
      </c>
    </row>
    <row r="158" spans="1:11" ht="14.4" customHeight="1" thickBot="1" x14ac:dyDescent="0.35">
      <c r="A158" s="635" t="s">
        <v>486</v>
      </c>
      <c r="B158" s="615">
        <v>91</v>
      </c>
      <c r="C158" s="615">
        <v>236.50814</v>
      </c>
      <c r="D158" s="616">
        <v>145.50814</v>
      </c>
      <c r="E158" s="617">
        <v>2.5989905494499999</v>
      </c>
      <c r="F158" s="615">
        <v>0</v>
      </c>
      <c r="G158" s="616">
        <v>0</v>
      </c>
      <c r="H158" s="618">
        <v>0</v>
      </c>
      <c r="I158" s="615">
        <v>21.025739999999999</v>
      </c>
      <c r="J158" s="616">
        <v>21.025739999999999</v>
      </c>
      <c r="K158" s="626" t="s">
        <v>336</v>
      </c>
    </row>
    <row r="159" spans="1:11" ht="14.4" customHeight="1" thickBot="1" x14ac:dyDescent="0.35">
      <c r="A159" s="636" t="s">
        <v>487</v>
      </c>
      <c r="B159" s="620">
        <v>91</v>
      </c>
      <c r="C159" s="620">
        <v>197.94614000000001</v>
      </c>
      <c r="D159" s="621">
        <v>106.94614</v>
      </c>
      <c r="E159" s="627">
        <v>2.1752323076920002</v>
      </c>
      <c r="F159" s="620">
        <v>0</v>
      </c>
      <c r="G159" s="621">
        <v>0</v>
      </c>
      <c r="H159" s="623">
        <v>0</v>
      </c>
      <c r="I159" s="620">
        <v>19.573740000000001</v>
      </c>
      <c r="J159" s="621">
        <v>19.573740000000001</v>
      </c>
      <c r="K159" s="624" t="s">
        <v>336</v>
      </c>
    </row>
    <row r="160" spans="1:11" ht="14.4" customHeight="1" thickBot="1" x14ac:dyDescent="0.35">
      <c r="A160" s="637" t="s">
        <v>488</v>
      </c>
      <c r="B160" s="615">
        <v>91</v>
      </c>
      <c r="C160" s="615">
        <v>87.55</v>
      </c>
      <c r="D160" s="616">
        <v>-3.45</v>
      </c>
      <c r="E160" s="617">
        <v>0.96208791208699995</v>
      </c>
      <c r="F160" s="615">
        <v>0</v>
      </c>
      <c r="G160" s="616">
        <v>0</v>
      </c>
      <c r="H160" s="618">
        <v>0</v>
      </c>
      <c r="I160" s="615">
        <v>0</v>
      </c>
      <c r="J160" s="616">
        <v>0</v>
      </c>
      <c r="K160" s="626" t="s">
        <v>336</v>
      </c>
    </row>
    <row r="161" spans="1:11" ht="14.4" customHeight="1" thickBot="1" x14ac:dyDescent="0.35">
      <c r="A161" s="637" t="s">
        <v>489</v>
      </c>
      <c r="B161" s="615">
        <v>0</v>
      </c>
      <c r="C161" s="615">
        <v>110.39614</v>
      </c>
      <c r="D161" s="616">
        <v>110.39614</v>
      </c>
      <c r="E161" s="625" t="s">
        <v>336</v>
      </c>
      <c r="F161" s="615">
        <v>0</v>
      </c>
      <c r="G161" s="616">
        <v>0</v>
      </c>
      <c r="H161" s="618">
        <v>0</v>
      </c>
      <c r="I161" s="615">
        <v>19.573740000000001</v>
      </c>
      <c r="J161" s="616">
        <v>19.573740000000001</v>
      </c>
      <c r="K161" s="626" t="s">
        <v>369</v>
      </c>
    </row>
    <row r="162" spans="1:11" ht="14.4" customHeight="1" thickBot="1" x14ac:dyDescent="0.35">
      <c r="A162" s="636" t="s">
        <v>490</v>
      </c>
      <c r="B162" s="620">
        <v>0</v>
      </c>
      <c r="C162" s="620">
        <v>34.448</v>
      </c>
      <c r="D162" s="621">
        <v>34.448</v>
      </c>
      <c r="E162" s="622" t="s">
        <v>336</v>
      </c>
      <c r="F162" s="620">
        <v>0</v>
      </c>
      <c r="G162" s="621">
        <v>0</v>
      </c>
      <c r="H162" s="623">
        <v>0</v>
      </c>
      <c r="I162" s="620">
        <v>0</v>
      </c>
      <c r="J162" s="621">
        <v>0</v>
      </c>
      <c r="K162" s="624" t="s">
        <v>336</v>
      </c>
    </row>
    <row r="163" spans="1:11" ht="14.4" customHeight="1" thickBot="1" x14ac:dyDescent="0.35">
      <c r="A163" s="637" t="s">
        <v>491</v>
      </c>
      <c r="B163" s="615">
        <v>0</v>
      </c>
      <c r="C163" s="615">
        <v>6.94</v>
      </c>
      <c r="D163" s="616">
        <v>6.94</v>
      </c>
      <c r="E163" s="625" t="s">
        <v>369</v>
      </c>
      <c r="F163" s="615">
        <v>0</v>
      </c>
      <c r="G163" s="616">
        <v>0</v>
      </c>
      <c r="H163" s="618">
        <v>0</v>
      </c>
      <c r="I163" s="615">
        <v>0</v>
      </c>
      <c r="J163" s="616">
        <v>0</v>
      </c>
      <c r="K163" s="626" t="s">
        <v>336</v>
      </c>
    </row>
    <row r="164" spans="1:11" ht="14.4" customHeight="1" thickBot="1" x14ac:dyDescent="0.35">
      <c r="A164" s="637" t="s">
        <v>492</v>
      </c>
      <c r="B164" s="615">
        <v>0</v>
      </c>
      <c r="C164" s="615">
        <v>27.507999999999999</v>
      </c>
      <c r="D164" s="616">
        <v>27.507999999999999</v>
      </c>
      <c r="E164" s="625" t="s">
        <v>369</v>
      </c>
      <c r="F164" s="615">
        <v>0</v>
      </c>
      <c r="G164" s="616">
        <v>0</v>
      </c>
      <c r="H164" s="618">
        <v>0</v>
      </c>
      <c r="I164" s="615">
        <v>0</v>
      </c>
      <c r="J164" s="616">
        <v>0</v>
      </c>
      <c r="K164" s="626" t="s">
        <v>336</v>
      </c>
    </row>
    <row r="165" spans="1:11" ht="14.4" customHeight="1" thickBot="1" x14ac:dyDescent="0.35">
      <c r="A165" s="636" t="s">
        <v>493</v>
      </c>
      <c r="B165" s="620">
        <v>0</v>
      </c>
      <c r="C165" s="620">
        <v>4.1139999999999999</v>
      </c>
      <c r="D165" s="621">
        <v>4.1139999999999999</v>
      </c>
      <c r="E165" s="622" t="s">
        <v>336</v>
      </c>
      <c r="F165" s="620">
        <v>0</v>
      </c>
      <c r="G165" s="621">
        <v>0</v>
      </c>
      <c r="H165" s="623">
        <v>0</v>
      </c>
      <c r="I165" s="620">
        <v>0</v>
      </c>
      <c r="J165" s="621">
        <v>0</v>
      </c>
      <c r="K165" s="628">
        <v>4</v>
      </c>
    </row>
    <row r="166" spans="1:11" ht="14.4" customHeight="1" thickBot="1" x14ac:dyDescent="0.35">
      <c r="A166" s="637" t="s">
        <v>494</v>
      </c>
      <c r="B166" s="615">
        <v>0</v>
      </c>
      <c r="C166" s="615">
        <v>4.1139999999999999</v>
      </c>
      <c r="D166" s="616">
        <v>4.1139999999999999</v>
      </c>
      <c r="E166" s="625" t="s">
        <v>369</v>
      </c>
      <c r="F166" s="615">
        <v>0</v>
      </c>
      <c r="G166" s="616">
        <v>0</v>
      </c>
      <c r="H166" s="618">
        <v>0</v>
      </c>
      <c r="I166" s="615">
        <v>0</v>
      </c>
      <c r="J166" s="616">
        <v>0</v>
      </c>
      <c r="K166" s="619">
        <v>4</v>
      </c>
    </row>
    <row r="167" spans="1:11" ht="14.4" customHeight="1" thickBot="1" x14ac:dyDescent="0.35">
      <c r="A167" s="636" t="s">
        <v>495</v>
      </c>
      <c r="B167" s="620">
        <v>0</v>
      </c>
      <c r="C167" s="620">
        <v>0</v>
      </c>
      <c r="D167" s="621">
        <v>0</v>
      </c>
      <c r="E167" s="622" t="s">
        <v>336</v>
      </c>
      <c r="F167" s="620">
        <v>0</v>
      </c>
      <c r="G167" s="621">
        <v>0</v>
      </c>
      <c r="H167" s="623">
        <v>0</v>
      </c>
      <c r="I167" s="620">
        <v>1.452</v>
      </c>
      <c r="J167" s="621">
        <v>1.452</v>
      </c>
      <c r="K167" s="624" t="s">
        <v>369</v>
      </c>
    </row>
    <row r="168" spans="1:11" ht="14.4" customHeight="1" thickBot="1" x14ac:dyDescent="0.35">
      <c r="A168" s="637" t="s">
        <v>496</v>
      </c>
      <c r="B168" s="615">
        <v>0</v>
      </c>
      <c r="C168" s="615">
        <v>0</v>
      </c>
      <c r="D168" s="616">
        <v>0</v>
      </c>
      <c r="E168" s="625" t="s">
        <v>336</v>
      </c>
      <c r="F168" s="615">
        <v>0</v>
      </c>
      <c r="G168" s="616">
        <v>0</v>
      </c>
      <c r="H168" s="618">
        <v>0</v>
      </c>
      <c r="I168" s="615">
        <v>1.452</v>
      </c>
      <c r="J168" s="616">
        <v>1.452</v>
      </c>
      <c r="K168" s="626" t="s">
        <v>369</v>
      </c>
    </row>
    <row r="169" spans="1:11" ht="14.4" customHeight="1" thickBot="1" x14ac:dyDescent="0.35">
      <c r="A169" s="634" t="s">
        <v>497</v>
      </c>
      <c r="B169" s="615">
        <v>0</v>
      </c>
      <c r="C169" s="615">
        <v>0.51590999999999998</v>
      </c>
      <c r="D169" s="616">
        <v>0.51590999999999998</v>
      </c>
      <c r="E169" s="625" t="s">
        <v>336</v>
      </c>
      <c r="F169" s="615">
        <v>0</v>
      </c>
      <c r="G169" s="616">
        <v>0</v>
      </c>
      <c r="H169" s="618">
        <v>0</v>
      </c>
      <c r="I169" s="615">
        <v>0</v>
      </c>
      <c r="J169" s="616">
        <v>0</v>
      </c>
      <c r="K169" s="626" t="s">
        <v>336</v>
      </c>
    </row>
    <row r="170" spans="1:11" ht="14.4" customHeight="1" thickBot="1" x14ac:dyDescent="0.35">
      <c r="A170" s="635" t="s">
        <v>498</v>
      </c>
      <c r="B170" s="615">
        <v>0</v>
      </c>
      <c r="C170" s="615">
        <v>0.51590999999999998</v>
      </c>
      <c r="D170" s="616">
        <v>0.51590999999999998</v>
      </c>
      <c r="E170" s="625" t="s">
        <v>336</v>
      </c>
      <c r="F170" s="615">
        <v>0</v>
      </c>
      <c r="G170" s="616">
        <v>0</v>
      </c>
      <c r="H170" s="618">
        <v>0</v>
      </c>
      <c r="I170" s="615">
        <v>0</v>
      </c>
      <c r="J170" s="616">
        <v>0</v>
      </c>
      <c r="K170" s="626" t="s">
        <v>336</v>
      </c>
    </row>
    <row r="171" spans="1:11" ht="14.4" customHeight="1" thickBot="1" x14ac:dyDescent="0.35">
      <c r="A171" s="636" t="s">
        <v>499</v>
      </c>
      <c r="B171" s="620">
        <v>0</v>
      </c>
      <c r="C171" s="620">
        <v>0.51590999999999998</v>
      </c>
      <c r="D171" s="621">
        <v>0.51590999999999998</v>
      </c>
      <c r="E171" s="622" t="s">
        <v>336</v>
      </c>
      <c r="F171" s="620">
        <v>0</v>
      </c>
      <c r="G171" s="621">
        <v>0</v>
      </c>
      <c r="H171" s="623">
        <v>0</v>
      </c>
      <c r="I171" s="620">
        <v>0</v>
      </c>
      <c r="J171" s="621">
        <v>0</v>
      </c>
      <c r="K171" s="624" t="s">
        <v>336</v>
      </c>
    </row>
    <row r="172" spans="1:11" ht="14.4" customHeight="1" thickBot="1" x14ac:dyDescent="0.35">
      <c r="A172" s="637" t="s">
        <v>500</v>
      </c>
      <c r="B172" s="615">
        <v>0</v>
      </c>
      <c r="C172" s="615">
        <v>0.51590999999999998</v>
      </c>
      <c r="D172" s="616">
        <v>0.51590999999999998</v>
      </c>
      <c r="E172" s="625" t="s">
        <v>336</v>
      </c>
      <c r="F172" s="615">
        <v>0</v>
      </c>
      <c r="G172" s="616">
        <v>0</v>
      </c>
      <c r="H172" s="618">
        <v>0</v>
      </c>
      <c r="I172" s="615">
        <v>0</v>
      </c>
      <c r="J172" s="616">
        <v>0</v>
      </c>
      <c r="K172" s="626" t="s">
        <v>336</v>
      </c>
    </row>
    <row r="173" spans="1:11" ht="14.4" customHeight="1" thickBot="1" x14ac:dyDescent="0.35">
      <c r="A173" s="633" t="s">
        <v>501</v>
      </c>
      <c r="B173" s="615">
        <v>157236.524919032</v>
      </c>
      <c r="C173" s="615">
        <v>153020.72928</v>
      </c>
      <c r="D173" s="616">
        <v>-4215.7956390318896</v>
      </c>
      <c r="E173" s="617">
        <v>0.97318819122199995</v>
      </c>
      <c r="F173" s="615">
        <v>157559.230381951</v>
      </c>
      <c r="G173" s="616">
        <v>52519.743460650301</v>
      </c>
      <c r="H173" s="618">
        <v>10228.078030000001</v>
      </c>
      <c r="I173" s="615">
        <v>45259.395920000003</v>
      </c>
      <c r="J173" s="616">
        <v>-7260.3475406503003</v>
      </c>
      <c r="K173" s="619">
        <v>0.28725321779099999</v>
      </c>
    </row>
    <row r="174" spans="1:11" ht="14.4" customHeight="1" thickBot="1" x14ac:dyDescent="0.35">
      <c r="A174" s="634" t="s">
        <v>502</v>
      </c>
      <c r="B174" s="615">
        <v>157152.951879484</v>
      </c>
      <c r="C174" s="615">
        <v>152861.61803000001</v>
      </c>
      <c r="D174" s="616">
        <v>-4291.33384948401</v>
      </c>
      <c r="E174" s="617">
        <v>0.97269326602999995</v>
      </c>
      <c r="F174" s="615">
        <v>157446.230381951</v>
      </c>
      <c r="G174" s="616">
        <v>52482.076793983601</v>
      </c>
      <c r="H174" s="618">
        <v>10228.078030000001</v>
      </c>
      <c r="I174" s="615">
        <v>45254.05272</v>
      </c>
      <c r="J174" s="616">
        <v>-7228.0240739836199</v>
      </c>
      <c r="K174" s="619">
        <v>0.28742544429400002</v>
      </c>
    </row>
    <row r="175" spans="1:11" ht="14.4" customHeight="1" thickBot="1" x14ac:dyDescent="0.35">
      <c r="A175" s="635" t="s">
        <v>503</v>
      </c>
      <c r="B175" s="615">
        <v>157152.951879484</v>
      </c>
      <c r="C175" s="615">
        <v>152861.61803000001</v>
      </c>
      <c r="D175" s="616">
        <v>-4291.33384948401</v>
      </c>
      <c r="E175" s="617">
        <v>0.97269326602999995</v>
      </c>
      <c r="F175" s="615">
        <v>157446.230381951</v>
      </c>
      <c r="G175" s="616">
        <v>52482.076793983601</v>
      </c>
      <c r="H175" s="618">
        <v>10228.078030000001</v>
      </c>
      <c r="I175" s="615">
        <v>45254.05272</v>
      </c>
      <c r="J175" s="616">
        <v>-7228.0240739836199</v>
      </c>
      <c r="K175" s="619">
        <v>0.28742544429400002</v>
      </c>
    </row>
    <row r="176" spans="1:11" ht="14.4" customHeight="1" thickBot="1" x14ac:dyDescent="0.35">
      <c r="A176" s="636" t="s">
        <v>504</v>
      </c>
      <c r="B176" s="620">
        <v>2.95187948396</v>
      </c>
      <c r="C176" s="620">
        <v>0.23400000000000001</v>
      </c>
      <c r="D176" s="621">
        <v>-2.71787948396</v>
      </c>
      <c r="E176" s="627">
        <v>7.9271528960000004E-2</v>
      </c>
      <c r="F176" s="620">
        <v>0.23038190970299999</v>
      </c>
      <c r="G176" s="621">
        <v>7.6793969901E-2</v>
      </c>
      <c r="H176" s="623">
        <v>0</v>
      </c>
      <c r="I176" s="620">
        <v>4.9590000000000002E-2</v>
      </c>
      <c r="J176" s="621">
        <v>-2.7203969900999998E-2</v>
      </c>
      <c r="K176" s="628">
        <v>0.21525127586500001</v>
      </c>
    </row>
    <row r="177" spans="1:11" ht="14.4" customHeight="1" thickBot="1" x14ac:dyDescent="0.35">
      <c r="A177" s="637" t="s">
        <v>505</v>
      </c>
      <c r="B177" s="615">
        <v>6.0818915049999998E-2</v>
      </c>
      <c r="C177" s="615">
        <v>0</v>
      </c>
      <c r="D177" s="616">
        <v>-6.0818915049999998E-2</v>
      </c>
      <c r="E177" s="617">
        <v>0</v>
      </c>
      <c r="F177" s="615">
        <v>0</v>
      </c>
      <c r="G177" s="616">
        <v>0</v>
      </c>
      <c r="H177" s="618">
        <v>0</v>
      </c>
      <c r="I177" s="615">
        <v>0</v>
      </c>
      <c r="J177" s="616">
        <v>0</v>
      </c>
      <c r="K177" s="619">
        <v>4</v>
      </c>
    </row>
    <row r="178" spans="1:11" ht="14.4" customHeight="1" thickBot="1" x14ac:dyDescent="0.35">
      <c r="A178" s="637" t="s">
        <v>506</v>
      </c>
      <c r="B178" s="615">
        <v>0.24549446168899999</v>
      </c>
      <c r="C178" s="615">
        <v>0.23400000000000001</v>
      </c>
      <c r="D178" s="616">
        <v>-1.1494461689E-2</v>
      </c>
      <c r="E178" s="617">
        <v>0.95317832585499995</v>
      </c>
      <c r="F178" s="615">
        <v>0.23038190970299999</v>
      </c>
      <c r="G178" s="616">
        <v>7.6793969901E-2</v>
      </c>
      <c r="H178" s="618">
        <v>0</v>
      </c>
      <c r="I178" s="615">
        <v>0</v>
      </c>
      <c r="J178" s="616">
        <v>-7.6793969901E-2</v>
      </c>
      <c r="K178" s="619">
        <v>0</v>
      </c>
    </row>
    <row r="179" spans="1:11" ht="14.4" customHeight="1" thickBot="1" x14ac:dyDescent="0.35">
      <c r="A179" s="637" t="s">
        <v>507</v>
      </c>
      <c r="B179" s="615">
        <v>2.6455661072200001</v>
      </c>
      <c r="C179" s="615">
        <v>0</v>
      </c>
      <c r="D179" s="616">
        <v>-2.6455661072200001</v>
      </c>
      <c r="E179" s="617">
        <v>0</v>
      </c>
      <c r="F179" s="615">
        <v>0</v>
      </c>
      <c r="G179" s="616">
        <v>0</v>
      </c>
      <c r="H179" s="618">
        <v>0</v>
      </c>
      <c r="I179" s="615">
        <v>4.9590000000000002E-2</v>
      </c>
      <c r="J179" s="616">
        <v>4.9590000000000002E-2</v>
      </c>
      <c r="K179" s="626" t="s">
        <v>369</v>
      </c>
    </row>
    <row r="180" spans="1:11" ht="14.4" customHeight="1" thickBot="1" x14ac:dyDescent="0.35">
      <c r="A180" s="636" t="s">
        <v>508</v>
      </c>
      <c r="B180" s="620">
        <v>0</v>
      </c>
      <c r="C180" s="620">
        <v>429.52440999999999</v>
      </c>
      <c r="D180" s="621">
        <v>429.52440999999999</v>
      </c>
      <c r="E180" s="622" t="s">
        <v>336</v>
      </c>
      <c r="F180" s="620">
        <v>513.00000000013404</v>
      </c>
      <c r="G180" s="621">
        <v>171.00000000004499</v>
      </c>
      <c r="H180" s="623">
        <v>0.76527999999999996</v>
      </c>
      <c r="I180" s="620">
        <v>3.5338400000000001</v>
      </c>
      <c r="J180" s="621">
        <v>-167.46616000004499</v>
      </c>
      <c r="K180" s="628">
        <v>6.8885769979999999E-3</v>
      </c>
    </row>
    <row r="181" spans="1:11" ht="14.4" customHeight="1" thickBot="1" x14ac:dyDescent="0.35">
      <c r="A181" s="637" t="s">
        <v>509</v>
      </c>
      <c r="B181" s="615">
        <v>0</v>
      </c>
      <c r="C181" s="615">
        <v>429.52440999999999</v>
      </c>
      <c r="D181" s="616">
        <v>429.52440999999999</v>
      </c>
      <c r="E181" s="625" t="s">
        <v>336</v>
      </c>
      <c r="F181" s="615">
        <v>513.00000000013404</v>
      </c>
      <c r="G181" s="616">
        <v>171.00000000004499</v>
      </c>
      <c r="H181" s="618">
        <v>0.76527999999999996</v>
      </c>
      <c r="I181" s="615">
        <v>3.5338400000000001</v>
      </c>
      <c r="J181" s="616">
        <v>-167.46616000004499</v>
      </c>
      <c r="K181" s="619">
        <v>6.8885769979999999E-3</v>
      </c>
    </row>
    <row r="182" spans="1:11" ht="14.4" customHeight="1" thickBot="1" x14ac:dyDescent="0.35">
      <c r="A182" s="636" t="s">
        <v>510</v>
      </c>
      <c r="B182" s="620">
        <v>0</v>
      </c>
      <c r="C182" s="620">
        <v>0.95959000000000005</v>
      </c>
      <c r="D182" s="621">
        <v>0.95959000000000005</v>
      </c>
      <c r="E182" s="622" t="s">
        <v>336</v>
      </c>
      <c r="F182" s="620">
        <v>3</v>
      </c>
      <c r="G182" s="621">
        <v>1</v>
      </c>
      <c r="H182" s="623">
        <v>0.98499999999999999</v>
      </c>
      <c r="I182" s="620">
        <v>247.05619999999999</v>
      </c>
      <c r="J182" s="621">
        <v>246.05619999999999</v>
      </c>
      <c r="K182" s="628">
        <v>82.352066666645001</v>
      </c>
    </row>
    <row r="183" spans="1:11" ht="14.4" customHeight="1" thickBot="1" x14ac:dyDescent="0.35">
      <c r="A183" s="637" t="s">
        <v>511</v>
      </c>
      <c r="B183" s="615">
        <v>0</v>
      </c>
      <c r="C183" s="615">
        <v>0.95959000000000005</v>
      </c>
      <c r="D183" s="616">
        <v>0.95959000000000005</v>
      </c>
      <c r="E183" s="625" t="s">
        <v>336</v>
      </c>
      <c r="F183" s="615">
        <v>3</v>
      </c>
      <c r="G183" s="616">
        <v>1</v>
      </c>
      <c r="H183" s="618">
        <v>0.98499999999999999</v>
      </c>
      <c r="I183" s="615">
        <v>247.05619999999999</v>
      </c>
      <c r="J183" s="616">
        <v>246.05619999999999</v>
      </c>
      <c r="K183" s="619">
        <v>82.352066666645001</v>
      </c>
    </row>
    <row r="184" spans="1:11" ht="14.4" customHeight="1" thickBot="1" x14ac:dyDescent="0.35">
      <c r="A184" s="636" t="s">
        <v>512</v>
      </c>
      <c r="B184" s="620">
        <v>0</v>
      </c>
      <c r="C184" s="620">
        <v>0</v>
      </c>
      <c r="D184" s="621">
        <v>0</v>
      </c>
      <c r="E184" s="622" t="s">
        <v>336</v>
      </c>
      <c r="F184" s="620">
        <v>0</v>
      </c>
      <c r="G184" s="621">
        <v>0</v>
      </c>
      <c r="H184" s="623">
        <v>-13.082079999999999</v>
      </c>
      <c r="I184" s="620">
        <v>-13.082079999999999</v>
      </c>
      <c r="J184" s="621">
        <v>-13.082079999999999</v>
      </c>
      <c r="K184" s="624" t="s">
        <v>369</v>
      </c>
    </row>
    <row r="185" spans="1:11" ht="14.4" customHeight="1" thickBot="1" x14ac:dyDescent="0.35">
      <c r="A185" s="637" t="s">
        <v>513</v>
      </c>
      <c r="B185" s="615">
        <v>0</v>
      </c>
      <c r="C185" s="615">
        <v>0</v>
      </c>
      <c r="D185" s="616">
        <v>0</v>
      </c>
      <c r="E185" s="625" t="s">
        <v>336</v>
      </c>
      <c r="F185" s="615">
        <v>0</v>
      </c>
      <c r="G185" s="616">
        <v>0</v>
      </c>
      <c r="H185" s="618">
        <v>-13.082079999999999</v>
      </c>
      <c r="I185" s="615">
        <v>-13.082079999999999</v>
      </c>
      <c r="J185" s="616">
        <v>-13.082079999999999</v>
      </c>
      <c r="K185" s="626" t="s">
        <v>369</v>
      </c>
    </row>
    <row r="186" spans="1:11" ht="14.4" customHeight="1" thickBot="1" x14ac:dyDescent="0.35">
      <c r="A186" s="636" t="s">
        <v>514</v>
      </c>
      <c r="B186" s="620">
        <v>157150</v>
      </c>
      <c r="C186" s="620">
        <v>147381.70209000001</v>
      </c>
      <c r="D186" s="621">
        <v>-9768.2979100000503</v>
      </c>
      <c r="E186" s="627">
        <v>0.93784092962099996</v>
      </c>
      <c r="F186" s="620">
        <v>156930.00000004101</v>
      </c>
      <c r="G186" s="621">
        <v>52310.000000013701</v>
      </c>
      <c r="H186" s="623">
        <v>9488.3193699999993</v>
      </c>
      <c r="I186" s="620">
        <v>44359.256329999997</v>
      </c>
      <c r="J186" s="621">
        <v>-7950.7436700136705</v>
      </c>
      <c r="K186" s="628">
        <v>0.28266906474199999</v>
      </c>
    </row>
    <row r="187" spans="1:11" ht="14.4" customHeight="1" thickBot="1" x14ac:dyDescent="0.35">
      <c r="A187" s="637" t="s">
        <v>515</v>
      </c>
      <c r="B187" s="615">
        <v>99945.000000000102</v>
      </c>
      <c r="C187" s="615">
        <v>86876.747730000003</v>
      </c>
      <c r="D187" s="616">
        <v>-13068.252270000101</v>
      </c>
      <c r="E187" s="617">
        <v>0.86924556235899997</v>
      </c>
      <c r="F187" s="615">
        <v>95864.000000025</v>
      </c>
      <c r="G187" s="616">
        <v>31954.666666674999</v>
      </c>
      <c r="H187" s="618">
        <v>4984.3356100000001</v>
      </c>
      <c r="I187" s="615">
        <v>20732.185649999999</v>
      </c>
      <c r="J187" s="616">
        <v>-11222.481016674999</v>
      </c>
      <c r="K187" s="619">
        <v>0.216266644934</v>
      </c>
    </row>
    <row r="188" spans="1:11" ht="14.4" customHeight="1" thickBot="1" x14ac:dyDescent="0.35">
      <c r="A188" s="637" t="s">
        <v>516</v>
      </c>
      <c r="B188" s="615">
        <v>57205</v>
      </c>
      <c r="C188" s="615">
        <v>60504.954360000003</v>
      </c>
      <c r="D188" s="616">
        <v>3299.9543600000002</v>
      </c>
      <c r="E188" s="617">
        <v>1.057686467266</v>
      </c>
      <c r="F188" s="615">
        <v>61066.000000015898</v>
      </c>
      <c r="G188" s="616">
        <v>20355.333333338702</v>
      </c>
      <c r="H188" s="618">
        <v>4503.9837600000001</v>
      </c>
      <c r="I188" s="615">
        <v>23627.070680000001</v>
      </c>
      <c r="J188" s="616">
        <v>3271.7373466613399</v>
      </c>
      <c r="K188" s="619">
        <v>0.38691040316999997</v>
      </c>
    </row>
    <row r="189" spans="1:11" ht="14.4" customHeight="1" thickBot="1" x14ac:dyDescent="0.35">
      <c r="A189" s="636" t="s">
        <v>517</v>
      </c>
      <c r="B189" s="620">
        <v>0</v>
      </c>
      <c r="C189" s="620">
        <v>5049.19794</v>
      </c>
      <c r="D189" s="621">
        <v>5049.19794</v>
      </c>
      <c r="E189" s="622" t="s">
        <v>336</v>
      </c>
      <c r="F189" s="620">
        <v>0</v>
      </c>
      <c r="G189" s="621">
        <v>0</v>
      </c>
      <c r="H189" s="623">
        <v>751.09046000000001</v>
      </c>
      <c r="I189" s="620">
        <v>657.23883999999998</v>
      </c>
      <c r="J189" s="621">
        <v>657.23883999999998</v>
      </c>
      <c r="K189" s="624" t="s">
        <v>336</v>
      </c>
    </row>
    <row r="190" spans="1:11" ht="14.4" customHeight="1" thickBot="1" x14ac:dyDescent="0.35">
      <c r="A190" s="637" t="s">
        <v>518</v>
      </c>
      <c r="B190" s="615">
        <v>0</v>
      </c>
      <c r="C190" s="615">
        <v>493.44878</v>
      </c>
      <c r="D190" s="616">
        <v>493.44878</v>
      </c>
      <c r="E190" s="625" t="s">
        <v>336</v>
      </c>
      <c r="F190" s="615">
        <v>0</v>
      </c>
      <c r="G190" s="616">
        <v>0</v>
      </c>
      <c r="H190" s="618">
        <v>0</v>
      </c>
      <c r="I190" s="615">
        <v>0</v>
      </c>
      <c r="J190" s="616">
        <v>0</v>
      </c>
      <c r="K190" s="626" t="s">
        <v>336</v>
      </c>
    </row>
    <row r="191" spans="1:11" ht="14.4" customHeight="1" thickBot="1" x14ac:dyDescent="0.35">
      <c r="A191" s="637" t="s">
        <v>519</v>
      </c>
      <c r="B191" s="615">
        <v>0</v>
      </c>
      <c r="C191" s="615">
        <v>4555.7491600000003</v>
      </c>
      <c r="D191" s="616">
        <v>4555.7491600000003</v>
      </c>
      <c r="E191" s="625" t="s">
        <v>336</v>
      </c>
      <c r="F191" s="615">
        <v>0</v>
      </c>
      <c r="G191" s="616">
        <v>0</v>
      </c>
      <c r="H191" s="618">
        <v>751.09046000000001</v>
      </c>
      <c r="I191" s="615">
        <v>657.23883999999998</v>
      </c>
      <c r="J191" s="616">
        <v>657.23883999999998</v>
      </c>
      <c r="K191" s="626" t="s">
        <v>336</v>
      </c>
    </row>
    <row r="192" spans="1:11" ht="14.4" customHeight="1" thickBot="1" x14ac:dyDescent="0.35">
      <c r="A192" s="634" t="s">
        <v>520</v>
      </c>
      <c r="B192" s="615">
        <v>2.5730395478869998</v>
      </c>
      <c r="C192" s="615">
        <v>58.126249999999999</v>
      </c>
      <c r="D192" s="616">
        <v>55.553210452111998</v>
      </c>
      <c r="E192" s="617">
        <v>22.590500036321</v>
      </c>
      <c r="F192" s="615">
        <v>22</v>
      </c>
      <c r="G192" s="616">
        <v>7.333333333333</v>
      </c>
      <c r="H192" s="618">
        <v>0</v>
      </c>
      <c r="I192" s="615">
        <v>5.3432000000000004</v>
      </c>
      <c r="J192" s="616">
        <v>-1.990133333333</v>
      </c>
      <c r="K192" s="619">
        <v>0.24287272727199999</v>
      </c>
    </row>
    <row r="193" spans="1:11" ht="14.4" customHeight="1" thickBot="1" x14ac:dyDescent="0.35">
      <c r="A193" s="635" t="s">
        <v>521</v>
      </c>
      <c r="B193" s="615">
        <v>0</v>
      </c>
      <c r="C193" s="615">
        <v>27.507999999999999</v>
      </c>
      <c r="D193" s="616">
        <v>27.507999999999999</v>
      </c>
      <c r="E193" s="625" t="s">
        <v>336</v>
      </c>
      <c r="F193" s="615">
        <v>0</v>
      </c>
      <c r="G193" s="616">
        <v>0</v>
      </c>
      <c r="H193" s="618">
        <v>0</v>
      </c>
      <c r="I193" s="615">
        <v>0</v>
      </c>
      <c r="J193" s="616">
        <v>0</v>
      </c>
      <c r="K193" s="626" t="s">
        <v>336</v>
      </c>
    </row>
    <row r="194" spans="1:11" ht="14.4" customHeight="1" thickBot="1" x14ac:dyDescent="0.35">
      <c r="A194" s="636" t="s">
        <v>522</v>
      </c>
      <c r="B194" s="620">
        <v>0</v>
      </c>
      <c r="C194" s="620">
        <v>27.507999999999999</v>
      </c>
      <c r="D194" s="621">
        <v>27.507999999999999</v>
      </c>
      <c r="E194" s="622" t="s">
        <v>336</v>
      </c>
      <c r="F194" s="620">
        <v>0</v>
      </c>
      <c r="G194" s="621">
        <v>0</v>
      </c>
      <c r="H194" s="623">
        <v>0</v>
      </c>
      <c r="I194" s="620">
        <v>0</v>
      </c>
      <c r="J194" s="621">
        <v>0</v>
      </c>
      <c r="K194" s="624" t="s">
        <v>336</v>
      </c>
    </row>
    <row r="195" spans="1:11" ht="14.4" customHeight="1" thickBot="1" x14ac:dyDescent="0.35">
      <c r="A195" s="637" t="s">
        <v>523</v>
      </c>
      <c r="B195" s="615">
        <v>0</v>
      </c>
      <c r="C195" s="615">
        <v>27.507999999999999</v>
      </c>
      <c r="D195" s="616">
        <v>27.507999999999999</v>
      </c>
      <c r="E195" s="625" t="s">
        <v>336</v>
      </c>
      <c r="F195" s="615">
        <v>0</v>
      </c>
      <c r="G195" s="616">
        <v>0</v>
      </c>
      <c r="H195" s="618">
        <v>0</v>
      </c>
      <c r="I195" s="615">
        <v>0</v>
      </c>
      <c r="J195" s="616">
        <v>0</v>
      </c>
      <c r="K195" s="626" t="s">
        <v>336</v>
      </c>
    </row>
    <row r="196" spans="1:11" ht="14.4" customHeight="1" thickBot="1" x14ac:dyDescent="0.35">
      <c r="A196" s="640" t="s">
        <v>524</v>
      </c>
      <c r="B196" s="620">
        <v>2.5730395478869998</v>
      </c>
      <c r="C196" s="620">
        <v>30.61825</v>
      </c>
      <c r="D196" s="621">
        <v>28.045210452111998</v>
      </c>
      <c r="E196" s="627">
        <v>11.899642205320999</v>
      </c>
      <c r="F196" s="620">
        <v>22</v>
      </c>
      <c r="G196" s="621">
        <v>7.333333333333</v>
      </c>
      <c r="H196" s="623">
        <v>0</v>
      </c>
      <c r="I196" s="620">
        <v>5.3432000000000004</v>
      </c>
      <c r="J196" s="621">
        <v>-1.990133333333</v>
      </c>
      <c r="K196" s="628">
        <v>0.24287272727199999</v>
      </c>
    </row>
    <row r="197" spans="1:11" ht="14.4" customHeight="1" thickBot="1" x14ac:dyDescent="0.35">
      <c r="A197" s="636" t="s">
        <v>525</v>
      </c>
      <c r="B197" s="620">
        <v>0</v>
      </c>
      <c r="C197" s="620">
        <v>2.5000000000000001E-4</v>
      </c>
      <c r="D197" s="621">
        <v>2.5000000000000001E-4</v>
      </c>
      <c r="E197" s="622" t="s">
        <v>336</v>
      </c>
      <c r="F197" s="620">
        <v>0</v>
      </c>
      <c r="G197" s="621">
        <v>0</v>
      </c>
      <c r="H197" s="623">
        <v>0</v>
      </c>
      <c r="I197" s="620">
        <v>0</v>
      </c>
      <c r="J197" s="621">
        <v>0</v>
      </c>
      <c r="K197" s="624" t="s">
        <v>336</v>
      </c>
    </row>
    <row r="198" spans="1:11" ht="14.4" customHeight="1" thickBot="1" x14ac:dyDescent="0.35">
      <c r="A198" s="637" t="s">
        <v>526</v>
      </c>
      <c r="B198" s="615">
        <v>0</v>
      </c>
      <c r="C198" s="615">
        <v>2.5000000000000001E-4</v>
      </c>
      <c r="D198" s="616">
        <v>2.5000000000000001E-4</v>
      </c>
      <c r="E198" s="625" t="s">
        <v>336</v>
      </c>
      <c r="F198" s="615">
        <v>0</v>
      </c>
      <c r="G198" s="616">
        <v>0</v>
      </c>
      <c r="H198" s="618">
        <v>0</v>
      </c>
      <c r="I198" s="615">
        <v>0</v>
      </c>
      <c r="J198" s="616">
        <v>0</v>
      </c>
      <c r="K198" s="626" t="s">
        <v>336</v>
      </c>
    </row>
    <row r="199" spans="1:11" ht="14.4" customHeight="1" thickBot="1" x14ac:dyDescent="0.35">
      <c r="A199" s="636" t="s">
        <v>527</v>
      </c>
      <c r="B199" s="620">
        <v>2.5730395478869998</v>
      </c>
      <c r="C199" s="620">
        <v>24.681000000000001</v>
      </c>
      <c r="D199" s="621">
        <v>22.107960452112</v>
      </c>
      <c r="E199" s="627">
        <v>9.5921572679540006</v>
      </c>
      <c r="F199" s="620">
        <v>22</v>
      </c>
      <c r="G199" s="621">
        <v>7.333333333333</v>
      </c>
      <c r="H199" s="623">
        <v>0</v>
      </c>
      <c r="I199" s="620">
        <v>0</v>
      </c>
      <c r="J199" s="621">
        <v>-7.333333333333</v>
      </c>
      <c r="K199" s="628">
        <v>0</v>
      </c>
    </row>
    <row r="200" spans="1:11" ht="14.4" customHeight="1" thickBot="1" x14ac:dyDescent="0.35">
      <c r="A200" s="637" t="s">
        <v>528</v>
      </c>
      <c r="B200" s="615">
        <v>0</v>
      </c>
      <c r="C200" s="615">
        <v>6.0000000000000001E-3</v>
      </c>
      <c r="D200" s="616">
        <v>6.0000000000000001E-3</v>
      </c>
      <c r="E200" s="625" t="s">
        <v>336</v>
      </c>
      <c r="F200" s="615">
        <v>0</v>
      </c>
      <c r="G200" s="616">
        <v>0</v>
      </c>
      <c r="H200" s="618">
        <v>0</v>
      </c>
      <c r="I200" s="615">
        <v>0</v>
      </c>
      <c r="J200" s="616">
        <v>0</v>
      </c>
      <c r="K200" s="619">
        <v>4</v>
      </c>
    </row>
    <row r="201" spans="1:11" ht="14.4" customHeight="1" thickBot="1" x14ac:dyDescent="0.35">
      <c r="A201" s="637" t="s">
        <v>529</v>
      </c>
      <c r="B201" s="615">
        <v>0</v>
      </c>
      <c r="C201" s="615">
        <v>24.675000000000001</v>
      </c>
      <c r="D201" s="616">
        <v>24.675000000000001</v>
      </c>
      <c r="E201" s="625" t="s">
        <v>369</v>
      </c>
      <c r="F201" s="615">
        <v>22</v>
      </c>
      <c r="G201" s="616">
        <v>7.333333333333</v>
      </c>
      <c r="H201" s="618">
        <v>0</v>
      </c>
      <c r="I201" s="615">
        <v>0</v>
      </c>
      <c r="J201" s="616">
        <v>-7.333333333333</v>
      </c>
      <c r="K201" s="619">
        <v>0</v>
      </c>
    </row>
    <row r="202" spans="1:11" ht="14.4" customHeight="1" thickBot="1" x14ac:dyDescent="0.35">
      <c r="A202" s="637" t="s">
        <v>530</v>
      </c>
      <c r="B202" s="615">
        <v>2.5730395478869998</v>
      </c>
      <c r="C202" s="615">
        <v>0</v>
      </c>
      <c r="D202" s="616">
        <v>-2.5730395478869998</v>
      </c>
      <c r="E202" s="617">
        <v>0</v>
      </c>
      <c r="F202" s="615">
        <v>0</v>
      </c>
      <c r="G202" s="616">
        <v>0</v>
      </c>
      <c r="H202" s="618">
        <v>0</v>
      </c>
      <c r="I202" s="615">
        <v>0</v>
      </c>
      <c r="J202" s="616">
        <v>0</v>
      </c>
      <c r="K202" s="619">
        <v>4</v>
      </c>
    </row>
    <row r="203" spans="1:11" ht="14.4" customHeight="1" thickBot="1" x14ac:dyDescent="0.35">
      <c r="A203" s="636" t="s">
        <v>531</v>
      </c>
      <c r="B203" s="620">
        <v>0</v>
      </c>
      <c r="C203" s="620">
        <v>5.9370000000000003</v>
      </c>
      <c r="D203" s="621">
        <v>5.9370000000000003</v>
      </c>
      <c r="E203" s="622" t="s">
        <v>336</v>
      </c>
      <c r="F203" s="620">
        <v>0</v>
      </c>
      <c r="G203" s="621">
        <v>0</v>
      </c>
      <c r="H203" s="623">
        <v>0</v>
      </c>
      <c r="I203" s="620">
        <v>5.3432000000000004</v>
      </c>
      <c r="J203" s="621">
        <v>5.3432000000000004</v>
      </c>
      <c r="K203" s="624" t="s">
        <v>336</v>
      </c>
    </row>
    <row r="204" spans="1:11" ht="14.4" customHeight="1" thickBot="1" x14ac:dyDescent="0.35">
      <c r="A204" s="637" t="s">
        <v>532</v>
      </c>
      <c r="B204" s="615">
        <v>0</v>
      </c>
      <c r="C204" s="615">
        <v>5.9370000000000003</v>
      </c>
      <c r="D204" s="616">
        <v>5.9370000000000003</v>
      </c>
      <c r="E204" s="625" t="s">
        <v>336</v>
      </c>
      <c r="F204" s="615">
        <v>0</v>
      </c>
      <c r="G204" s="616">
        <v>0</v>
      </c>
      <c r="H204" s="618">
        <v>0</v>
      </c>
      <c r="I204" s="615">
        <v>5.3432000000000004</v>
      </c>
      <c r="J204" s="616">
        <v>5.3432000000000004</v>
      </c>
      <c r="K204" s="626" t="s">
        <v>336</v>
      </c>
    </row>
    <row r="205" spans="1:11" ht="14.4" customHeight="1" thickBot="1" x14ac:dyDescent="0.35">
      <c r="A205" s="634" t="s">
        <v>533</v>
      </c>
      <c r="B205" s="615">
        <v>81</v>
      </c>
      <c r="C205" s="615">
        <v>100.985</v>
      </c>
      <c r="D205" s="616">
        <v>19.984999999999999</v>
      </c>
      <c r="E205" s="617">
        <v>1.246728395061</v>
      </c>
      <c r="F205" s="615">
        <v>91.000000000022993</v>
      </c>
      <c r="G205" s="616">
        <v>30.333333333340999</v>
      </c>
      <c r="H205" s="618">
        <v>0</v>
      </c>
      <c r="I205" s="615">
        <v>0</v>
      </c>
      <c r="J205" s="616">
        <v>-30.333333333340999</v>
      </c>
      <c r="K205" s="619">
        <v>0</v>
      </c>
    </row>
    <row r="206" spans="1:11" ht="14.4" customHeight="1" thickBot="1" x14ac:dyDescent="0.35">
      <c r="A206" s="640" t="s">
        <v>534</v>
      </c>
      <c r="B206" s="620">
        <v>81</v>
      </c>
      <c r="C206" s="620">
        <v>100.985</v>
      </c>
      <c r="D206" s="621">
        <v>19.984999999999999</v>
      </c>
      <c r="E206" s="627">
        <v>1.246728395061</v>
      </c>
      <c r="F206" s="620">
        <v>91.000000000022993</v>
      </c>
      <c r="G206" s="621">
        <v>30.333333333340999</v>
      </c>
      <c r="H206" s="623">
        <v>0</v>
      </c>
      <c r="I206" s="620">
        <v>0</v>
      </c>
      <c r="J206" s="621">
        <v>-30.333333333340999</v>
      </c>
      <c r="K206" s="628">
        <v>0</v>
      </c>
    </row>
    <row r="207" spans="1:11" ht="14.4" customHeight="1" thickBot="1" x14ac:dyDescent="0.35">
      <c r="A207" s="636" t="s">
        <v>535</v>
      </c>
      <c r="B207" s="620">
        <v>81</v>
      </c>
      <c r="C207" s="620">
        <v>100.985</v>
      </c>
      <c r="D207" s="621">
        <v>19.984999999999999</v>
      </c>
      <c r="E207" s="627">
        <v>1.246728395061</v>
      </c>
      <c r="F207" s="620">
        <v>91.000000000022993</v>
      </c>
      <c r="G207" s="621">
        <v>30.333333333340999</v>
      </c>
      <c r="H207" s="623">
        <v>0</v>
      </c>
      <c r="I207" s="620">
        <v>0</v>
      </c>
      <c r="J207" s="621">
        <v>-30.333333333340999</v>
      </c>
      <c r="K207" s="628">
        <v>0</v>
      </c>
    </row>
    <row r="208" spans="1:11" ht="14.4" customHeight="1" thickBot="1" x14ac:dyDescent="0.35">
      <c r="A208" s="637" t="s">
        <v>536</v>
      </c>
      <c r="B208" s="615">
        <v>81</v>
      </c>
      <c r="C208" s="615">
        <v>100.985</v>
      </c>
      <c r="D208" s="616">
        <v>19.984999999999999</v>
      </c>
      <c r="E208" s="617">
        <v>1.246728395061</v>
      </c>
      <c r="F208" s="615">
        <v>91.000000000022993</v>
      </c>
      <c r="G208" s="616">
        <v>30.333333333340999</v>
      </c>
      <c r="H208" s="618">
        <v>0</v>
      </c>
      <c r="I208" s="615">
        <v>0</v>
      </c>
      <c r="J208" s="616">
        <v>-30.333333333340999</v>
      </c>
      <c r="K208" s="619">
        <v>0</v>
      </c>
    </row>
    <row r="209" spans="1:11" ht="14.4" customHeight="1" thickBot="1" x14ac:dyDescent="0.35">
      <c r="A209" s="633" t="s">
        <v>537</v>
      </c>
      <c r="B209" s="615">
        <v>10284.010632265399</v>
      </c>
      <c r="C209" s="615">
        <v>11428.09621</v>
      </c>
      <c r="D209" s="616">
        <v>1144.0855777346201</v>
      </c>
      <c r="E209" s="617">
        <v>1.111248968777</v>
      </c>
      <c r="F209" s="615">
        <v>0</v>
      </c>
      <c r="G209" s="616">
        <v>0</v>
      </c>
      <c r="H209" s="618">
        <v>888.17354000000296</v>
      </c>
      <c r="I209" s="615">
        <v>3678.04916000001</v>
      </c>
      <c r="J209" s="616">
        <v>3678.04916000001</v>
      </c>
      <c r="K209" s="626" t="s">
        <v>336</v>
      </c>
    </row>
    <row r="210" spans="1:11" ht="14.4" customHeight="1" thickBot="1" x14ac:dyDescent="0.35">
      <c r="A210" s="638" t="s">
        <v>538</v>
      </c>
      <c r="B210" s="620">
        <v>10284.010632265399</v>
      </c>
      <c r="C210" s="620">
        <v>11428.09621</v>
      </c>
      <c r="D210" s="621">
        <v>1144.0855777346201</v>
      </c>
      <c r="E210" s="627">
        <v>1.111248968777</v>
      </c>
      <c r="F210" s="620">
        <v>0</v>
      </c>
      <c r="G210" s="621">
        <v>0</v>
      </c>
      <c r="H210" s="623">
        <v>888.17354000000296</v>
      </c>
      <c r="I210" s="620">
        <v>3678.04916000001</v>
      </c>
      <c r="J210" s="621">
        <v>3678.04916000001</v>
      </c>
      <c r="K210" s="624" t="s">
        <v>336</v>
      </c>
    </row>
    <row r="211" spans="1:11" ht="14.4" customHeight="1" thickBot="1" x14ac:dyDescent="0.35">
      <c r="A211" s="640" t="s">
        <v>54</v>
      </c>
      <c r="B211" s="620">
        <v>10284.010632265399</v>
      </c>
      <c r="C211" s="620">
        <v>11428.09621</v>
      </c>
      <c r="D211" s="621">
        <v>1144.0855777346201</v>
      </c>
      <c r="E211" s="627">
        <v>1.111248968777</v>
      </c>
      <c r="F211" s="620">
        <v>0</v>
      </c>
      <c r="G211" s="621">
        <v>0</v>
      </c>
      <c r="H211" s="623">
        <v>888.17354000000296</v>
      </c>
      <c r="I211" s="620">
        <v>3678.04916000001</v>
      </c>
      <c r="J211" s="621">
        <v>3678.04916000001</v>
      </c>
      <c r="K211" s="624" t="s">
        <v>336</v>
      </c>
    </row>
    <row r="212" spans="1:11" ht="14.4" customHeight="1" thickBot="1" x14ac:dyDescent="0.35">
      <c r="A212" s="636" t="s">
        <v>539</v>
      </c>
      <c r="B212" s="620">
        <v>37</v>
      </c>
      <c r="C212" s="620">
        <v>82.760999999999996</v>
      </c>
      <c r="D212" s="621">
        <v>45.761000000000003</v>
      </c>
      <c r="E212" s="627">
        <v>2.2367837837829998</v>
      </c>
      <c r="F212" s="620">
        <v>0</v>
      </c>
      <c r="G212" s="621">
        <v>0</v>
      </c>
      <c r="H212" s="623">
        <v>7.8789999999999996</v>
      </c>
      <c r="I212" s="620">
        <v>31.517250000000001</v>
      </c>
      <c r="J212" s="621">
        <v>31.517250000000001</v>
      </c>
      <c r="K212" s="624" t="s">
        <v>336</v>
      </c>
    </row>
    <row r="213" spans="1:11" ht="14.4" customHeight="1" thickBot="1" x14ac:dyDescent="0.35">
      <c r="A213" s="637" t="s">
        <v>540</v>
      </c>
      <c r="B213" s="615">
        <v>37</v>
      </c>
      <c r="C213" s="615">
        <v>82.760999999999996</v>
      </c>
      <c r="D213" s="616">
        <v>45.761000000000003</v>
      </c>
      <c r="E213" s="617">
        <v>2.2367837837829998</v>
      </c>
      <c r="F213" s="615">
        <v>0</v>
      </c>
      <c r="G213" s="616">
        <v>0</v>
      </c>
      <c r="H213" s="618">
        <v>7.8789999999999996</v>
      </c>
      <c r="I213" s="615">
        <v>31.517250000000001</v>
      </c>
      <c r="J213" s="616">
        <v>31.517250000000001</v>
      </c>
      <c r="K213" s="626" t="s">
        <v>336</v>
      </c>
    </row>
    <row r="214" spans="1:11" ht="14.4" customHeight="1" thickBot="1" x14ac:dyDescent="0.35">
      <c r="A214" s="636" t="s">
        <v>541</v>
      </c>
      <c r="B214" s="620">
        <v>75.010632265381005</v>
      </c>
      <c r="C214" s="620">
        <v>102.07514</v>
      </c>
      <c r="D214" s="621">
        <v>27.064507734618001</v>
      </c>
      <c r="E214" s="627">
        <v>1.360808953574</v>
      </c>
      <c r="F214" s="620">
        <v>0</v>
      </c>
      <c r="G214" s="621">
        <v>0</v>
      </c>
      <c r="H214" s="623">
        <v>15.19214</v>
      </c>
      <c r="I214" s="620">
        <v>31.562080000000002</v>
      </c>
      <c r="J214" s="621">
        <v>31.562080000000002</v>
      </c>
      <c r="K214" s="624" t="s">
        <v>336</v>
      </c>
    </row>
    <row r="215" spans="1:11" ht="14.4" customHeight="1" thickBot="1" x14ac:dyDescent="0.35">
      <c r="A215" s="637" t="s">
        <v>542</v>
      </c>
      <c r="B215" s="615">
        <v>75.010632265381005</v>
      </c>
      <c r="C215" s="615">
        <v>102.07514</v>
      </c>
      <c r="D215" s="616">
        <v>27.064507734618001</v>
      </c>
      <c r="E215" s="617">
        <v>1.360808953574</v>
      </c>
      <c r="F215" s="615">
        <v>0</v>
      </c>
      <c r="G215" s="616">
        <v>0</v>
      </c>
      <c r="H215" s="618">
        <v>15.19214</v>
      </c>
      <c r="I215" s="615">
        <v>31.562080000000002</v>
      </c>
      <c r="J215" s="616">
        <v>31.562080000000002</v>
      </c>
      <c r="K215" s="626" t="s">
        <v>336</v>
      </c>
    </row>
    <row r="216" spans="1:11" ht="14.4" customHeight="1" thickBot="1" x14ac:dyDescent="0.35">
      <c r="A216" s="636" t="s">
        <v>543</v>
      </c>
      <c r="B216" s="620">
        <v>1297</v>
      </c>
      <c r="C216" s="620">
        <v>1207.08743</v>
      </c>
      <c r="D216" s="621">
        <v>-89.912570000000002</v>
      </c>
      <c r="E216" s="627">
        <v>0.93067650732399998</v>
      </c>
      <c r="F216" s="620">
        <v>0</v>
      </c>
      <c r="G216" s="621">
        <v>0</v>
      </c>
      <c r="H216" s="623">
        <v>112.14288000000001</v>
      </c>
      <c r="I216" s="620">
        <v>425.85592000000099</v>
      </c>
      <c r="J216" s="621">
        <v>425.85592000000099</v>
      </c>
      <c r="K216" s="624" t="s">
        <v>336</v>
      </c>
    </row>
    <row r="217" spans="1:11" ht="14.4" customHeight="1" thickBot="1" x14ac:dyDescent="0.35">
      <c r="A217" s="637" t="s">
        <v>544</v>
      </c>
      <c r="B217" s="615">
        <v>1297</v>
      </c>
      <c r="C217" s="615">
        <v>1207.08743</v>
      </c>
      <c r="D217" s="616">
        <v>-89.912570000000002</v>
      </c>
      <c r="E217" s="617">
        <v>0.93067650732399998</v>
      </c>
      <c r="F217" s="615">
        <v>0</v>
      </c>
      <c r="G217" s="616">
        <v>0</v>
      </c>
      <c r="H217" s="618">
        <v>112.14288000000001</v>
      </c>
      <c r="I217" s="615">
        <v>425.85592000000099</v>
      </c>
      <c r="J217" s="616">
        <v>425.85592000000099</v>
      </c>
      <c r="K217" s="626" t="s">
        <v>336</v>
      </c>
    </row>
    <row r="218" spans="1:11" ht="14.4" customHeight="1" thickBot="1" x14ac:dyDescent="0.35">
      <c r="A218" s="636" t="s">
        <v>545</v>
      </c>
      <c r="B218" s="620">
        <v>0</v>
      </c>
      <c r="C218" s="620">
        <v>3.6619999999999999</v>
      </c>
      <c r="D218" s="621">
        <v>3.6619999999999999</v>
      </c>
      <c r="E218" s="622" t="s">
        <v>369</v>
      </c>
      <c r="F218" s="620">
        <v>0</v>
      </c>
      <c r="G218" s="621">
        <v>0</v>
      </c>
      <c r="H218" s="623">
        <v>0.13400000000000001</v>
      </c>
      <c r="I218" s="620">
        <v>0.93400000000000005</v>
      </c>
      <c r="J218" s="621">
        <v>0.93400000000000005</v>
      </c>
      <c r="K218" s="624" t="s">
        <v>336</v>
      </c>
    </row>
    <row r="219" spans="1:11" ht="14.4" customHeight="1" thickBot="1" x14ac:dyDescent="0.35">
      <c r="A219" s="637" t="s">
        <v>546</v>
      </c>
      <c r="B219" s="615">
        <v>0</v>
      </c>
      <c r="C219" s="615">
        <v>3.6619999999999999</v>
      </c>
      <c r="D219" s="616">
        <v>3.6619999999999999</v>
      </c>
      <c r="E219" s="625" t="s">
        <v>369</v>
      </c>
      <c r="F219" s="615">
        <v>0</v>
      </c>
      <c r="G219" s="616">
        <v>0</v>
      </c>
      <c r="H219" s="618">
        <v>0.13400000000000001</v>
      </c>
      <c r="I219" s="615">
        <v>0.93400000000000005</v>
      </c>
      <c r="J219" s="616">
        <v>0.93400000000000005</v>
      </c>
      <c r="K219" s="626" t="s">
        <v>336</v>
      </c>
    </row>
    <row r="220" spans="1:11" ht="14.4" customHeight="1" thickBot="1" x14ac:dyDescent="0.35">
      <c r="A220" s="636" t="s">
        <v>547</v>
      </c>
      <c r="B220" s="620">
        <v>1384</v>
      </c>
      <c r="C220" s="620">
        <v>1218.78069</v>
      </c>
      <c r="D220" s="621">
        <v>-165.21931000000001</v>
      </c>
      <c r="E220" s="627">
        <v>0.88062188583800005</v>
      </c>
      <c r="F220" s="620">
        <v>0</v>
      </c>
      <c r="G220" s="621">
        <v>0</v>
      </c>
      <c r="H220" s="623">
        <v>52.517600000000002</v>
      </c>
      <c r="I220" s="620">
        <v>244.36629000000099</v>
      </c>
      <c r="J220" s="621">
        <v>244.36629000000099</v>
      </c>
      <c r="K220" s="624" t="s">
        <v>336</v>
      </c>
    </row>
    <row r="221" spans="1:11" ht="14.4" customHeight="1" thickBot="1" x14ac:dyDescent="0.35">
      <c r="A221" s="637" t="s">
        <v>548</v>
      </c>
      <c r="B221" s="615">
        <v>1366</v>
      </c>
      <c r="C221" s="615">
        <v>1197.3421800000001</v>
      </c>
      <c r="D221" s="616">
        <v>-168.65781999999999</v>
      </c>
      <c r="E221" s="617">
        <v>0.87653161054100004</v>
      </c>
      <c r="F221" s="615">
        <v>0</v>
      </c>
      <c r="G221" s="616">
        <v>0</v>
      </c>
      <c r="H221" s="618">
        <v>52.517600000000002</v>
      </c>
      <c r="I221" s="615">
        <v>244.36629000000099</v>
      </c>
      <c r="J221" s="616">
        <v>244.36629000000099</v>
      </c>
      <c r="K221" s="626" t="s">
        <v>336</v>
      </c>
    </row>
    <row r="222" spans="1:11" ht="14.4" customHeight="1" thickBot="1" x14ac:dyDescent="0.35">
      <c r="A222" s="637" t="s">
        <v>549</v>
      </c>
      <c r="B222" s="615">
        <v>18</v>
      </c>
      <c r="C222" s="615">
        <v>21.438510000000001</v>
      </c>
      <c r="D222" s="616">
        <v>3.43851</v>
      </c>
      <c r="E222" s="617">
        <v>1.1910283333330001</v>
      </c>
      <c r="F222" s="615">
        <v>0</v>
      </c>
      <c r="G222" s="616">
        <v>0</v>
      </c>
      <c r="H222" s="618">
        <v>0</v>
      </c>
      <c r="I222" s="615">
        <v>0</v>
      </c>
      <c r="J222" s="616">
        <v>0</v>
      </c>
      <c r="K222" s="626" t="s">
        <v>336</v>
      </c>
    </row>
    <row r="223" spans="1:11" ht="14.4" customHeight="1" thickBot="1" x14ac:dyDescent="0.35">
      <c r="A223" s="636" t="s">
        <v>550</v>
      </c>
      <c r="B223" s="620">
        <v>0</v>
      </c>
      <c r="C223" s="620">
        <v>1123.68397</v>
      </c>
      <c r="D223" s="621">
        <v>1123.68397</v>
      </c>
      <c r="E223" s="622" t="s">
        <v>369</v>
      </c>
      <c r="F223" s="620">
        <v>0</v>
      </c>
      <c r="G223" s="621">
        <v>0</v>
      </c>
      <c r="H223" s="623">
        <v>80.404560000000004</v>
      </c>
      <c r="I223" s="620">
        <v>517.30329000000199</v>
      </c>
      <c r="J223" s="621">
        <v>517.30329000000199</v>
      </c>
      <c r="K223" s="624" t="s">
        <v>336</v>
      </c>
    </row>
    <row r="224" spans="1:11" ht="14.4" customHeight="1" thickBot="1" x14ac:dyDescent="0.35">
      <c r="A224" s="637" t="s">
        <v>551</v>
      </c>
      <c r="B224" s="615">
        <v>0</v>
      </c>
      <c r="C224" s="615">
        <v>1123.68397</v>
      </c>
      <c r="D224" s="616">
        <v>1123.68397</v>
      </c>
      <c r="E224" s="625" t="s">
        <v>369</v>
      </c>
      <c r="F224" s="615">
        <v>0</v>
      </c>
      <c r="G224" s="616">
        <v>0</v>
      </c>
      <c r="H224" s="618">
        <v>80.404560000000004</v>
      </c>
      <c r="I224" s="615">
        <v>517.30329000000199</v>
      </c>
      <c r="J224" s="616">
        <v>517.30329000000199</v>
      </c>
      <c r="K224" s="626" t="s">
        <v>336</v>
      </c>
    </row>
    <row r="225" spans="1:11" ht="14.4" customHeight="1" thickBot="1" x14ac:dyDescent="0.35">
      <c r="A225" s="636" t="s">
        <v>552</v>
      </c>
      <c r="B225" s="620">
        <v>7491</v>
      </c>
      <c r="C225" s="620">
        <v>7690.0459799999999</v>
      </c>
      <c r="D225" s="621">
        <v>199.045979999998</v>
      </c>
      <c r="E225" s="627">
        <v>1.0265713496190001</v>
      </c>
      <c r="F225" s="620">
        <v>0</v>
      </c>
      <c r="G225" s="621">
        <v>0</v>
      </c>
      <c r="H225" s="623">
        <v>619.90336000000195</v>
      </c>
      <c r="I225" s="620">
        <v>2426.5103300000101</v>
      </c>
      <c r="J225" s="621">
        <v>2426.5103300000101</v>
      </c>
      <c r="K225" s="624" t="s">
        <v>336</v>
      </c>
    </row>
    <row r="226" spans="1:11" ht="14.4" customHeight="1" thickBot="1" x14ac:dyDescent="0.35">
      <c r="A226" s="637" t="s">
        <v>553</v>
      </c>
      <c r="B226" s="615">
        <v>7491</v>
      </c>
      <c r="C226" s="615">
        <v>7690.0459799999999</v>
      </c>
      <c r="D226" s="616">
        <v>199.045979999998</v>
      </c>
      <c r="E226" s="617">
        <v>1.0265713496190001</v>
      </c>
      <c r="F226" s="615">
        <v>0</v>
      </c>
      <c r="G226" s="616">
        <v>0</v>
      </c>
      <c r="H226" s="618">
        <v>619.90336000000195</v>
      </c>
      <c r="I226" s="615">
        <v>2426.5103300000101</v>
      </c>
      <c r="J226" s="616">
        <v>2426.5103300000101</v>
      </c>
      <c r="K226" s="626" t="s">
        <v>336</v>
      </c>
    </row>
    <row r="227" spans="1:11" ht="14.4" customHeight="1" thickBot="1" x14ac:dyDescent="0.35">
      <c r="A227" s="641" t="s">
        <v>554</v>
      </c>
      <c r="B227" s="620">
        <v>0</v>
      </c>
      <c r="C227" s="620">
        <v>43.572389999999999</v>
      </c>
      <c r="D227" s="621">
        <v>43.572389999999999</v>
      </c>
      <c r="E227" s="622" t="s">
        <v>369</v>
      </c>
      <c r="F227" s="620">
        <v>0</v>
      </c>
      <c r="G227" s="621">
        <v>0</v>
      </c>
      <c r="H227" s="623">
        <v>5.13279</v>
      </c>
      <c r="I227" s="620">
        <v>27.93093</v>
      </c>
      <c r="J227" s="621">
        <v>27.93093</v>
      </c>
      <c r="K227" s="624" t="s">
        <v>336</v>
      </c>
    </row>
    <row r="228" spans="1:11" ht="14.4" customHeight="1" thickBot="1" x14ac:dyDescent="0.35">
      <c r="A228" s="638" t="s">
        <v>555</v>
      </c>
      <c r="B228" s="620">
        <v>0</v>
      </c>
      <c r="C228" s="620">
        <v>43.572389999999999</v>
      </c>
      <c r="D228" s="621">
        <v>43.572389999999999</v>
      </c>
      <c r="E228" s="622" t="s">
        <v>369</v>
      </c>
      <c r="F228" s="620">
        <v>0</v>
      </c>
      <c r="G228" s="621">
        <v>0</v>
      </c>
      <c r="H228" s="623">
        <v>5.13279</v>
      </c>
      <c r="I228" s="620">
        <v>27.93093</v>
      </c>
      <c r="J228" s="621">
        <v>27.93093</v>
      </c>
      <c r="K228" s="624" t="s">
        <v>336</v>
      </c>
    </row>
    <row r="229" spans="1:11" ht="14.4" customHeight="1" thickBot="1" x14ac:dyDescent="0.35">
      <c r="A229" s="640" t="s">
        <v>556</v>
      </c>
      <c r="B229" s="620">
        <v>0</v>
      </c>
      <c r="C229" s="620">
        <v>43.572389999999999</v>
      </c>
      <c r="D229" s="621">
        <v>43.572389999999999</v>
      </c>
      <c r="E229" s="622" t="s">
        <v>369</v>
      </c>
      <c r="F229" s="620">
        <v>0</v>
      </c>
      <c r="G229" s="621">
        <v>0</v>
      </c>
      <c r="H229" s="623">
        <v>5.13279</v>
      </c>
      <c r="I229" s="620">
        <v>27.93093</v>
      </c>
      <c r="J229" s="621">
        <v>27.93093</v>
      </c>
      <c r="K229" s="624" t="s">
        <v>336</v>
      </c>
    </row>
    <row r="230" spans="1:11" ht="14.4" customHeight="1" thickBot="1" x14ac:dyDescent="0.35">
      <c r="A230" s="636" t="s">
        <v>557</v>
      </c>
      <c r="B230" s="620">
        <v>0</v>
      </c>
      <c r="C230" s="620">
        <v>43.572389999999999</v>
      </c>
      <c r="D230" s="621">
        <v>43.572389999999999</v>
      </c>
      <c r="E230" s="622" t="s">
        <v>369</v>
      </c>
      <c r="F230" s="620">
        <v>0</v>
      </c>
      <c r="G230" s="621">
        <v>0</v>
      </c>
      <c r="H230" s="623">
        <v>5.13279</v>
      </c>
      <c r="I230" s="620">
        <v>27.93093</v>
      </c>
      <c r="J230" s="621">
        <v>27.93093</v>
      </c>
      <c r="K230" s="624" t="s">
        <v>336</v>
      </c>
    </row>
    <row r="231" spans="1:11" ht="14.4" customHeight="1" thickBot="1" x14ac:dyDescent="0.35">
      <c r="A231" s="637" t="s">
        <v>558</v>
      </c>
      <c r="B231" s="615">
        <v>0</v>
      </c>
      <c r="C231" s="615">
        <v>13.04299</v>
      </c>
      <c r="D231" s="616">
        <v>13.04299</v>
      </c>
      <c r="E231" s="625" t="s">
        <v>369</v>
      </c>
      <c r="F231" s="615">
        <v>0</v>
      </c>
      <c r="G231" s="616">
        <v>0</v>
      </c>
      <c r="H231" s="618">
        <v>5.13279</v>
      </c>
      <c r="I231" s="615">
        <v>27.93093</v>
      </c>
      <c r="J231" s="616">
        <v>27.93093</v>
      </c>
      <c r="K231" s="626" t="s">
        <v>336</v>
      </c>
    </row>
    <row r="232" spans="1:11" ht="14.4" customHeight="1" thickBot="1" x14ac:dyDescent="0.35">
      <c r="A232" s="637" t="s">
        <v>559</v>
      </c>
      <c r="B232" s="615">
        <v>0</v>
      </c>
      <c r="C232" s="615">
        <v>30.529399999999999</v>
      </c>
      <c r="D232" s="616">
        <v>30.529399999999999</v>
      </c>
      <c r="E232" s="625" t="s">
        <v>369</v>
      </c>
      <c r="F232" s="615">
        <v>0</v>
      </c>
      <c r="G232" s="616">
        <v>0</v>
      </c>
      <c r="H232" s="618">
        <v>0</v>
      </c>
      <c r="I232" s="615">
        <v>0</v>
      </c>
      <c r="J232" s="616">
        <v>0</v>
      </c>
      <c r="K232" s="626" t="s">
        <v>336</v>
      </c>
    </row>
    <row r="233" spans="1:11" ht="14.4" customHeight="1" thickBot="1" x14ac:dyDescent="0.35">
      <c r="A233" s="642"/>
      <c r="B233" s="615">
        <v>10165.6147260698</v>
      </c>
      <c r="C233" s="615">
        <v>1228.25411999994</v>
      </c>
      <c r="D233" s="616">
        <v>-8937.3606060699094</v>
      </c>
      <c r="E233" s="617">
        <v>0.120824382302</v>
      </c>
      <c r="F233" s="615">
        <v>15026.0435916034</v>
      </c>
      <c r="G233" s="616">
        <v>5008.6811972011201</v>
      </c>
      <c r="H233" s="618">
        <v>-3275.82503</v>
      </c>
      <c r="I233" s="615">
        <v>-5278.5162700000401</v>
      </c>
      <c r="J233" s="616">
        <v>-10287.1974672012</v>
      </c>
      <c r="K233" s="619">
        <v>-0.35129115910100001</v>
      </c>
    </row>
    <row r="234" spans="1:11" ht="14.4" customHeight="1" thickBot="1" x14ac:dyDescent="0.35">
      <c r="A234" s="643" t="s">
        <v>66</v>
      </c>
      <c r="B234" s="629">
        <v>10165.6147260698</v>
      </c>
      <c r="C234" s="629">
        <v>1228.25411999994</v>
      </c>
      <c r="D234" s="630">
        <v>-8937.3606060699094</v>
      </c>
      <c r="E234" s="631" t="s">
        <v>369</v>
      </c>
      <c r="F234" s="629">
        <v>15026.0435916034</v>
      </c>
      <c r="G234" s="630">
        <v>5008.6811972011301</v>
      </c>
      <c r="H234" s="629">
        <v>-3275.82503</v>
      </c>
      <c r="I234" s="629">
        <v>-5278.5162700000401</v>
      </c>
      <c r="J234" s="630">
        <v>-10287.1974672012</v>
      </c>
      <c r="K234" s="632">
        <v>-0.35129115910100001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560</v>
      </c>
      <c r="B5" s="645" t="s">
        <v>561</v>
      </c>
      <c r="C5" s="646" t="s">
        <v>562</v>
      </c>
      <c r="D5" s="646" t="s">
        <v>562</v>
      </c>
      <c r="E5" s="646"/>
      <c r="F5" s="646" t="s">
        <v>562</v>
      </c>
      <c r="G5" s="646" t="s">
        <v>562</v>
      </c>
      <c r="H5" s="646" t="s">
        <v>562</v>
      </c>
      <c r="I5" s="647" t="s">
        <v>562</v>
      </c>
      <c r="J5" s="648" t="s">
        <v>74</v>
      </c>
    </row>
    <row r="6" spans="1:10" ht="14.4" customHeight="1" x14ac:dyDescent="0.3">
      <c r="A6" s="644" t="s">
        <v>560</v>
      </c>
      <c r="B6" s="645" t="s">
        <v>346</v>
      </c>
      <c r="C6" s="646">
        <v>1885.7620799999991</v>
      </c>
      <c r="D6" s="646">
        <v>2097.2015900000024</v>
      </c>
      <c r="E6" s="646"/>
      <c r="F6" s="646">
        <v>1913.5377400000007</v>
      </c>
      <c r="G6" s="646">
        <v>1838.6513750662484</v>
      </c>
      <c r="H6" s="646">
        <v>74.886364933752247</v>
      </c>
      <c r="I6" s="647">
        <v>1.0407289636030397</v>
      </c>
      <c r="J6" s="648" t="s">
        <v>1</v>
      </c>
    </row>
    <row r="7" spans="1:10" ht="14.4" customHeight="1" x14ac:dyDescent="0.3">
      <c r="A7" s="644" t="s">
        <v>560</v>
      </c>
      <c r="B7" s="645" t="s">
        <v>347</v>
      </c>
      <c r="C7" s="646">
        <v>206.777559999999</v>
      </c>
      <c r="D7" s="646">
        <v>178.09557000000001</v>
      </c>
      <c r="E7" s="646"/>
      <c r="F7" s="646">
        <v>201.06913999999998</v>
      </c>
      <c r="G7" s="646">
        <v>185.87989887121597</v>
      </c>
      <c r="H7" s="646">
        <v>15.189241128784005</v>
      </c>
      <c r="I7" s="647">
        <v>1.0817153507238975</v>
      </c>
      <c r="J7" s="648" t="s">
        <v>1</v>
      </c>
    </row>
    <row r="8" spans="1:10" ht="14.4" customHeight="1" x14ac:dyDescent="0.3">
      <c r="A8" s="644" t="s">
        <v>560</v>
      </c>
      <c r="B8" s="645" t="s">
        <v>563</v>
      </c>
      <c r="C8" s="646">
        <v>0</v>
      </c>
      <c r="D8" s="646" t="s">
        <v>562</v>
      </c>
      <c r="E8" s="646"/>
      <c r="F8" s="646" t="s">
        <v>562</v>
      </c>
      <c r="G8" s="646" t="s">
        <v>562</v>
      </c>
      <c r="H8" s="646" t="s">
        <v>562</v>
      </c>
      <c r="I8" s="647" t="s">
        <v>562</v>
      </c>
      <c r="J8" s="648" t="s">
        <v>1</v>
      </c>
    </row>
    <row r="9" spans="1:10" ht="14.4" customHeight="1" x14ac:dyDescent="0.3">
      <c r="A9" s="644" t="s">
        <v>560</v>
      </c>
      <c r="B9" s="645" t="s">
        <v>348</v>
      </c>
      <c r="C9" s="646">
        <v>167.62232999999898</v>
      </c>
      <c r="D9" s="646">
        <v>241.15987999999999</v>
      </c>
      <c r="E9" s="646"/>
      <c r="F9" s="646">
        <v>182.93895000000001</v>
      </c>
      <c r="G9" s="646">
        <v>210.75264101964333</v>
      </c>
      <c r="H9" s="646">
        <v>-27.813691019643329</v>
      </c>
      <c r="I9" s="647">
        <v>0.8680268447167363</v>
      </c>
      <c r="J9" s="648" t="s">
        <v>1</v>
      </c>
    </row>
    <row r="10" spans="1:10" ht="14.4" customHeight="1" x14ac:dyDescent="0.3">
      <c r="A10" s="644" t="s">
        <v>560</v>
      </c>
      <c r="B10" s="645" t="s">
        <v>349</v>
      </c>
      <c r="C10" s="646" t="s">
        <v>562</v>
      </c>
      <c r="D10" s="646" t="s">
        <v>562</v>
      </c>
      <c r="E10" s="646"/>
      <c r="F10" s="646">
        <v>21.645879999999998</v>
      </c>
      <c r="G10" s="646">
        <v>7.3333331023509993</v>
      </c>
      <c r="H10" s="646">
        <v>14.312546897649</v>
      </c>
      <c r="I10" s="647">
        <v>2.9517110020626949</v>
      </c>
      <c r="J10" s="648" t="s">
        <v>1</v>
      </c>
    </row>
    <row r="11" spans="1:10" ht="14.4" customHeight="1" x14ac:dyDescent="0.3">
      <c r="A11" s="644" t="s">
        <v>560</v>
      </c>
      <c r="B11" s="645" t="s">
        <v>350</v>
      </c>
      <c r="C11" s="646">
        <v>216.5343</v>
      </c>
      <c r="D11" s="646">
        <v>201.73090999999999</v>
      </c>
      <c r="E11" s="646"/>
      <c r="F11" s="646">
        <v>153.77503000000002</v>
      </c>
      <c r="G11" s="646">
        <v>183.00914293637666</v>
      </c>
      <c r="H11" s="646">
        <v>-29.234112936376647</v>
      </c>
      <c r="I11" s="647">
        <v>0.84025872987919559</v>
      </c>
      <c r="J11" s="648" t="s">
        <v>1</v>
      </c>
    </row>
    <row r="12" spans="1:10" ht="14.4" customHeight="1" x14ac:dyDescent="0.3">
      <c r="A12" s="644" t="s">
        <v>560</v>
      </c>
      <c r="B12" s="645" t="s">
        <v>351</v>
      </c>
      <c r="C12" s="646">
        <v>91.813600000000008</v>
      </c>
      <c r="D12" s="646">
        <v>11.966709999999999</v>
      </c>
      <c r="E12" s="646"/>
      <c r="F12" s="646">
        <v>3.59754</v>
      </c>
      <c r="G12" s="646">
        <v>10.202915908864334</v>
      </c>
      <c r="H12" s="646">
        <v>-6.6053759088643336</v>
      </c>
      <c r="I12" s="647">
        <v>0.35259920126112604</v>
      </c>
      <c r="J12" s="648" t="s">
        <v>1</v>
      </c>
    </row>
    <row r="13" spans="1:10" ht="14.4" customHeight="1" x14ac:dyDescent="0.3">
      <c r="A13" s="644" t="s">
        <v>560</v>
      </c>
      <c r="B13" s="645" t="s">
        <v>352</v>
      </c>
      <c r="C13" s="646">
        <v>99.866260000000011</v>
      </c>
      <c r="D13" s="646">
        <v>97.386950000000013</v>
      </c>
      <c r="E13" s="646"/>
      <c r="F13" s="646">
        <v>98.44417</v>
      </c>
      <c r="G13" s="646">
        <v>92.351385636852001</v>
      </c>
      <c r="H13" s="646">
        <v>6.0927843631479988</v>
      </c>
      <c r="I13" s="647">
        <v>1.0659739355412197</v>
      </c>
      <c r="J13" s="648" t="s">
        <v>1</v>
      </c>
    </row>
    <row r="14" spans="1:10" ht="14.4" customHeight="1" x14ac:dyDescent="0.3">
      <c r="A14" s="644" t="s">
        <v>560</v>
      </c>
      <c r="B14" s="645" t="s">
        <v>564</v>
      </c>
      <c r="C14" s="646">
        <v>2668.3761299999969</v>
      </c>
      <c r="D14" s="646">
        <v>2827.5416100000025</v>
      </c>
      <c r="E14" s="646"/>
      <c r="F14" s="646">
        <v>2575.0084500000012</v>
      </c>
      <c r="G14" s="646">
        <v>2528.1806925415513</v>
      </c>
      <c r="H14" s="646">
        <v>46.827757458449923</v>
      </c>
      <c r="I14" s="647">
        <v>1.0185223143253161</v>
      </c>
      <c r="J14" s="648" t="s">
        <v>565</v>
      </c>
    </row>
    <row r="16" spans="1:10" ht="14.4" customHeight="1" x14ac:dyDescent="0.3">
      <c r="A16" s="644" t="s">
        <v>560</v>
      </c>
      <c r="B16" s="645" t="s">
        <v>561</v>
      </c>
      <c r="C16" s="646" t="s">
        <v>562</v>
      </c>
      <c r="D16" s="646" t="s">
        <v>562</v>
      </c>
      <c r="E16" s="646"/>
      <c r="F16" s="646" t="s">
        <v>562</v>
      </c>
      <c r="G16" s="646" t="s">
        <v>562</v>
      </c>
      <c r="H16" s="646" t="s">
        <v>562</v>
      </c>
      <c r="I16" s="647" t="s">
        <v>562</v>
      </c>
      <c r="J16" s="648" t="s">
        <v>74</v>
      </c>
    </row>
    <row r="17" spans="1:10" ht="14.4" customHeight="1" x14ac:dyDescent="0.3">
      <c r="A17" s="644" t="s">
        <v>566</v>
      </c>
      <c r="B17" s="645" t="s">
        <v>567</v>
      </c>
      <c r="C17" s="646" t="s">
        <v>562</v>
      </c>
      <c r="D17" s="646" t="s">
        <v>562</v>
      </c>
      <c r="E17" s="646"/>
      <c r="F17" s="646" t="s">
        <v>562</v>
      </c>
      <c r="G17" s="646" t="s">
        <v>562</v>
      </c>
      <c r="H17" s="646" t="s">
        <v>562</v>
      </c>
      <c r="I17" s="647" t="s">
        <v>562</v>
      </c>
      <c r="J17" s="648" t="s">
        <v>0</v>
      </c>
    </row>
    <row r="18" spans="1:10" ht="14.4" customHeight="1" x14ac:dyDescent="0.3">
      <c r="A18" s="644" t="s">
        <v>566</v>
      </c>
      <c r="B18" s="645" t="s">
        <v>346</v>
      </c>
      <c r="C18" s="646">
        <v>357.49121999999898</v>
      </c>
      <c r="D18" s="646">
        <v>360.48118000000005</v>
      </c>
      <c r="E18" s="646"/>
      <c r="F18" s="646">
        <v>337.44905999999997</v>
      </c>
      <c r="G18" s="646">
        <v>332.66665618847298</v>
      </c>
      <c r="H18" s="646">
        <v>4.78240381152699</v>
      </c>
      <c r="I18" s="647">
        <v>1.0143759638141117</v>
      </c>
      <c r="J18" s="648" t="s">
        <v>1</v>
      </c>
    </row>
    <row r="19" spans="1:10" ht="14.4" customHeight="1" x14ac:dyDescent="0.3">
      <c r="A19" s="644" t="s">
        <v>566</v>
      </c>
      <c r="B19" s="645" t="s">
        <v>347</v>
      </c>
      <c r="C19" s="646">
        <v>20.401669999999001</v>
      </c>
      <c r="D19" s="646">
        <v>21.904379999999996</v>
      </c>
      <c r="E19" s="646"/>
      <c r="F19" s="646">
        <v>22.044139999999999</v>
      </c>
      <c r="G19" s="646">
        <v>22.814684260146333</v>
      </c>
      <c r="H19" s="646">
        <v>-0.77054426014633393</v>
      </c>
      <c r="I19" s="647">
        <v>0.96622595117424637</v>
      </c>
      <c r="J19" s="648" t="s">
        <v>1</v>
      </c>
    </row>
    <row r="20" spans="1:10" ht="14.4" customHeight="1" x14ac:dyDescent="0.3">
      <c r="A20" s="644" t="s">
        <v>566</v>
      </c>
      <c r="B20" s="645" t="s">
        <v>349</v>
      </c>
      <c r="C20" s="646" t="s">
        <v>562</v>
      </c>
      <c r="D20" s="646" t="s">
        <v>562</v>
      </c>
      <c r="E20" s="646"/>
      <c r="F20" s="646">
        <v>21.645879999999998</v>
      </c>
      <c r="G20" s="646">
        <v>7.3333331023509993</v>
      </c>
      <c r="H20" s="646">
        <v>14.312546897649</v>
      </c>
      <c r="I20" s="647">
        <v>2.9517110020626949</v>
      </c>
      <c r="J20" s="648" t="s">
        <v>1</v>
      </c>
    </row>
    <row r="21" spans="1:10" ht="14.4" customHeight="1" x14ac:dyDescent="0.3">
      <c r="A21" s="644" t="s">
        <v>566</v>
      </c>
      <c r="B21" s="645" t="s">
        <v>350</v>
      </c>
      <c r="C21" s="646">
        <v>96.765519999999995</v>
      </c>
      <c r="D21" s="646">
        <v>70.436759999999992</v>
      </c>
      <c r="E21" s="646"/>
      <c r="F21" s="646">
        <v>49.242040000000003</v>
      </c>
      <c r="G21" s="646">
        <v>110.363238389703</v>
      </c>
      <c r="H21" s="646">
        <v>-61.121198389702997</v>
      </c>
      <c r="I21" s="647">
        <v>0.44618154304354241</v>
      </c>
      <c r="J21" s="648" t="s">
        <v>1</v>
      </c>
    </row>
    <row r="22" spans="1:10" ht="14.4" customHeight="1" x14ac:dyDescent="0.3">
      <c r="A22" s="644" t="s">
        <v>566</v>
      </c>
      <c r="B22" s="645" t="s">
        <v>351</v>
      </c>
      <c r="C22" s="646">
        <v>0.57128000000000001</v>
      </c>
      <c r="D22" s="646">
        <v>2.3288500000000001</v>
      </c>
      <c r="E22" s="646"/>
      <c r="F22" s="646">
        <v>0.38756000000000002</v>
      </c>
      <c r="G22" s="646">
        <v>1.9723649777656667</v>
      </c>
      <c r="H22" s="646">
        <v>-1.5848049777656668</v>
      </c>
      <c r="I22" s="647">
        <v>0.19649507285362341</v>
      </c>
      <c r="J22" s="648" t="s">
        <v>1</v>
      </c>
    </row>
    <row r="23" spans="1:10" ht="14.4" customHeight="1" x14ac:dyDescent="0.3">
      <c r="A23" s="644" t="s">
        <v>566</v>
      </c>
      <c r="B23" s="645" t="s">
        <v>352</v>
      </c>
      <c r="C23" s="646">
        <v>2.2218</v>
      </c>
      <c r="D23" s="646">
        <v>4.0733000000000006</v>
      </c>
      <c r="E23" s="646"/>
      <c r="F23" s="646">
        <v>3.726</v>
      </c>
      <c r="G23" s="646">
        <v>3.9628499366130003</v>
      </c>
      <c r="H23" s="646">
        <v>-0.23684993661300036</v>
      </c>
      <c r="I23" s="647">
        <v>0.94023242353319259</v>
      </c>
      <c r="J23" s="648" t="s">
        <v>1</v>
      </c>
    </row>
    <row r="24" spans="1:10" ht="14.4" customHeight="1" x14ac:dyDescent="0.3">
      <c r="A24" s="644" t="s">
        <v>566</v>
      </c>
      <c r="B24" s="645" t="s">
        <v>568</v>
      </c>
      <c r="C24" s="646">
        <v>477.45148999999793</v>
      </c>
      <c r="D24" s="646">
        <v>459.22447000000005</v>
      </c>
      <c r="E24" s="646"/>
      <c r="F24" s="646">
        <v>434.49468000000002</v>
      </c>
      <c r="G24" s="646">
        <v>479.11312685505197</v>
      </c>
      <c r="H24" s="646">
        <v>-44.618446855051957</v>
      </c>
      <c r="I24" s="647">
        <v>0.90687283575816002</v>
      </c>
      <c r="J24" s="648" t="s">
        <v>569</v>
      </c>
    </row>
    <row r="25" spans="1:10" ht="14.4" customHeight="1" x14ac:dyDescent="0.3">
      <c r="A25" s="644" t="s">
        <v>562</v>
      </c>
      <c r="B25" s="645" t="s">
        <v>562</v>
      </c>
      <c r="C25" s="646" t="s">
        <v>562</v>
      </c>
      <c r="D25" s="646" t="s">
        <v>562</v>
      </c>
      <c r="E25" s="646"/>
      <c r="F25" s="646" t="s">
        <v>562</v>
      </c>
      <c r="G25" s="646" t="s">
        <v>562</v>
      </c>
      <c r="H25" s="646" t="s">
        <v>562</v>
      </c>
      <c r="I25" s="647" t="s">
        <v>562</v>
      </c>
      <c r="J25" s="648" t="s">
        <v>570</v>
      </c>
    </row>
    <row r="26" spans="1:10" ht="14.4" customHeight="1" x14ac:dyDescent="0.3">
      <c r="A26" s="644" t="s">
        <v>571</v>
      </c>
      <c r="B26" s="645" t="s">
        <v>572</v>
      </c>
      <c r="C26" s="646" t="s">
        <v>562</v>
      </c>
      <c r="D26" s="646" t="s">
        <v>562</v>
      </c>
      <c r="E26" s="646"/>
      <c r="F26" s="646" t="s">
        <v>562</v>
      </c>
      <c r="G26" s="646" t="s">
        <v>562</v>
      </c>
      <c r="H26" s="646" t="s">
        <v>562</v>
      </c>
      <c r="I26" s="647" t="s">
        <v>562</v>
      </c>
      <c r="J26" s="648" t="s">
        <v>0</v>
      </c>
    </row>
    <row r="27" spans="1:10" ht="14.4" customHeight="1" x14ac:dyDescent="0.3">
      <c r="A27" s="644" t="s">
        <v>571</v>
      </c>
      <c r="B27" s="645" t="s">
        <v>346</v>
      </c>
      <c r="C27" s="646">
        <v>3.0815900000000003</v>
      </c>
      <c r="D27" s="646">
        <v>2.1644000000000001</v>
      </c>
      <c r="E27" s="646"/>
      <c r="F27" s="646">
        <v>2.1605999999999996</v>
      </c>
      <c r="G27" s="646">
        <v>2.3076720699690001</v>
      </c>
      <c r="H27" s="646">
        <v>-0.14707206996900046</v>
      </c>
      <c r="I27" s="647">
        <v>0.93626821077269606</v>
      </c>
      <c r="J27" s="648" t="s">
        <v>1</v>
      </c>
    </row>
    <row r="28" spans="1:10" ht="14.4" customHeight="1" x14ac:dyDescent="0.3">
      <c r="A28" s="644" t="s">
        <v>571</v>
      </c>
      <c r="B28" s="645" t="s">
        <v>573</v>
      </c>
      <c r="C28" s="646">
        <v>3.0815900000000003</v>
      </c>
      <c r="D28" s="646">
        <v>2.1644000000000001</v>
      </c>
      <c r="E28" s="646"/>
      <c r="F28" s="646">
        <v>2.1605999999999996</v>
      </c>
      <c r="G28" s="646">
        <v>2.3076720699690001</v>
      </c>
      <c r="H28" s="646">
        <v>-0.14707206996900046</v>
      </c>
      <c r="I28" s="647">
        <v>0.93626821077269606</v>
      </c>
      <c r="J28" s="648" t="s">
        <v>569</v>
      </c>
    </row>
    <row r="29" spans="1:10" ht="14.4" customHeight="1" x14ac:dyDescent="0.3">
      <c r="A29" s="644" t="s">
        <v>562</v>
      </c>
      <c r="B29" s="645" t="s">
        <v>562</v>
      </c>
      <c r="C29" s="646" t="s">
        <v>562</v>
      </c>
      <c r="D29" s="646" t="s">
        <v>562</v>
      </c>
      <c r="E29" s="646"/>
      <c r="F29" s="646" t="s">
        <v>562</v>
      </c>
      <c r="G29" s="646" t="s">
        <v>562</v>
      </c>
      <c r="H29" s="646" t="s">
        <v>562</v>
      </c>
      <c r="I29" s="647" t="s">
        <v>562</v>
      </c>
      <c r="J29" s="648" t="s">
        <v>570</v>
      </c>
    </row>
    <row r="30" spans="1:10" ht="14.4" customHeight="1" x14ac:dyDescent="0.3">
      <c r="A30" s="644" t="s">
        <v>574</v>
      </c>
      <c r="B30" s="645" t="s">
        <v>575</v>
      </c>
      <c r="C30" s="646" t="s">
        <v>562</v>
      </c>
      <c r="D30" s="646" t="s">
        <v>562</v>
      </c>
      <c r="E30" s="646"/>
      <c r="F30" s="646" t="s">
        <v>562</v>
      </c>
      <c r="G30" s="646" t="s">
        <v>562</v>
      </c>
      <c r="H30" s="646" t="s">
        <v>562</v>
      </c>
      <c r="I30" s="647" t="s">
        <v>562</v>
      </c>
      <c r="J30" s="648" t="s">
        <v>0</v>
      </c>
    </row>
    <row r="31" spans="1:10" ht="14.4" customHeight="1" x14ac:dyDescent="0.3">
      <c r="A31" s="644" t="s">
        <v>574</v>
      </c>
      <c r="B31" s="645" t="s">
        <v>346</v>
      </c>
      <c r="C31" s="646">
        <v>962.37716999999998</v>
      </c>
      <c r="D31" s="646">
        <v>1112.601470000001</v>
      </c>
      <c r="E31" s="646"/>
      <c r="F31" s="646">
        <v>1056.3111400000009</v>
      </c>
      <c r="G31" s="646">
        <v>925.35030290562656</v>
      </c>
      <c r="H31" s="646">
        <v>130.96083709437437</v>
      </c>
      <c r="I31" s="647">
        <v>1.141525686740636</v>
      </c>
      <c r="J31" s="648" t="s">
        <v>1</v>
      </c>
    </row>
    <row r="32" spans="1:10" ht="14.4" customHeight="1" x14ac:dyDescent="0.3">
      <c r="A32" s="644" t="s">
        <v>574</v>
      </c>
      <c r="B32" s="645" t="s">
        <v>347</v>
      </c>
      <c r="C32" s="646">
        <v>168.57389000000001</v>
      </c>
      <c r="D32" s="646">
        <v>156.19119000000001</v>
      </c>
      <c r="E32" s="646"/>
      <c r="F32" s="646">
        <v>179.02499999999998</v>
      </c>
      <c r="G32" s="646">
        <v>163.06521461106965</v>
      </c>
      <c r="H32" s="646">
        <v>15.959785388930328</v>
      </c>
      <c r="I32" s="647">
        <v>1.0978736355696483</v>
      </c>
      <c r="J32" s="648" t="s">
        <v>1</v>
      </c>
    </row>
    <row r="33" spans="1:10" ht="14.4" customHeight="1" x14ac:dyDescent="0.3">
      <c r="A33" s="644" t="s">
        <v>574</v>
      </c>
      <c r="B33" s="645" t="s">
        <v>563</v>
      </c>
      <c r="C33" s="646">
        <v>0</v>
      </c>
      <c r="D33" s="646" t="s">
        <v>562</v>
      </c>
      <c r="E33" s="646"/>
      <c r="F33" s="646" t="s">
        <v>562</v>
      </c>
      <c r="G33" s="646" t="s">
        <v>562</v>
      </c>
      <c r="H33" s="646" t="s">
        <v>562</v>
      </c>
      <c r="I33" s="647" t="s">
        <v>562</v>
      </c>
      <c r="J33" s="648" t="s">
        <v>1</v>
      </c>
    </row>
    <row r="34" spans="1:10" ht="14.4" customHeight="1" x14ac:dyDescent="0.3">
      <c r="A34" s="644" t="s">
        <v>574</v>
      </c>
      <c r="B34" s="645" t="s">
        <v>348</v>
      </c>
      <c r="C34" s="646">
        <v>167.62232999999898</v>
      </c>
      <c r="D34" s="646">
        <v>241.15987999999999</v>
      </c>
      <c r="E34" s="646"/>
      <c r="F34" s="646">
        <v>182.93895000000001</v>
      </c>
      <c r="G34" s="646">
        <v>210.75264101964333</v>
      </c>
      <c r="H34" s="646">
        <v>-27.813691019643329</v>
      </c>
      <c r="I34" s="647">
        <v>0.8680268447167363</v>
      </c>
      <c r="J34" s="648" t="s">
        <v>1</v>
      </c>
    </row>
    <row r="35" spans="1:10" ht="14.4" customHeight="1" x14ac:dyDescent="0.3">
      <c r="A35" s="644" t="s">
        <v>574</v>
      </c>
      <c r="B35" s="645" t="s">
        <v>350</v>
      </c>
      <c r="C35" s="646">
        <v>119.33365999999999</v>
      </c>
      <c r="D35" s="646">
        <v>131.29415</v>
      </c>
      <c r="E35" s="646"/>
      <c r="F35" s="646">
        <v>104.53299000000001</v>
      </c>
      <c r="G35" s="646">
        <v>72.645904546673663</v>
      </c>
      <c r="H35" s="646">
        <v>31.88708545332635</v>
      </c>
      <c r="I35" s="647">
        <v>1.4389385148730509</v>
      </c>
      <c r="J35" s="648" t="s">
        <v>1</v>
      </c>
    </row>
    <row r="36" spans="1:10" ht="14.4" customHeight="1" x14ac:dyDescent="0.3">
      <c r="A36" s="644" t="s">
        <v>574</v>
      </c>
      <c r="B36" s="645" t="s">
        <v>351</v>
      </c>
      <c r="C36" s="646">
        <v>91.242320000000007</v>
      </c>
      <c r="D36" s="646">
        <v>9.6378599999999999</v>
      </c>
      <c r="E36" s="646"/>
      <c r="F36" s="646">
        <v>3.2099799999999998</v>
      </c>
      <c r="G36" s="646">
        <v>8.2305509310986675</v>
      </c>
      <c r="H36" s="646">
        <v>-5.0205709310986677</v>
      </c>
      <c r="I36" s="647">
        <v>0.39000791403541085</v>
      </c>
      <c r="J36" s="648" t="s">
        <v>1</v>
      </c>
    </row>
    <row r="37" spans="1:10" ht="14.4" customHeight="1" x14ac:dyDescent="0.3">
      <c r="A37" s="644" t="s">
        <v>574</v>
      </c>
      <c r="B37" s="645" t="s">
        <v>352</v>
      </c>
      <c r="C37" s="646">
        <v>44.885899999999999</v>
      </c>
      <c r="D37" s="646">
        <v>47.557850000000002</v>
      </c>
      <c r="E37" s="646"/>
      <c r="F37" s="646">
        <v>50.254849999999998</v>
      </c>
      <c r="G37" s="646">
        <v>41.168380203581002</v>
      </c>
      <c r="H37" s="646">
        <v>9.0864697964189958</v>
      </c>
      <c r="I37" s="647">
        <v>1.2207147755506935</v>
      </c>
      <c r="J37" s="648" t="s">
        <v>1</v>
      </c>
    </row>
    <row r="38" spans="1:10" ht="14.4" customHeight="1" x14ac:dyDescent="0.3">
      <c r="A38" s="644" t="s">
        <v>574</v>
      </c>
      <c r="B38" s="645" t="s">
        <v>576</v>
      </c>
      <c r="C38" s="646">
        <v>1554.0352699999989</v>
      </c>
      <c r="D38" s="646">
        <v>1698.4424000000008</v>
      </c>
      <c r="E38" s="646"/>
      <c r="F38" s="646">
        <v>1576.2729100000008</v>
      </c>
      <c r="G38" s="646">
        <v>1421.2129942176925</v>
      </c>
      <c r="H38" s="646">
        <v>155.05991578230828</v>
      </c>
      <c r="I38" s="647">
        <v>1.1091039248959731</v>
      </c>
      <c r="J38" s="648" t="s">
        <v>569</v>
      </c>
    </row>
    <row r="39" spans="1:10" ht="14.4" customHeight="1" x14ac:dyDescent="0.3">
      <c r="A39" s="644" t="s">
        <v>562</v>
      </c>
      <c r="B39" s="645" t="s">
        <v>562</v>
      </c>
      <c r="C39" s="646" t="s">
        <v>562</v>
      </c>
      <c r="D39" s="646" t="s">
        <v>562</v>
      </c>
      <c r="E39" s="646"/>
      <c r="F39" s="646" t="s">
        <v>562</v>
      </c>
      <c r="G39" s="646" t="s">
        <v>562</v>
      </c>
      <c r="H39" s="646" t="s">
        <v>562</v>
      </c>
      <c r="I39" s="647" t="s">
        <v>562</v>
      </c>
      <c r="J39" s="648" t="s">
        <v>570</v>
      </c>
    </row>
    <row r="40" spans="1:10" ht="14.4" customHeight="1" x14ac:dyDescent="0.3">
      <c r="A40" s="644" t="s">
        <v>577</v>
      </c>
      <c r="B40" s="645" t="s">
        <v>578</v>
      </c>
      <c r="C40" s="646" t="s">
        <v>562</v>
      </c>
      <c r="D40" s="646" t="s">
        <v>562</v>
      </c>
      <c r="E40" s="646"/>
      <c r="F40" s="646" t="s">
        <v>562</v>
      </c>
      <c r="G40" s="646" t="s">
        <v>562</v>
      </c>
      <c r="H40" s="646" t="s">
        <v>562</v>
      </c>
      <c r="I40" s="647" t="s">
        <v>562</v>
      </c>
      <c r="J40" s="648" t="s">
        <v>0</v>
      </c>
    </row>
    <row r="41" spans="1:10" ht="14.4" customHeight="1" x14ac:dyDescent="0.3">
      <c r="A41" s="644" t="s">
        <v>577</v>
      </c>
      <c r="B41" s="645" t="s">
        <v>346</v>
      </c>
      <c r="C41" s="646">
        <v>562.81209999999999</v>
      </c>
      <c r="D41" s="646">
        <v>621.95454000000109</v>
      </c>
      <c r="E41" s="646"/>
      <c r="F41" s="646">
        <v>517.61694</v>
      </c>
      <c r="G41" s="646">
        <v>578.32674390218006</v>
      </c>
      <c r="H41" s="646">
        <v>-60.709803902180056</v>
      </c>
      <c r="I41" s="647">
        <v>0.89502507960716282</v>
      </c>
      <c r="J41" s="648" t="s">
        <v>1</v>
      </c>
    </row>
    <row r="42" spans="1:10" ht="14.4" customHeight="1" x14ac:dyDescent="0.3">
      <c r="A42" s="644" t="s">
        <v>577</v>
      </c>
      <c r="B42" s="645" t="s">
        <v>347</v>
      </c>
      <c r="C42" s="646">
        <v>17.802</v>
      </c>
      <c r="D42" s="646">
        <v>0</v>
      </c>
      <c r="E42" s="646"/>
      <c r="F42" s="646" t="s">
        <v>562</v>
      </c>
      <c r="G42" s="646" t="s">
        <v>562</v>
      </c>
      <c r="H42" s="646" t="s">
        <v>562</v>
      </c>
      <c r="I42" s="647" t="s">
        <v>562</v>
      </c>
      <c r="J42" s="648" t="s">
        <v>1</v>
      </c>
    </row>
    <row r="43" spans="1:10" ht="14.4" customHeight="1" x14ac:dyDescent="0.3">
      <c r="A43" s="644" t="s">
        <v>577</v>
      </c>
      <c r="B43" s="645" t="s">
        <v>350</v>
      </c>
      <c r="C43" s="646">
        <v>0.43512000000000001</v>
      </c>
      <c r="D43" s="646">
        <v>0</v>
      </c>
      <c r="E43" s="646"/>
      <c r="F43" s="646" t="s">
        <v>562</v>
      </c>
      <c r="G43" s="646" t="s">
        <v>562</v>
      </c>
      <c r="H43" s="646" t="s">
        <v>562</v>
      </c>
      <c r="I43" s="647" t="s">
        <v>562</v>
      </c>
      <c r="J43" s="648" t="s">
        <v>1</v>
      </c>
    </row>
    <row r="44" spans="1:10" ht="14.4" customHeight="1" x14ac:dyDescent="0.3">
      <c r="A44" s="644" t="s">
        <v>577</v>
      </c>
      <c r="B44" s="645" t="s">
        <v>352</v>
      </c>
      <c r="C44" s="646">
        <v>52.758560000000003</v>
      </c>
      <c r="D44" s="646">
        <v>45.755800000000001</v>
      </c>
      <c r="E44" s="646"/>
      <c r="F44" s="646">
        <v>44.463320000000003</v>
      </c>
      <c r="G44" s="646">
        <v>47.220155496658002</v>
      </c>
      <c r="H44" s="646">
        <v>-2.7568354966579989</v>
      </c>
      <c r="I44" s="647">
        <v>0.94161739901824093</v>
      </c>
      <c r="J44" s="648" t="s">
        <v>1</v>
      </c>
    </row>
    <row r="45" spans="1:10" ht="14.4" customHeight="1" x14ac:dyDescent="0.3">
      <c r="A45" s="644" t="s">
        <v>577</v>
      </c>
      <c r="B45" s="645" t="s">
        <v>579</v>
      </c>
      <c r="C45" s="646">
        <v>633.80777999999998</v>
      </c>
      <c r="D45" s="646">
        <v>667.71034000000111</v>
      </c>
      <c r="E45" s="646"/>
      <c r="F45" s="646">
        <v>562.08025999999995</v>
      </c>
      <c r="G45" s="646">
        <v>625.54689939883804</v>
      </c>
      <c r="H45" s="646">
        <v>-63.466639398838083</v>
      </c>
      <c r="I45" s="647">
        <v>0.89854215653561598</v>
      </c>
      <c r="J45" s="648" t="s">
        <v>569</v>
      </c>
    </row>
    <row r="46" spans="1:10" ht="14.4" customHeight="1" x14ac:dyDescent="0.3">
      <c r="A46" s="644" t="s">
        <v>562</v>
      </c>
      <c r="B46" s="645" t="s">
        <v>562</v>
      </c>
      <c r="C46" s="646" t="s">
        <v>562</v>
      </c>
      <c r="D46" s="646" t="s">
        <v>562</v>
      </c>
      <c r="E46" s="646"/>
      <c r="F46" s="646" t="s">
        <v>562</v>
      </c>
      <c r="G46" s="646" t="s">
        <v>562</v>
      </c>
      <c r="H46" s="646" t="s">
        <v>562</v>
      </c>
      <c r="I46" s="647" t="s">
        <v>562</v>
      </c>
      <c r="J46" s="648" t="s">
        <v>570</v>
      </c>
    </row>
    <row r="47" spans="1:10" ht="14.4" customHeight="1" x14ac:dyDescent="0.3">
      <c r="A47" s="644" t="s">
        <v>580</v>
      </c>
      <c r="B47" s="645" t="s">
        <v>581</v>
      </c>
      <c r="C47" s="646" t="s">
        <v>562</v>
      </c>
      <c r="D47" s="646" t="s">
        <v>562</v>
      </c>
      <c r="E47" s="646"/>
      <c r="F47" s="646" t="s">
        <v>562</v>
      </c>
      <c r="G47" s="646" t="s">
        <v>562</v>
      </c>
      <c r="H47" s="646" t="s">
        <v>562</v>
      </c>
      <c r="I47" s="647" t="s">
        <v>562</v>
      </c>
      <c r="J47" s="648" t="s">
        <v>0</v>
      </c>
    </row>
    <row r="48" spans="1:10" ht="14.4" customHeight="1" x14ac:dyDescent="0.3">
      <c r="A48" s="644" t="s">
        <v>580</v>
      </c>
      <c r="B48" s="645" t="s">
        <v>346</v>
      </c>
      <c r="C48" s="646">
        <v>0</v>
      </c>
      <c r="D48" s="646" t="s">
        <v>562</v>
      </c>
      <c r="E48" s="646"/>
      <c r="F48" s="646" t="s">
        <v>562</v>
      </c>
      <c r="G48" s="646" t="s">
        <v>562</v>
      </c>
      <c r="H48" s="646" t="s">
        <v>562</v>
      </c>
      <c r="I48" s="647" t="s">
        <v>562</v>
      </c>
      <c r="J48" s="648" t="s">
        <v>1</v>
      </c>
    </row>
    <row r="49" spans="1:10" ht="14.4" customHeight="1" x14ac:dyDescent="0.3">
      <c r="A49" s="644" t="s">
        <v>580</v>
      </c>
      <c r="B49" s="645" t="s">
        <v>582</v>
      </c>
      <c r="C49" s="646">
        <v>0</v>
      </c>
      <c r="D49" s="646" t="s">
        <v>562</v>
      </c>
      <c r="E49" s="646"/>
      <c r="F49" s="646" t="s">
        <v>562</v>
      </c>
      <c r="G49" s="646" t="s">
        <v>562</v>
      </c>
      <c r="H49" s="646" t="s">
        <v>562</v>
      </c>
      <c r="I49" s="647" t="s">
        <v>562</v>
      </c>
      <c r="J49" s="648" t="s">
        <v>569</v>
      </c>
    </row>
    <row r="50" spans="1:10" ht="14.4" customHeight="1" x14ac:dyDescent="0.3">
      <c r="A50" s="644" t="s">
        <v>562</v>
      </c>
      <c r="B50" s="645" t="s">
        <v>562</v>
      </c>
      <c r="C50" s="646" t="s">
        <v>562</v>
      </c>
      <c r="D50" s="646" t="s">
        <v>562</v>
      </c>
      <c r="E50" s="646"/>
      <c r="F50" s="646" t="s">
        <v>562</v>
      </c>
      <c r="G50" s="646" t="s">
        <v>562</v>
      </c>
      <c r="H50" s="646" t="s">
        <v>562</v>
      </c>
      <c r="I50" s="647" t="s">
        <v>562</v>
      </c>
      <c r="J50" s="648" t="s">
        <v>570</v>
      </c>
    </row>
    <row r="51" spans="1:10" ht="14.4" customHeight="1" x14ac:dyDescent="0.3">
      <c r="A51" s="644" t="s">
        <v>560</v>
      </c>
      <c r="B51" s="645" t="s">
        <v>564</v>
      </c>
      <c r="C51" s="646">
        <v>2668.3761299999974</v>
      </c>
      <c r="D51" s="646">
        <v>2827.541610000002</v>
      </c>
      <c r="E51" s="646"/>
      <c r="F51" s="646">
        <v>2575.0084500000007</v>
      </c>
      <c r="G51" s="646">
        <v>2528.1806925415517</v>
      </c>
      <c r="H51" s="646">
        <v>46.827757458449014</v>
      </c>
      <c r="I51" s="647">
        <v>1.0185223143253157</v>
      </c>
      <c r="J51" s="648" t="s">
        <v>565</v>
      </c>
    </row>
  </sheetData>
  <mergeCells count="3">
    <mergeCell ref="F3:I3"/>
    <mergeCell ref="C4:D4"/>
    <mergeCell ref="A1:I1"/>
  </mergeCells>
  <conditionalFormatting sqref="F15 F52:F65537">
    <cfRule type="cellIs" dxfId="72" priority="18" stopIfTrue="1" operator="greaterThan">
      <formula>1</formula>
    </cfRule>
  </conditionalFormatting>
  <conditionalFormatting sqref="H5:H14">
    <cfRule type="expression" dxfId="71" priority="14">
      <formula>$H5&gt;0</formula>
    </cfRule>
  </conditionalFormatting>
  <conditionalFormatting sqref="I5:I14">
    <cfRule type="expression" dxfId="70" priority="15">
      <formula>$I5&gt;1</formula>
    </cfRule>
  </conditionalFormatting>
  <conditionalFormatting sqref="B5:B14">
    <cfRule type="expression" dxfId="69" priority="11">
      <formula>OR($J5="NS",$J5="SumaNS",$J5="Účet")</formula>
    </cfRule>
  </conditionalFormatting>
  <conditionalFormatting sqref="B5:D14 F5:I14">
    <cfRule type="expression" dxfId="68" priority="17">
      <formula>AND($J5&lt;&gt;"",$J5&lt;&gt;"mezeraKL")</formula>
    </cfRule>
  </conditionalFormatting>
  <conditionalFormatting sqref="B5:D14 F5:I14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6" priority="13">
      <formula>OR($J5="SumaNS",$J5="NS")</formula>
    </cfRule>
  </conditionalFormatting>
  <conditionalFormatting sqref="A5:A14">
    <cfRule type="expression" dxfId="65" priority="9">
      <formula>AND($J5&lt;&gt;"mezeraKL",$J5&lt;&gt;"")</formula>
    </cfRule>
  </conditionalFormatting>
  <conditionalFormatting sqref="A5:A14">
    <cfRule type="expression" dxfId="64" priority="10">
      <formula>AND($J5&lt;&gt;"",$J5&lt;&gt;"mezeraKL")</formula>
    </cfRule>
  </conditionalFormatting>
  <conditionalFormatting sqref="H16:H51">
    <cfRule type="expression" dxfId="63" priority="5">
      <formula>$H16&gt;0</formula>
    </cfRule>
  </conditionalFormatting>
  <conditionalFormatting sqref="A16:A51">
    <cfRule type="expression" dxfId="62" priority="2">
      <formula>AND($J16&lt;&gt;"mezeraKL",$J16&lt;&gt;"")</formula>
    </cfRule>
  </conditionalFormatting>
  <conditionalFormatting sqref="I16:I51">
    <cfRule type="expression" dxfId="61" priority="6">
      <formula>$I16&gt;1</formula>
    </cfRule>
  </conditionalFormatting>
  <conditionalFormatting sqref="B16:B51">
    <cfRule type="expression" dxfId="60" priority="1">
      <formula>OR($J16="NS",$J16="SumaNS",$J16="Účet")</formula>
    </cfRule>
  </conditionalFormatting>
  <conditionalFormatting sqref="A16:D51 F16:I51">
    <cfRule type="expression" dxfId="59" priority="8">
      <formula>AND($J16&lt;&gt;"",$J16&lt;&gt;"mezeraKL")</formula>
    </cfRule>
  </conditionalFormatting>
  <conditionalFormatting sqref="B16:D51 F16:I51">
    <cfRule type="expression" dxfId="58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51 F16:I51">
    <cfRule type="expression" dxfId="57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154.47630382737179</v>
      </c>
      <c r="M3" s="207">
        <f>SUBTOTAL(9,M5:M1048576)</f>
        <v>16032.000000000002</v>
      </c>
      <c r="N3" s="208">
        <f>SUBTOTAL(9,N5:N1048576)</f>
        <v>2476564.102960425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184</v>
      </c>
      <c r="M4" s="652" t="s">
        <v>13</v>
      </c>
      <c r="N4" s="653" t="s">
        <v>201</v>
      </c>
    </row>
    <row r="5" spans="1:14" ht="14.4" customHeight="1" x14ac:dyDescent="0.3">
      <c r="A5" s="654" t="s">
        <v>560</v>
      </c>
      <c r="B5" s="655" t="s">
        <v>561</v>
      </c>
      <c r="C5" s="656" t="s">
        <v>566</v>
      </c>
      <c r="D5" s="657" t="s">
        <v>2151</v>
      </c>
      <c r="E5" s="656" t="s">
        <v>583</v>
      </c>
      <c r="F5" s="657" t="s">
        <v>2155</v>
      </c>
      <c r="G5" s="656"/>
      <c r="H5" s="656" t="s">
        <v>584</v>
      </c>
      <c r="I5" s="656" t="s">
        <v>585</v>
      </c>
      <c r="J5" s="656" t="s">
        <v>586</v>
      </c>
      <c r="K5" s="656" t="s">
        <v>587</v>
      </c>
      <c r="L5" s="658">
        <v>65.989999999999995</v>
      </c>
      <c r="M5" s="658">
        <v>2</v>
      </c>
      <c r="N5" s="659">
        <v>131.97999999999999</v>
      </c>
    </row>
    <row r="6" spans="1:14" ht="14.4" customHeight="1" x14ac:dyDescent="0.3">
      <c r="A6" s="660" t="s">
        <v>560</v>
      </c>
      <c r="B6" s="661" t="s">
        <v>561</v>
      </c>
      <c r="C6" s="662" t="s">
        <v>566</v>
      </c>
      <c r="D6" s="663" t="s">
        <v>2151</v>
      </c>
      <c r="E6" s="662" t="s">
        <v>583</v>
      </c>
      <c r="F6" s="663" t="s">
        <v>2155</v>
      </c>
      <c r="G6" s="662"/>
      <c r="H6" s="662" t="s">
        <v>588</v>
      </c>
      <c r="I6" s="662" t="s">
        <v>589</v>
      </c>
      <c r="J6" s="662" t="s">
        <v>590</v>
      </c>
      <c r="K6" s="662" t="s">
        <v>591</v>
      </c>
      <c r="L6" s="664">
        <v>108.27</v>
      </c>
      <c r="M6" s="664">
        <v>2</v>
      </c>
      <c r="N6" s="665">
        <v>216.54</v>
      </c>
    </row>
    <row r="7" spans="1:14" ht="14.4" customHeight="1" x14ac:dyDescent="0.3">
      <c r="A7" s="660" t="s">
        <v>560</v>
      </c>
      <c r="B7" s="661" t="s">
        <v>561</v>
      </c>
      <c r="C7" s="662" t="s">
        <v>566</v>
      </c>
      <c r="D7" s="663" t="s">
        <v>2151</v>
      </c>
      <c r="E7" s="662" t="s">
        <v>583</v>
      </c>
      <c r="F7" s="663" t="s">
        <v>2155</v>
      </c>
      <c r="G7" s="662"/>
      <c r="H7" s="662" t="s">
        <v>592</v>
      </c>
      <c r="I7" s="662" t="s">
        <v>592</v>
      </c>
      <c r="J7" s="662" t="s">
        <v>593</v>
      </c>
      <c r="K7" s="662" t="s">
        <v>594</v>
      </c>
      <c r="L7" s="664">
        <v>553.99000000000012</v>
      </c>
      <c r="M7" s="664">
        <v>1.2</v>
      </c>
      <c r="N7" s="665">
        <v>664.78800000000012</v>
      </c>
    </row>
    <row r="8" spans="1:14" ht="14.4" customHeight="1" x14ac:dyDescent="0.3">
      <c r="A8" s="660" t="s">
        <v>560</v>
      </c>
      <c r="B8" s="661" t="s">
        <v>561</v>
      </c>
      <c r="C8" s="662" t="s">
        <v>566</v>
      </c>
      <c r="D8" s="663" t="s">
        <v>2151</v>
      </c>
      <c r="E8" s="662" t="s">
        <v>583</v>
      </c>
      <c r="F8" s="663" t="s">
        <v>2155</v>
      </c>
      <c r="G8" s="662"/>
      <c r="H8" s="662" t="s">
        <v>595</v>
      </c>
      <c r="I8" s="662" t="s">
        <v>595</v>
      </c>
      <c r="J8" s="662" t="s">
        <v>596</v>
      </c>
      <c r="K8" s="662" t="s">
        <v>597</v>
      </c>
      <c r="L8" s="664">
        <v>100.72961693194846</v>
      </c>
      <c r="M8" s="664">
        <v>3</v>
      </c>
      <c r="N8" s="665">
        <v>302.18885079584538</v>
      </c>
    </row>
    <row r="9" spans="1:14" ht="14.4" customHeight="1" x14ac:dyDescent="0.3">
      <c r="A9" s="660" t="s">
        <v>560</v>
      </c>
      <c r="B9" s="661" t="s">
        <v>561</v>
      </c>
      <c r="C9" s="662" t="s">
        <v>566</v>
      </c>
      <c r="D9" s="663" t="s">
        <v>2151</v>
      </c>
      <c r="E9" s="662" t="s">
        <v>583</v>
      </c>
      <c r="F9" s="663" t="s">
        <v>2155</v>
      </c>
      <c r="G9" s="662"/>
      <c r="H9" s="662" t="s">
        <v>598</v>
      </c>
      <c r="I9" s="662" t="s">
        <v>599</v>
      </c>
      <c r="J9" s="662" t="s">
        <v>600</v>
      </c>
      <c r="K9" s="662" t="s">
        <v>601</v>
      </c>
      <c r="L9" s="664">
        <v>36.629999999999995</v>
      </c>
      <c r="M9" s="664">
        <v>1</v>
      </c>
      <c r="N9" s="665">
        <v>36.629999999999995</v>
      </c>
    </row>
    <row r="10" spans="1:14" ht="14.4" customHeight="1" x14ac:dyDescent="0.3">
      <c r="A10" s="660" t="s">
        <v>560</v>
      </c>
      <c r="B10" s="661" t="s">
        <v>561</v>
      </c>
      <c r="C10" s="662" t="s">
        <v>566</v>
      </c>
      <c r="D10" s="663" t="s">
        <v>2151</v>
      </c>
      <c r="E10" s="662" t="s">
        <v>583</v>
      </c>
      <c r="F10" s="663" t="s">
        <v>2155</v>
      </c>
      <c r="G10" s="662" t="s">
        <v>602</v>
      </c>
      <c r="H10" s="662" t="s">
        <v>603</v>
      </c>
      <c r="I10" s="662" t="s">
        <v>603</v>
      </c>
      <c r="J10" s="662" t="s">
        <v>604</v>
      </c>
      <c r="K10" s="662" t="s">
        <v>605</v>
      </c>
      <c r="L10" s="664">
        <v>171.59999999999997</v>
      </c>
      <c r="M10" s="664">
        <v>20</v>
      </c>
      <c r="N10" s="665">
        <v>3431.9999999999995</v>
      </c>
    </row>
    <row r="11" spans="1:14" ht="14.4" customHeight="1" x14ac:dyDescent="0.3">
      <c r="A11" s="660" t="s">
        <v>560</v>
      </c>
      <c r="B11" s="661" t="s">
        <v>561</v>
      </c>
      <c r="C11" s="662" t="s">
        <v>566</v>
      </c>
      <c r="D11" s="663" t="s">
        <v>2151</v>
      </c>
      <c r="E11" s="662" t="s">
        <v>583</v>
      </c>
      <c r="F11" s="663" t="s">
        <v>2155</v>
      </c>
      <c r="G11" s="662" t="s">
        <v>602</v>
      </c>
      <c r="H11" s="662" t="s">
        <v>606</v>
      </c>
      <c r="I11" s="662" t="s">
        <v>606</v>
      </c>
      <c r="J11" s="662" t="s">
        <v>607</v>
      </c>
      <c r="K11" s="662" t="s">
        <v>608</v>
      </c>
      <c r="L11" s="664">
        <v>173.68999999999997</v>
      </c>
      <c r="M11" s="664">
        <v>3</v>
      </c>
      <c r="N11" s="665">
        <v>521.06999999999994</v>
      </c>
    </row>
    <row r="12" spans="1:14" ht="14.4" customHeight="1" x14ac:dyDescent="0.3">
      <c r="A12" s="660" t="s">
        <v>560</v>
      </c>
      <c r="B12" s="661" t="s">
        <v>561</v>
      </c>
      <c r="C12" s="662" t="s">
        <v>566</v>
      </c>
      <c r="D12" s="663" t="s">
        <v>2151</v>
      </c>
      <c r="E12" s="662" t="s">
        <v>583</v>
      </c>
      <c r="F12" s="663" t="s">
        <v>2155</v>
      </c>
      <c r="G12" s="662" t="s">
        <v>602</v>
      </c>
      <c r="H12" s="662" t="s">
        <v>609</v>
      </c>
      <c r="I12" s="662" t="s">
        <v>609</v>
      </c>
      <c r="J12" s="662" t="s">
        <v>610</v>
      </c>
      <c r="K12" s="662" t="s">
        <v>608</v>
      </c>
      <c r="L12" s="664">
        <v>143</v>
      </c>
      <c r="M12" s="664">
        <v>1</v>
      </c>
      <c r="N12" s="665">
        <v>143</v>
      </c>
    </row>
    <row r="13" spans="1:14" ht="14.4" customHeight="1" x14ac:dyDescent="0.3">
      <c r="A13" s="660" t="s">
        <v>560</v>
      </c>
      <c r="B13" s="661" t="s">
        <v>561</v>
      </c>
      <c r="C13" s="662" t="s">
        <v>566</v>
      </c>
      <c r="D13" s="663" t="s">
        <v>2151</v>
      </c>
      <c r="E13" s="662" t="s">
        <v>583</v>
      </c>
      <c r="F13" s="663" t="s">
        <v>2155</v>
      </c>
      <c r="G13" s="662" t="s">
        <v>602</v>
      </c>
      <c r="H13" s="662" t="s">
        <v>611</v>
      </c>
      <c r="I13" s="662" t="s">
        <v>611</v>
      </c>
      <c r="J13" s="662" t="s">
        <v>610</v>
      </c>
      <c r="K13" s="662" t="s">
        <v>612</v>
      </c>
      <c r="L13" s="664">
        <v>222.2</v>
      </c>
      <c r="M13" s="664">
        <v>2</v>
      </c>
      <c r="N13" s="665">
        <v>444.4</v>
      </c>
    </row>
    <row r="14" spans="1:14" ht="14.4" customHeight="1" x14ac:dyDescent="0.3">
      <c r="A14" s="660" t="s">
        <v>560</v>
      </c>
      <c r="B14" s="661" t="s">
        <v>561</v>
      </c>
      <c r="C14" s="662" t="s">
        <v>566</v>
      </c>
      <c r="D14" s="663" t="s">
        <v>2151</v>
      </c>
      <c r="E14" s="662" t="s">
        <v>583</v>
      </c>
      <c r="F14" s="663" t="s">
        <v>2155</v>
      </c>
      <c r="G14" s="662" t="s">
        <v>602</v>
      </c>
      <c r="H14" s="662" t="s">
        <v>613</v>
      </c>
      <c r="I14" s="662" t="s">
        <v>613</v>
      </c>
      <c r="J14" s="662" t="s">
        <v>604</v>
      </c>
      <c r="K14" s="662" t="s">
        <v>614</v>
      </c>
      <c r="L14" s="664">
        <v>93.312571428571459</v>
      </c>
      <c r="M14" s="664">
        <v>35</v>
      </c>
      <c r="N14" s="665">
        <v>3265.940000000001</v>
      </c>
    </row>
    <row r="15" spans="1:14" ht="14.4" customHeight="1" x14ac:dyDescent="0.3">
      <c r="A15" s="660" t="s">
        <v>560</v>
      </c>
      <c r="B15" s="661" t="s">
        <v>561</v>
      </c>
      <c r="C15" s="662" t="s">
        <v>566</v>
      </c>
      <c r="D15" s="663" t="s">
        <v>2151</v>
      </c>
      <c r="E15" s="662" t="s">
        <v>583</v>
      </c>
      <c r="F15" s="663" t="s">
        <v>2155</v>
      </c>
      <c r="G15" s="662" t="s">
        <v>602</v>
      </c>
      <c r="H15" s="662" t="s">
        <v>615</v>
      </c>
      <c r="I15" s="662" t="s">
        <v>615</v>
      </c>
      <c r="J15" s="662" t="s">
        <v>604</v>
      </c>
      <c r="K15" s="662" t="s">
        <v>616</v>
      </c>
      <c r="L15" s="664">
        <v>93.500000000000014</v>
      </c>
      <c r="M15" s="664">
        <v>1</v>
      </c>
      <c r="N15" s="665">
        <v>93.500000000000014</v>
      </c>
    </row>
    <row r="16" spans="1:14" ht="14.4" customHeight="1" x14ac:dyDescent="0.3">
      <c r="A16" s="660" t="s">
        <v>560</v>
      </c>
      <c r="B16" s="661" t="s">
        <v>561</v>
      </c>
      <c r="C16" s="662" t="s">
        <v>566</v>
      </c>
      <c r="D16" s="663" t="s">
        <v>2151</v>
      </c>
      <c r="E16" s="662" t="s">
        <v>583</v>
      </c>
      <c r="F16" s="663" t="s">
        <v>2155</v>
      </c>
      <c r="G16" s="662" t="s">
        <v>602</v>
      </c>
      <c r="H16" s="662" t="s">
        <v>617</v>
      </c>
      <c r="I16" s="662" t="s">
        <v>618</v>
      </c>
      <c r="J16" s="662" t="s">
        <v>619</v>
      </c>
      <c r="K16" s="662" t="s">
        <v>620</v>
      </c>
      <c r="L16" s="664">
        <v>40.069999999999986</v>
      </c>
      <c r="M16" s="664">
        <v>2</v>
      </c>
      <c r="N16" s="665">
        <v>80.139999999999972</v>
      </c>
    </row>
    <row r="17" spans="1:14" ht="14.4" customHeight="1" x14ac:dyDescent="0.3">
      <c r="A17" s="660" t="s">
        <v>560</v>
      </c>
      <c r="B17" s="661" t="s">
        <v>561</v>
      </c>
      <c r="C17" s="662" t="s">
        <v>566</v>
      </c>
      <c r="D17" s="663" t="s">
        <v>2151</v>
      </c>
      <c r="E17" s="662" t="s">
        <v>583</v>
      </c>
      <c r="F17" s="663" t="s">
        <v>2155</v>
      </c>
      <c r="G17" s="662" t="s">
        <v>602</v>
      </c>
      <c r="H17" s="662" t="s">
        <v>621</v>
      </c>
      <c r="I17" s="662" t="s">
        <v>622</v>
      </c>
      <c r="J17" s="662" t="s">
        <v>623</v>
      </c>
      <c r="K17" s="662" t="s">
        <v>624</v>
      </c>
      <c r="L17" s="664">
        <v>52.579999999999984</v>
      </c>
      <c r="M17" s="664">
        <v>2</v>
      </c>
      <c r="N17" s="665">
        <v>105.15999999999997</v>
      </c>
    </row>
    <row r="18" spans="1:14" ht="14.4" customHeight="1" x14ac:dyDescent="0.3">
      <c r="A18" s="660" t="s">
        <v>560</v>
      </c>
      <c r="B18" s="661" t="s">
        <v>561</v>
      </c>
      <c r="C18" s="662" t="s">
        <v>566</v>
      </c>
      <c r="D18" s="663" t="s">
        <v>2151</v>
      </c>
      <c r="E18" s="662" t="s">
        <v>583</v>
      </c>
      <c r="F18" s="663" t="s">
        <v>2155</v>
      </c>
      <c r="G18" s="662" t="s">
        <v>602</v>
      </c>
      <c r="H18" s="662" t="s">
        <v>625</v>
      </c>
      <c r="I18" s="662" t="s">
        <v>626</v>
      </c>
      <c r="J18" s="662" t="s">
        <v>627</v>
      </c>
      <c r="K18" s="662" t="s">
        <v>628</v>
      </c>
      <c r="L18" s="664">
        <v>87.029784002637214</v>
      </c>
      <c r="M18" s="664">
        <v>6</v>
      </c>
      <c r="N18" s="665">
        <v>522.17870401582331</v>
      </c>
    </row>
    <row r="19" spans="1:14" ht="14.4" customHeight="1" x14ac:dyDescent="0.3">
      <c r="A19" s="660" t="s">
        <v>560</v>
      </c>
      <c r="B19" s="661" t="s">
        <v>561</v>
      </c>
      <c r="C19" s="662" t="s">
        <v>566</v>
      </c>
      <c r="D19" s="663" t="s">
        <v>2151</v>
      </c>
      <c r="E19" s="662" t="s">
        <v>583</v>
      </c>
      <c r="F19" s="663" t="s">
        <v>2155</v>
      </c>
      <c r="G19" s="662" t="s">
        <v>602</v>
      </c>
      <c r="H19" s="662" t="s">
        <v>629</v>
      </c>
      <c r="I19" s="662" t="s">
        <v>630</v>
      </c>
      <c r="J19" s="662" t="s">
        <v>631</v>
      </c>
      <c r="K19" s="662" t="s">
        <v>632</v>
      </c>
      <c r="L19" s="664">
        <v>96.9</v>
      </c>
      <c r="M19" s="664">
        <v>4</v>
      </c>
      <c r="N19" s="665">
        <v>387.6</v>
      </c>
    </row>
    <row r="20" spans="1:14" ht="14.4" customHeight="1" x14ac:dyDescent="0.3">
      <c r="A20" s="660" t="s">
        <v>560</v>
      </c>
      <c r="B20" s="661" t="s">
        <v>561</v>
      </c>
      <c r="C20" s="662" t="s">
        <v>566</v>
      </c>
      <c r="D20" s="663" t="s">
        <v>2151</v>
      </c>
      <c r="E20" s="662" t="s">
        <v>583</v>
      </c>
      <c r="F20" s="663" t="s">
        <v>2155</v>
      </c>
      <c r="G20" s="662" t="s">
        <v>602</v>
      </c>
      <c r="H20" s="662" t="s">
        <v>633</v>
      </c>
      <c r="I20" s="662" t="s">
        <v>634</v>
      </c>
      <c r="J20" s="662" t="s">
        <v>631</v>
      </c>
      <c r="K20" s="662" t="s">
        <v>635</v>
      </c>
      <c r="L20" s="664">
        <v>101.21769078124557</v>
      </c>
      <c r="M20" s="664">
        <v>60</v>
      </c>
      <c r="N20" s="665">
        <v>6073.0614468747335</v>
      </c>
    </row>
    <row r="21" spans="1:14" ht="14.4" customHeight="1" x14ac:dyDescent="0.3">
      <c r="A21" s="660" t="s">
        <v>560</v>
      </c>
      <c r="B21" s="661" t="s">
        <v>561</v>
      </c>
      <c r="C21" s="662" t="s">
        <v>566</v>
      </c>
      <c r="D21" s="663" t="s">
        <v>2151</v>
      </c>
      <c r="E21" s="662" t="s">
        <v>583</v>
      </c>
      <c r="F21" s="663" t="s">
        <v>2155</v>
      </c>
      <c r="G21" s="662" t="s">
        <v>602</v>
      </c>
      <c r="H21" s="662" t="s">
        <v>636</v>
      </c>
      <c r="I21" s="662" t="s">
        <v>637</v>
      </c>
      <c r="J21" s="662" t="s">
        <v>638</v>
      </c>
      <c r="K21" s="662" t="s">
        <v>639</v>
      </c>
      <c r="L21" s="664">
        <v>167.60934172346447</v>
      </c>
      <c r="M21" s="664">
        <v>6</v>
      </c>
      <c r="N21" s="665">
        <v>1005.6560503407868</v>
      </c>
    </row>
    <row r="22" spans="1:14" ht="14.4" customHeight="1" x14ac:dyDescent="0.3">
      <c r="A22" s="660" t="s">
        <v>560</v>
      </c>
      <c r="B22" s="661" t="s">
        <v>561</v>
      </c>
      <c r="C22" s="662" t="s">
        <v>566</v>
      </c>
      <c r="D22" s="663" t="s">
        <v>2151</v>
      </c>
      <c r="E22" s="662" t="s">
        <v>583</v>
      </c>
      <c r="F22" s="663" t="s">
        <v>2155</v>
      </c>
      <c r="G22" s="662" t="s">
        <v>602</v>
      </c>
      <c r="H22" s="662" t="s">
        <v>640</v>
      </c>
      <c r="I22" s="662" t="s">
        <v>641</v>
      </c>
      <c r="J22" s="662" t="s">
        <v>642</v>
      </c>
      <c r="K22" s="662" t="s">
        <v>643</v>
      </c>
      <c r="L22" s="664">
        <v>64.556398727243831</v>
      </c>
      <c r="M22" s="664">
        <v>6</v>
      </c>
      <c r="N22" s="665">
        <v>387.33839236346296</v>
      </c>
    </row>
    <row r="23" spans="1:14" ht="14.4" customHeight="1" x14ac:dyDescent="0.3">
      <c r="A23" s="660" t="s">
        <v>560</v>
      </c>
      <c r="B23" s="661" t="s">
        <v>561</v>
      </c>
      <c r="C23" s="662" t="s">
        <v>566</v>
      </c>
      <c r="D23" s="663" t="s">
        <v>2151</v>
      </c>
      <c r="E23" s="662" t="s">
        <v>583</v>
      </c>
      <c r="F23" s="663" t="s">
        <v>2155</v>
      </c>
      <c r="G23" s="662" t="s">
        <v>602</v>
      </c>
      <c r="H23" s="662" t="s">
        <v>644</v>
      </c>
      <c r="I23" s="662" t="s">
        <v>645</v>
      </c>
      <c r="J23" s="662" t="s">
        <v>646</v>
      </c>
      <c r="K23" s="662" t="s">
        <v>647</v>
      </c>
      <c r="L23" s="664">
        <v>79.619738052221976</v>
      </c>
      <c r="M23" s="664">
        <v>2</v>
      </c>
      <c r="N23" s="665">
        <v>159.23947610444395</v>
      </c>
    </row>
    <row r="24" spans="1:14" ht="14.4" customHeight="1" x14ac:dyDescent="0.3">
      <c r="A24" s="660" t="s">
        <v>560</v>
      </c>
      <c r="B24" s="661" t="s">
        <v>561</v>
      </c>
      <c r="C24" s="662" t="s">
        <v>566</v>
      </c>
      <c r="D24" s="663" t="s">
        <v>2151</v>
      </c>
      <c r="E24" s="662" t="s">
        <v>583</v>
      </c>
      <c r="F24" s="663" t="s">
        <v>2155</v>
      </c>
      <c r="G24" s="662" t="s">
        <v>602</v>
      </c>
      <c r="H24" s="662" t="s">
        <v>648</v>
      </c>
      <c r="I24" s="662" t="s">
        <v>649</v>
      </c>
      <c r="J24" s="662" t="s">
        <v>650</v>
      </c>
      <c r="K24" s="662" t="s">
        <v>651</v>
      </c>
      <c r="L24" s="664">
        <v>81.016086956521733</v>
      </c>
      <c r="M24" s="664">
        <v>23</v>
      </c>
      <c r="N24" s="665">
        <v>1863.37</v>
      </c>
    </row>
    <row r="25" spans="1:14" ht="14.4" customHeight="1" x14ac:dyDescent="0.3">
      <c r="A25" s="660" t="s">
        <v>560</v>
      </c>
      <c r="B25" s="661" t="s">
        <v>561</v>
      </c>
      <c r="C25" s="662" t="s">
        <v>566</v>
      </c>
      <c r="D25" s="663" t="s">
        <v>2151</v>
      </c>
      <c r="E25" s="662" t="s">
        <v>583</v>
      </c>
      <c r="F25" s="663" t="s">
        <v>2155</v>
      </c>
      <c r="G25" s="662" t="s">
        <v>602</v>
      </c>
      <c r="H25" s="662" t="s">
        <v>652</v>
      </c>
      <c r="I25" s="662" t="s">
        <v>653</v>
      </c>
      <c r="J25" s="662" t="s">
        <v>654</v>
      </c>
      <c r="K25" s="662" t="s">
        <v>655</v>
      </c>
      <c r="L25" s="664">
        <v>131.00930643074255</v>
      </c>
      <c r="M25" s="664">
        <v>1</v>
      </c>
      <c r="N25" s="665">
        <v>131.00930643074255</v>
      </c>
    </row>
    <row r="26" spans="1:14" ht="14.4" customHeight="1" x14ac:dyDescent="0.3">
      <c r="A26" s="660" t="s">
        <v>560</v>
      </c>
      <c r="B26" s="661" t="s">
        <v>561</v>
      </c>
      <c r="C26" s="662" t="s">
        <v>566</v>
      </c>
      <c r="D26" s="663" t="s">
        <v>2151</v>
      </c>
      <c r="E26" s="662" t="s">
        <v>583</v>
      </c>
      <c r="F26" s="663" t="s">
        <v>2155</v>
      </c>
      <c r="G26" s="662" t="s">
        <v>602</v>
      </c>
      <c r="H26" s="662" t="s">
        <v>656</v>
      </c>
      <c r="I26" s="662" t="s">
        <v>657</v>
      </c>
      <c r="J26" s="662" t="s">
        <v>658</v>
      </c>
      <c r="K26" s="662" t="s">
        <v>659</v>
      </c>
      <c r="L26" s="664">
        <v>27.756151544634236</v>
      </c>
      <c r="M26" s="664">
        <v>97</v>
      </c>
      <c r="N26" s="665">
        <v>2692.3466998295207</v>
      </c>
    </row>
    <row r="27" spans="1:14" ht="14.4" customHeight="1" x14ac:dyDescent="0.3">
      <c r="A27" s="660" t="s">
        <v>560</v>
      </c>
      <c r="B27" s="661" t="s">
        <v>561</v>
      </c>
      <c r="C27" s="662" t="s">
        <v>566</v>
      </c>
      <c r="D27" s="663" t="s">
        <v>2151</v>
      </c>
      <c r="E27" s="662" t="s">
        <v>583</v>
      </c>
      <c r="F27" s="663" t="s">
        <v>2155</v>
      </c>
      <c r="G27" s="662" t="s">
        <v>602</v>
      </c>
      <c r="H27" s="662" t="s">
        <v>660</v>
      </c>
      <c r="I27" s="662" t="s">
        <v>661</v>
      </c>
      <c r="J27" s="662" t="s">
        <v>662</v>
      </c>
      <c r="K27" s="662" t="s">
        <v>663</v>
      </c>
      <c r="L27" s="664">
        <v>77.497809739391997</v>
      </c>
      <c r="M27" s="664">
        <v>15</v>
      </c>
      <c r="N27" s="665">
        <v>1162.4671460908799</v>
      </c>
    </row>
    <row r="28" spans="1:14" ht="14.4" customHeight="1" x14ac:dyDescent="0.3">
      <c r="A28" s="660" t="s">
        <v>560</v>
      </c>
      <c r="B28" s="661" t="s">
        <v>561</v>
      </c>
      <c r="C28" s="662" t="s">
        <v>566</v>
      </c>
      <c r="D28" s="663" t="s">
        <v>2151</v>
      </c>
      <c r="E28" s="662" t="s">
        <v>583</v>
      </c>
      <c r="F28" s="663" t="s">
        <v>2155</v>
      </c>
      <c r="G28" s="662" t="s">
        <v>602</v>
      </c>
      <c r="H28" s="662" t="s">
        <v>664</v>
      </c>
      <c r="I28" s="662" t="s">
        <v>665</v>
      </c>
      <c r="J28" s="662" t="s">
        <v>666</v>
      </c>
      <c r="K28" s="662" t="s">
        <v>667</v>
      </c>
      <c r="L28" s="664">
        <v>59.210000000000029</v>
      </c>
      <c r="M28" s="664">
        <v>1</v>
      </c>
      <c r="N28" s="665">
        <v>59.210000000000029</v>
      </c>
    </row>
    <row r="29" spans="1:14" ht="14.4" customHeight="1" x14ac:dyDescent="0.3">
      <c r="A29" s="660" t="s">
        <v>560</v>
      </c>
      <c r="B29" s="661" t="s">
        <v>561</v>
      </c>
      <c r="C29" s="662" t="s">
        <v>566</v>
      </c>
      <c r="D29" s="663" t="s">
        <v>2151</v>
      </c>
      <c r="E29" s="662" t="s">
        <v>583</v>
      </c>
      <c r="F29" s="663" t="s">
        <v>2155</v>
      </c>
      <c r="G29" s="662" t="s">
        <v>602</v>
      </c>
      <c r="H29" s="662" t="s">
        <v>668</v>
      </c>
      <c r="I29" s="662" t="s">
        <v>669</v>
      </c>
      <c r="J29" s="662" t="s">
        <v>670</v>
      </c>
      <c r="K29" s="662" t="s">
        <v>671</v>
      </c>
      <c r="L29" s="664">
        <v>63.169211865275933</v>
      </c>
      <c r="M29" s="664">
        <v>1</v>
      </c>
      <c r="N29" s="665">
        <v>63.169211865275933</v>
      </c>
    </row>
    <row r="30" spans="1:14" ht="14.4" customHeight="1" x14ac:dyDescent="0.3">
      <c r="A30" s="660" t="s">
        <v>560</v>
      </c>
      <c r="B30" s="661" t="s">
        <v>561</v>
      </c>
      <c r="C30" s="662" t="s">
        <v>566</v>
      </c>
      <c r="D30" s="663" t="s">
        <v>2151</v>
      </c>
      <c r="E30" s="662" t="s">
        <v>583</v>
      </c>
      <c r="F30" s="663" t="s">
        <v>2155</v>
      </c>
      <c r="G30" s="662" t="s">
        <v>602</v>
      </c>
      <c r="H30" s="662" t="s">
        <v>672</v>
      </c>
      <c r="I30" s="662" t="s">
        <v>673</v>
      </c>
      <c r="J30" s="662" t="s">
        <v>674</v>
      </c>
      <c r="K30" s="662" t="s">
        <v>675</v>
      </c>
      <c r="L30" s="664">
        <v>176.31</v>
      </c>
      <c r="M30" s="664">
        <v>1</v>
      </c>
      <c r="N30" s="665">
        <v>176.31</v>
      </c>
    </row>
    <row r="31" spans="1:14" ht="14.4" customHeight="1" x14ac:dyDescent="0.3">
      <c r="A31" s="660" t="s">
        <v>560</v>
      </c>
      <c r="B31" s="661" t="s">
        <v>561</v>
      </c>
      <c r="C31" s="662" t="s">
        <v>566</v>
      </c>
      <c r="D31" s="663" t="s">
        <v>2151</v>
      </c>
      <c r="E31" s="662" t="s">
        <v>583</v>
      </c>
      <c r="F31" s="663" t="s">
        <v>2155</v>
      </c>
      <c r="G31" s="662" t="s">
        <v>602</v>
      </c>
      <c r="H31" s="662" t="s">
        <v>676</v>
      </c>
      <c r="I31" s="662" t="s">
        <v>677</v>
      </c>
      <c r="J31" s="662" t="s">
        <v>678</v>
      </c>
      <c r="K31" s="662" t="s">
        <v>679</v>
      </c>
      <c r="L31" s="664">
        <v>50.594999119656251</v>
      </c>
      <c r="M31" s="664">
        <v>2</v>
      </c>
      <c r="N31" s="665">
        <v>101.1899982393125</v>
      </c>
    </row>
    <row r="32" spans="1:14" ht="14.4" customHeight="1" x14ac:dyDescent="0.3">
      <c r="A32" s="660" t="s">
        <v>560</v>
      </c>
      <c r="B32" s="661" t="s">
        <v>561</v>
      </c>
      <c r="C32" s="662" t="s">
        <v>566</v>
      </c>
      <c r="D32" s="663" t="s">
        <v>2151</v>
      </c>
      <c r="E32" s="662" t="s">
        <v>583</v>
      </c>
      <c r="F32" s="663" t="s">
        <v>2155</v>
      </c>
      <c r="G32" s="662" t="s">
        <v>602</v>
      </c>
      <c r="H32" s="662" t="s">
        <v>680</v>
      </c>
      <c r="I32" s="662" t="s">
        <v>681</v>
      </c>
      <c r="J32" s="662" t="s">
        <v>682</v>
      </c>
      <c r="K32" s="662" t="s">
        <v>601</v>
      </c>
      <c r="L32" s="664">
        <v>37.260000000000005</v>
      </c>
      <c r="M32" s="664">
        <v>1</v>
      </c>
      <c r="N32" s="665">
        <v>37.260000000000005</v>
      </c>
    </row>
    <row r="33" spans="1:14" ht="14.4" customHeight="1" x14ac:dyDescent="0.3">
      <c r="A33" s="660" t="s">
        <v>560</v>
      </c>
      <c r="B33" s="661" t="s">
        <v>561</v>
      </c>
      <c r="C33" s="662" t="s">
        <v>566</v>
      </c>
      <c r="D33" s="663" t="s">
        <v>2151</v>
      </c>
      <c r="E33" s="662" t="s">
        <v>583</v>
      </c>
      <c r="F33" s="663" t="s">
        <v>2155</v>
      </c>
      <c r="G33" s="662" t="s">
        <v>602</v>
      </c>
      <c r="H33" s="662" t="s">
        <v>683</v>
      </c>
      <c r="I33" s="662" t="s">
        <v>684</v>
      </c>
      <c r="J33" s="662" t="s">
        <v>685</v>
      </c>
      <c r="K33" s="662" t="s">
        <v>686</v>
      </c>
      <c r="L33" s="664">
        <v>66.170976604988212</v>
      </c>
      <c r="M33" s="664">
        <v>20</v>
      </c>
      <c r="N33" s="665">
        <v>1323.4195320997642</v>
      </c>
    </row>
    <row r="34" spans="1:14" ht="14.4" customHeight="1" x14ac:dyDescent="0.3">
      <c r="A34" s="660" t="s">
        <v>560</v>
      </c>
      <c r="B34" s="661" t="s">
        <v>561</v>
      </c>
      <c r="C34" s="662" t="s">
        <v>566</v>
      </c>
      <c r="D34" s="663" t="s">
        <v>2151</v>
      </c>
      <c r="E34" s="662" t="s">
        <v>583</v>
      </c>
      <c r="F34" s="663" t="s">
        <v>2155</v>
      </c>
      <c r="G34" s="662" t="s">
        <v>602</v>
      </c>
      <c r="H34" s="662" t="s">
        <v>687</v>
      </c>
      <c r="I34" s="662" t="s">
        <v>688</v>
      </c>
      <c r="J34" s="662" t="s">
        <v>689</v>
      </c>
      <c r="K34" s="662" t="s">
        <v>690</v>
      </c>
      <c r="L34" s="664">
        <v>58.349564086850592</v>
      </c>
      <c r="M34" s="664">
        <v>8</v>
      </c>
      <c r="N34" s="665">
        <v>466.79651269480473</v>
      </c>
    </row>
    <row r="35" spans="1:14" ht="14.4" customHeight="1" x14ac:dyDescent="0.3">
      <c r="A35" s="660" t="s">
        <v>560</v>
      </c>
      <c r="B35" s="661" t="s">
        <v>561</v>
      </c>
      <c r="C35" s="662" t="s">
        <v>566</v>
      </c>
      <c r="D35" s="663" t="s">
        <v>2151</v>
      </c>
      <c r="E35" s="662" t="s">
        <v>583</v>
      </c>
      <c r="F35" s="663" t="s">
        <v>2155</v>
      </c>
      <c r="G35" s="662" t="s">
        <v>602</v>
      </c>
      <c r="H35" s="662" t="s">
        <v>691</v>
      </c>
      <c r="I35" s="662" t="s">
        <v>692</v>
      </c>
      <c r="J35" s="662" t="s">
        <v>693</v>
      </c>
      <c r="K35" s="662" t="s">
        <v>694</v>
      </c>
      <c r="L35" s="664">
        <v>359.46</v>
      </c>
      <c r="M35" s="664">
        <v>12</v>
      </c>
      <c r="N35" s="665">
        <v>4313.5199999999995</v>
      </c>
    </row>
    <row r="36" spans="1:14" ht="14.4" customHeight="1" x14ac:dyDescent="0.3">
      <c r="A36" s="660" t="s">
        <v>560</v>
      </c>
      <c r="B36" s="661" t="s">
        <v>561</v>
      </c>
      <c r="C36" s="662" t="s">
        <v>566</v>
      </c>
      <c r="D36" s="663" t="s">
        <v>2151</v>
      </c>
      <c r="E36" s="662" t="s">
        <v>583</v>
      </c>
      <c r="F36" s="663" t="s">
        <v>2155</v>
      </c>
      <c r="G36" s="662" t="s">
        <v>602</v>
      </c>
      <c r="H36" s="662" t="s">
        <v>695</v>
      </c>
      <c r="I36" s="662" t="s">
        <v>696</v>
      </c>
      <c r="J36" s="662" t="s">
        <v>697</v>
      </c>
      <c r="K36" s="662" t="s">
        <v>698</v>
      </c>
      <c r="L36" s="664">
        <v>57.729788420364777</v>
      </c>
      <c r="M36" s="664">
        <v>28</v>
      </c>
      <c r="N36" s="665">
        <v>1616.4340757702137</v>
      </c>
    </row>
    <row r="37" spans="1:14" ht="14.4" customHeight="1" x14ac:dyDescent="0.3">
      <c r="A37" s="660" t="s">
        <v>560</v>
      </c>
      <c r="B37" s="661" t="s">
        <v>561</v>
      </c>
      <c r="C37" s="662" t="s">
        <v>566</v>
      </c>
      <c r="D37" s="663" t="s">
        <v>2151</v>
      </c>
      <c r="E37" s="662" t="s">
        <v>583</v>
      </c>
      <c r="F37" s="663" t="s">
        <v>2155</v>
      </c>
      <c r="G37" s="662" t="s">
        <v>602</v>
      </c>
      <c r="H37" s="662" t="s">
        <v>699</v>
      </c>
      <c r="I37" s="662" t="s">
        <v>700</v>
      </c>
      <c r="J37" s="662" t="s">
        <v>701</v>
      </c>
      <c r="K37" s="662" t="s">
        <v>702</v>
      </c>
      <c r="L37" s="664">
        <v>109.69000000000001</v>
      </c>
      <c r="M37" s="664">
        <v>3</v>
      </c>
      <c r="N37" s="665">
        <v>329.07000000000005</v>
      </c>
    </row>
    <row r="38" spans="1:14" ht="14.4" customHeight="1" x14ac:dyDescent="0.3">
      <c r="A38" s="660" t="s">
        <v>560</v>
      </c>
      <c r="B38" s="661" t="s">
        <v>561</v>
      </c>
      <c r="C38" s="662" t="s">
        <v>566</v>
      </c>
      <c r="D38" s="663" t="s">
        <v>2151</v>
      </c>
      <c r="E38" s="662" t="s">
        <v>583</v>
      </c>
      <c r="F38" s="663" t="s">
        <v>2155</v>
      </c>
      <c r="G38" s="662" t="s">
        <v>602</v>
      </c>
      <c r="H38" s="662" t="s">
        <v>703</v>
      </c>
      <c r="I38" s="662" t="s">
        <v>704</v>
      </c>
      <c r="J38" s="662" t="s">
        <v>705</v>
      </c>
      <c r="K38" s="662" t="s">
        <v>706</v>
      </c>
      <c r="L38" s="664">
        <v>63.23157420483502</v>
      </c>
      <c r="M38" s="664">
        <v>18</v>
      </c>
      <c r="N38" s="665">
        <v>1138.1683356870303</v>
      </c>
    </row>
    <row r="39" spans="1:14" ht="14.4" customHeight="1" x14ac:dyDescent="0.3">
      <c r="A39" s="660" t="s">
        <v>560</v>
      </c>
      <c r="B39" s="661" t="s">
        <v>561</v>
      </c>
      <c r="C39" s="662" t="s">
        <v>566</v>
      </c>
      <c r="D39" s="663" t="s">
        <v>2151</v>
      </c>
      <c r="E39" s="662" t="s">
        <v>583</v>
      </c>
      <c r="F39" s="663" t="s">
        <v>2155</v>
      </c>
      <c r="G39" s="662" t="s">
        <v>602</v>
      </c>
      <c r="H39" s="662" t="s">
        <v>707</v>
      </c>
      <c r="I39" s="662" t="s">
        <v>708</v>
      </c>
      <c r="J39" s="662" t="s">
        <v>709</v>
      </c>
      <c r="K39" s="662" t="s">
        <v>710</v>
      </c>
      <c r="L39" s="664">
        <v>248.70000000000005</v>
      </c>
      <c r="M39" s="664">
        <v>2</v>
      </c>
      <c r="N39" s="665">
        <v>497.40000000000009</v>
      </c>
    </row>
    <row r="40" spans="1:14" ht="14.4" customHeight="1" x14ac:dyDescent="0.3">
      <c r="A40" s="660" t="s">
        <v>560</v>
      </c>
      <c r="B40" s="661" t="s">
        <v>561</v>
      </c>
      <c r="C40" s="662" t="s">
        <v>566</v>
      </c>
      <c r="D40" s="663" t="s">
        <v>2151</v>
      </c>
      <c r="E40" s="662" t="s">
        <v>583</v>
      </c>
      <c r="F40" s="663" t="s">
        <v>2155</v>
      </c>
      <c r="G40" s="662" t="s">
        <v>602</v>
      </c>
      <c r="H40" s="662" t="s">
        <v>711</v>
      </c>
      <c r="I40" s="662" t="s">
        <v>712</v>
      </c>
      <c r="J40" s="662" t="s">
        <v>713</v>
      </c>
      <c r="K40" s="662" t="s">
        <v>714</v>
      </c>
      <c r="L40" s="664">
        <v>144.56916729655939</v>
      </c>
      <c r="M40" s="664">
        <v>2</v>
      </c>
      <c r="N40" s="665">
        <v>289.13833459311877</v>
      </c>
    </row>
    <row r="41" spans="1:14" ht="14.4" customHeight="1" x14ac:dyDescent="0.3">
      <c r="A41" s="660" t="s">
        <v>560</v>
      </c>
      <c r="B41" s="661" t="s">
        <v>561</v>
      </c>
      <c r="C41" s="662" t="s">
        <v>566</v>
      </c>
      <c r="D41" s="663" t="s">
        <v>2151</v>
      </c>
      <c r="E41" s="662" t="s">
        <v>583</v>
      </c>
      <c r="F41" s="663" t="s">
        <v>2155</v>
      </c>
      <c r="G41" s="662" t="s">
        <v>602</v>
      </c>
      <c r="H41" s="662" t="s">
        <v>715</v>
      </c>
      <c r="I41" s="662" t="s">
        <v>716</v>
      </c>
      <c r="J41" s="662" t="s">
        <v>717</v>
      </c>
      <c r="K41" s="662" t="s">
        <v>718</v>
      </c>
      <c r="L41" s="664">
        <v>43.19</v>
      </c>
      <c r="M41" s="664">
        <v>2</v>
      </c>
      <c r="N41" s="665">
        <v>86.38</v>
      </c>
    </row>
    <row r="42" spans="1:14" ht="14.4" customHeight="1" x14ac:dyDescent="0.3">
      <c r="A42" s="660" t="s">
        <v>560</v>
      </c>
      <c r="B42" s="661" t="s">
        <v>561</v>
      </c>
      <c r="C42" s="662" t="s">
        <v>566</v>
      </c>
      <c r="D42" s="663" t="s">
        <v>2151</v>
      </c>
      <c r="E42" s="662" t="s">
        <v>583</v>
      </c>
      <c r="F42" s="663" t="s">
        <v>2155</v>
      </c>
      <c r="G42" s="662" t="s">
        <v>602</v>
      </c>
      <c r="H42" s="662" t="s">
        <v>719</v>
      </c>
      <c r="I42" s="662" t="s">
        <v>719</v>
      </c>
      <c r="J42" s="662" t="s">
        <v>720</v>
      </c>
      <c r="K42" s="662" t="s">
        <v>721</v>
      </c>
      <c r="L42" s="664">
        <v>36.57</v>
      </c>
      <c r="M42" s="664">
        <v>20</v>
      </c>
      <c r="N42" s="665">
        <v>731.4</v>
      </c>
    </row>
    <row r="43" spans="1:14" ht="14.4" customHeight="1" x14ac:dyDescent="0.3">
      <c r="A43" s="660" t="s">
        <v>560</v>
      </c>
      <c r="B43" s="661" t="s">
        <v>561</v>
      </c>
      <c r="C43" s="662" t="s">
        <v>566</v>
      </c>
      <c r="D43" s="663" t="s">
        <v>2151</v>
      </c>
      <c r="E43" s="662" t="s">
        <v>583</v>
      </c>
      <c r="F43" s="663" t="s">
        <v>2155</v>
      </c>
      <c r="G43" s="662" t="s">
        <v>602</v>
      </c>
      <c r="H43" s="662" t="s">
        <v>722</v>
      </c>
      <c r="I43" s="662" t="s">
        <v>723</v>
      </c>
      <c r="J43" s="662" t="s">
        <v>724</v>
      </c>
      <c r="K43" s="662" t="s">
        <v>725</v>
      </c>
      <c r="L43" s="664">
        <v>192.22159861056144</v>
      </c>
      <c r="M43" s="664">
        <v>5</v>
      </c>
      <c r="N43" s="665">
        <v>961.10799305280716</v>
      </c>
    </row>
    <row r="44" spans="1:14" ht="14.4" customHeight="1" x14ac:dyDescent="0.3">
      <c r="A44" s="660" t="s">
        <v>560</v>
      </c>
      <c r="B44" s="661" t="s">
        <v>561</v>
      </c>
      <c r="C44" s="662" t="s">
        <v>566</v>
      </c>
      <c r="D44" s="663" t="s">
        <v>2151</v>
      </c>
      <c r="E44" s="662" t="s">
        <v>583</v>
      </c>
      <c r="F44" s="663" t="s">
        <v>2155</v>
      </c>
      <c r="G44" s="662" t="s">
        <v>602</v>
      </c>
      <c r="H44" s="662" t="s">
        <v>726</v>
      </c>
      <c r="I44" s="662" t="s">
        <v>727</v>
      </c>
      <c r="J44" s="662" t="s">
        <v>728</v>
      </c>
      <c r="K44" s="662" t="s">
        <v>729</v>
      </c>
      <c r="L44" s="664">
        <v>181.91333333333333</v>
      </c>
      <c r="M44" s="664">
        <v>3</v>
      </c>
      <c r="N44" s="665">
        <v>545.74</v>
      </c>
    </row>
    <row r="45" spans="1:14" ht="14.4" customHeight="1" x14ac:dyDescent="0.3">
      <c r="A45" s="660" t="s">
        <v>560</v>
      </c>
      <c r="B45" s="661" t="s">
        <v>561</v>
      </c>
      <c r="C45" s="662" t="s">
        <v>566</v>
      </c>
      <c r="D45" s="663" t="s">
        <v>2151</v>
      </c>
      <c r="E45" s="662" t="s">
        <v>583</v>
      </c>
      <c r="F45" s="663" t="s">
        <v>2155</v>
      </c>
      <c r="G45" s="662" t="s">
        <v>602</v>
      </c>
      <c r="H45" s="662" t="s">
        <v>730</v>
      </c>
      <c r="I45" s="662" t="s">
        <v>731</v>
      </c>
      <c r="J45" s="662" t="s">
        <v>732</v>
      </c>
      <c r="K45" s="662" t="s">
        <v>733</v>
      </c>
      <c r="L45" s="664">
        <v>158.02000000000001</v>
      </c>
      <c r="M45" s="664">
        <v>2</v>
      </c>
      <c r="N45" s="665">
        <v>316.04000000000002</v>
      </c>
    </row>
    <row r="46" spans="1:14" ht="14.4" customHeight="1" x14ac:dyDescent="0.3">
      <c r="A46" s="660" t="s">
        <v>560</v>
      </c>
      <c r="B46" s="661" t="s">
        <v>561</v>
      </c>
      <c r="C46" s="662" t="s">
        <v>566</v>
      </c>
      <c r="D46" s="663" t="s">
        <v>2151</v>
      </c>
      <c r="E46" s="662" t="s">
        <v>583</v>
      </c>
      <c r="F46" s="663" t="s">
        <v>2155</v>
      </c>
      <c r="G46" s="662" t="s">
        <v>602</v>
      </c>
      <c r="H46" s="662" t="s">
        <v>734</v>
      </c>
      <c r="I46" s="662" t="s">
        <v>735</v>
      </c>
      <c r="J46" s="662" t="s">
        <v>736</v>
      </c>
      <c r="K46" s="662" t="s">
        <v>737</v>
      </c>
      <c r="L46" s="664">
        <v>212.01</v>
      </c>
      <c r="M46" s="664">
        <v>1</v>
      </c>
      <c r="N46" s="665">
        <v>212.01</v>
      </c>
    </row>
    <row r="47" spans="1:14" ht="14.4" customHeight="1" x14ac:dyDescent="0.3">
      <c r="A47" s="660" t="s">
        <v>560</v>
      </c>
      <c r="B47" s="661" t="s">
        <v>561</v>
      </c>
      <c r="C47" s="662" t="s">
        <v>566</v>
      </c>
      <c r="D47" s="663" t="s">
        <v>2151</v>
      </c>
      <c r="E47" s="662" t="s">
        <v>583</v>
      </c>
      <c r="F47" s="663" t="s">
        <v>2155</v>
      </c>
      <c r="G47" s="662" t="s">
        <v>602</v>
      </c>
      <c r="H47" s="662" t="s">
        <v>738</v>
      </c>
      <c r="I47" s="662" t="s">
        <v>739</v>
      </c>
      <c r="J47" s="662" t="s">
        <v>740</v>
      </c>
      <c r="K47" s="662" t="s">
        <v>741</v>
      </c>
      <c r="L47" s="664">
        <v>117.7000000000001</v>
      </c>
      <c r="M47" s="664">
        <v>1</v>
      </c>
      <c r="N47" s="665">
        <v>117.7000000000001</v>
      </c>
    </row>
    <row r="48" spans="1:14" ht="14.4" customHeight="1" x14ac:dyDescent="0.3">
      <c r="A48" s="660" t="s">
        <v>560</v>
      </c>
      <c r="B48" s="661" t="s">
        <v>561</v>
      </c>
      <c r="C48" s="662" t="s">
        <v>566</v>
      </c>
      <c r="D48" s="663" t="s">
        <v>2151</v>
      </c>
      <c r="E48" s="662" t="s">
        <v>583</v>
      </c>
      <c r="F48" s="663" t="s">
        <v>2155</v>
      </c>
      <c r="G48" s="662" t="s">
        <v>602</v>
      </c>
      <c r="H48" s="662" t="s">
        <v>742</v>
      </c>
      <c r="I48" s="662" t="s">
        <v>743</v>
      </c>
      <c r="J48" s="662" t="s">
        <v>744</v>
      </c>
      <c r="K48" s="662" t="s">
        <v>745</v>
      </c>
      <c r="L48" s="664">
        <v>113.55999999999999</v>
      </c>
      <c r="M48" s="664">
        <v>2</v>
      </c>
      <c r="N48" s="665">
        <v>227.11999999999998</v>
      </c>
    </row>
    <row r="49" spans="1:14" ht="14.4" customHeight="1" x14ac:dyDescent="0.3">
      <c r="A49" s="660" t="s">
        <v>560</v>
      </c>
      <c r="B49" s="661" t="s">
        <v>561</v>
      </c>
      <c r="C49" s="662" t="s">
        <v>566</v>
      </c>
      <c r="D49" s="663" t="s">
        <v>2151</v>
      </c>
      <c r="E49" s="662" t="s">
        <v>583</v>
      </c>
      <c r="F49" s="663" t="s">
        <v>2155</v>
      </c>
      <c r="G49" s="662" t="s">
        <v>602</v>
      </c>
      <c r="H49" s="662" t="s">
        <v>746</v>
      </c>
      <c r="I49" s="662" t="s">
        <v>747</v>
      </c>
      <c r="J49" s="662" t="s">
        <v>748</v>
      </c>
      <c r="K49" s="662" t="s">
        <v>749</v>
      </c>
      <c r="L49" s="664">
        <v>34.299811110717748</v>
      </c>
      <c r="M49" s="664">
        <v>1</v>
      </c>
      <c r="N49" s="665">
        <v>34.299811110717748</v>
      </c>
    </row>
    <row r="50" spans="1:14" ht="14.4" customHeight="1" x14ac:dyDescent="0.3">
      <c r="A50" s="660" t="s">
        <v>560</v>
      </c>
      <c r="B50" s="661" t="s">
        <v>561</v>
      </c>
      <c r="C50" s="662" t="s">
        <v>566</v>
      </c>
      <c r="D50" s="663" t="s">
        <v>2151</v>
      </c>
      <c r="E50" s="662" t="s">
        <v>583</v>
      </c>
      <c r="F50" s="663" t="s">
        <v>2155</v>
      </c>
      <c r="G50" s="662" t="s">
        <v>602</v>
      </c>
      <c r="H50" s="662" t="s">
        <v>750</v>
      </c>
      <c r="I50" s="662" t="s">
        <v>751</v>
      </c>
      <c r="J50" s="662" t="s">
        <v>752</v>
      </c>
      <c r="K50" s="662" t="s">
        <v>753</v>
      </c>
      <c r="L50" s="664">
        <v>82.039936207142119</v>
      </c>
      <c r="M50" s="664">
        <v>2</v>
      </c>
      <c r="N50" s="665">
        <v>164.07987241428424</v>
      </c>
    </row>
    <row r="51" spans="1:14" ht="14.4" customHeight="1" x14ac:dyDescent="0.3">
      <c r="A51" s="660" t="s">
        <v>560</v>
      </c>
      <c r="B51" s="661" t="s">
        <v>561</v>
      </c>
      <c r="C51" s="662" t="s">
        <v>566</v>
      </c>
      <c r="D51" s="663" t="s">
        <v>2151</v>
      </c>
      <c r="E51" s="662" t="s">
        <v>583</v>
      </c>
      <c r="F51" s="663" t="s">
        <v>2155</v>
      </c>
      <c r="G51" s="662" t="s">
        <v>602</v>
      </c>
      <c r="H51" s="662" t="s">
        <v>754</v>
      </c>
      <c r="I51" s="662" t="s">
        <v>755</v>
      </c>
      <c r="J51" s="662" t="s">
        <v>756</v>
      </c>
      <c r="K51" s="662" t="s">
        <v>757</v>
      </c>
      <c r="L51" s="664">
        <v>118.16879069837775</v>
      </c>
      <c r="M51" s="664">
        <v>1</v>
      </c>
      <c r="N51" s="665">
        <v>118.16879069837775</v>
      </c>
    </row>
    <row r="52" spans="1:14" ht="14.4" customHeight="1" x14ac:dyDescent="0.3">
      <c r="A52" s="660" t="s">
        <v>560</v>
      </c>
      <c r="B52" s="661" t="s">
        <v>561</v>
      </c>
      <c r="C52" s="662" t="s">
        <v>566</v>
      </c>
      <c r="D52" s="663" t="s">
        <v>2151</v>
      </c>
      <c r="E52" s="662" t="s">
        <v>583</v>
      </c>
      <c r="F52" s="663" t="s">
        <v>2155</v>
      </c>
      <c r="G52" s="662" t="s">
        <v>602</v>
      </c>
      <c r="H52" s="662" t="s">
        <v>758</v>
      </c>
      <c r="I52" s="662" t="s">
        <v>758</v>
      </c>
      <c r="J52" s="662" t="s">
        <v>759</v>
      </c>
      <c r="K52" s="662" t="s">
        <v>760</v>
      </c>
      <c r="L52" s="664">
        <v>65.528410610800648</v>
      </c>
      <c r="M52" s="664">
        <v>13</v>
      </c>
      <c r="N52" s="665">
        <v>851.86933794040851</v>
      </c>
    </row>
    <row r="53" spans="1:14" ht="14.4" customHeight="1" x14ac:dyDescent="0.3">
      <c r="A53" s="660" t="s">
        <v>560</v>
      </c>
      <c r="B53" s="661" t="s">
        <v>561</v>
      </c>
      <c r="C53" s="662" t="s">
        <v>566</v>
      </c>
      <c r="D53" s="663" t="s">
        <v>2151</v>
      </c>
      <c r="E53" s="662" t="s">
        <v>583</v>
      </c>
      <c r="F53" s="663" t="s">
        <v>2155</v>
      </c>
      <c r="G53" s="662" t="s">
        <v>602</v>
      </c>
      <c r="H53" s="662" t="s">
        <v>761</v>
      </c>
      <c r="I53" s="662" t="s">
        <v>762</v>
      </c>
      <c r="J53" s="662" t="s">
        <v>763</v>
      </c>
      <c r="K53" s="662" t="s">
        <v>764</v>
      </c>
      <c r="L53" s="664">
        <v>329.32914604676347</v>
      </c>
      <c r="M53" s="664">
        <v>9</v>
      </c>
      <c r="N53" s="665">
        <v>2963.9623144208713</v>
      </c>
    </row>
    <row r="54" spans="1:14" ht="14.4" customHeight="1" x14ac:dyDescent="0.3">
      <c r="A54" s="660" t="s">
        <v>560</v>
      </c>
      <c r="B54" s="661" t="s">
        <v>561</v>
      </c>
      <c r="C54" s="662" t="s">
        <v>566</v>
      </c>
      <c r="D54" s="663" t="s">
        <v>2151</v>
      </c>
      <c r="E54" s="662" t="s">
        <v>583</v>
      </c>
      <c r="F54" s="663" t="s">
        <v>2155</v>
      </c>
      <c r="G54" s="662" t="s">
        <v>602</v>
      </c>
      <c r="H54" s="662" t="s">
        <v>765</v>
      </c>
      <c r="I54" s="662" t="s">
        <v>766</v>
      </c>
      <c r="J54" s="662" t="s">
        <v>767</v>
      </c>
      <c r="K54" s="662" t="s">
        <v>764</v>
      </c>
      <c r="L54" s="664">
        <v>343.59577171313606</v>
      </c>
      <c r="M54" s="664">
        <v>5</v>
      </c>
      <c r="N54" s="665">
        <v>1717.9788585656804</v>
      </c>
    </row>
    <row r="55" spans="1:14" ht="14.4" customHeight="1" x14ac:dyDescent="0.3">
      <c r="A55" s="660" t="s">
        <v>560</v>
      </c>
      <c r="B55" s="661" t="s">
        <v>561</v>
      </c>
      <c r="C55" s="662" t="s">
        <v>566</v>
      </c>
      <c r="D55" s="663" t="s">
        <v>2151</v>
      </c>
      <c r="E55" s="662" t="s">
        <v>583</v>
      </c>
      <c r="F55" s="663" t="s">
        <v>2155</v>
      </c>
      <c r="G55" s="662" t="s">
        <v>602</v>
      </c>
      <c r="H55" s="662" t="s">
        <v>768</v>
      </c>
      <c r="I55" s="662" t="s">
        <v>769</v>
      </c>
      <c r="J55" s="662" t="s">
        <v>770</v>
      </c>
      <c r="K55" s="662" t="s">
        <v>771</v>
      </c>
      <c r="L55" s="664">
        <v>51.099503541317496</v>
      </c>
      <c r="M55" s="664">
        <v>1</v>
      </c>
      <c r="N55" s="665">
        <v>51.099503541317496</v>
      </c>
    </row>
    <row r="56" spans="1:14" ht="14.4" customHeight="1" x14ac:dyDescent="0.3">
      <c r="A56" s="660" t="s">
        <v>560</v>
      </c>
      <c r="B56" s="661" t="s">
        <v>561</v>
      </c>
      <c r="C56" s="662" t="s">
        <v>566</v>
      </c>
      <c r="D56" s="663" t="s">
        <v>2151</v>
      </c>
      <c r="E56" s="662" t="s">
        <v>583</v>
      </c>
      <c r="F56" s="663" t="s">
        <v>2155</v>
      </c>
      <c r="G56" s="662" t="s">
        <v>602</v>
      </c>
      <c r="H56" s="662" t="s">
        <v>772</v>
      </c>
      <c r="I56" s="662" t="s">
        <v>773</v>
      </c>
      <c r="J56" s="662" t="s">
        <v>774</v>
      </c>
      <c r="K56" s="662" t="s">
        <v>775</v>
      </c>
      <c r="L56" s="664">
        <v>320.23245633355873</v>
      </c>
      <c r="M56" s="664">
        <v>8</v>
      </c>
      <c r="N56" s="665">
        <v>2561.8596506684698</v>
      </c>
    </row>
    <row r="57" spans="1:14" ht="14.4" customHeight="1" x14ac:dyDescent="0.3">
      <c r="A57" s="660" t="s">
        <v>560</v>
      </c>
      <c r="B57" s="661" t="s">
        <v>561</v>
      </c>
      <c r="C57" s="662" t="s">
        <v>566</v>
      </c>
      <c r="D57" s="663" t="s">
        <v>2151</v>
      </c>
      <c r="E57" s="662" t="s">
        <v>583</v>
      </c>
      <c r="F57" s="663" t="s">
        <v>2155</v>
      </c>
      <c r="G57" s="662" t="s">
        <v>602</v>
      </c>
      <c r="H57" s="662" t="s">
        <v>776</v>
      </c>
      <c r="I57" s="662" t="s">
        <v>777</v>
      </c>
      <c r="J57" s="662" t="s">
        <v>778</v>
      </c>
      <c r="K57" s="662" t="s">
        <v>779</v>
      </c>
      <c r="L57" s="664">
        <v>85.796392295170392</v>
      </c>
      <c r="M57" s="664">
        <v>3</v>
      </c>
      <c r="N57" s="665">
        <v>257.38917688551118</v>
      </c>
    </row>
    <row r="58" spans="1:14" ht="14.4" customHeight="1" x14ac:dyDescent="0.3">
      <c r="A58" s="660" t="s">
        <v>560</v>
      </c>
      <c r="B58" s="661" t="s">
        <v>561</v>
      </c>
      <c r="C58" s="662" t="s">
        <v>566</v>
      </c>
      <c r="D58" s="663" t="s">
        <v>2151</v>
      </c>
      <c r="E58" s="662" t="s">
        <v>583</v>
      </c>
      <c r="F58" s="663" t="s">
        <v>2155</v>
      </c>
      <c r="G58" s="662" t="s">
        <v>602</v>
      </c>
      <c r="H58" s="662" t="s">
        <v>780</v>
      </c>
      <c r="I58" s="662" t="s">
        <v>781</v>
      </c>
      <c r="J58" s="662" t="s">
        <v>697</v>
      </c>
      <c r="K58" s="662" t="s">
        <v>782</v>
      </c>
      <c r="L58" s="664">
        <v>21.509839468912126</v>
      </c>
      <c r="M58" s="664">
        <v>9</v>
      </c>
      <c r="N58" s="665">
        <v>193.58855522020914</v>
      </c>
    </row>
    <row r="59" spans="1:14" ht="14.4" customHeight="1" x14ac:dyDescent="0.3">
      <c r="A59" s="660" t="s">
        <v>560</v>
      </c>
      <c r="B59" s="661" t="s">
        <v>561</v>
      </c>
      <c r="C59" s="662" t="s">
        <v>566</v>
      </c>
      <c r="D59" s="663" t="s">
        <v>2151</v>
      </c>
      <c r="E59" s="662" t="s">
        <v>583</v>
      </c>
      <c r="F59" s="663" t="s">
        <v>2155</v>
      </c>
      <c r="G59" s="662" t="s">
        <v>602</v>
      </c>
      <c r="H59" s="662" t="s">
        <v>783</v>
      </c>
      <c r="I59" s="662" t="s">
        <v>784</v>
      </c>
      <c r="J59" s="662" t="s">
        <v>785</v>
      </c>
      <c r="K59" s="662" t="s">
        <v>786</v>
      </c>
      <c r="L59" s="664">
        <v>190.27000000000004</v>
      </c>
      <c r="M59" s="664">
        <v>1</v>
      </c>
      <c r="N59" s="665">
        <v>190.27000000000004</v>
      </c>
    </row>
    <row r="60" spans="1:14" ht="14.4" customHeight="1" x14ac:dyDescent="0.3">
      <c r="A60" s="660" t="s">
        <v>560</v>
      </c>
      <c r="B60" s="661" t="s">
        <v>561</v>
      </c>
      <c r="C60" s="662" t="s">
        <v>566</v>
      </c>
      <c r="D60" s="663" t="s">
        <v>2151</v>
      </c>
      <c r="E60" s="662" t="s">
        <v>583</v>
      </c>
      <c r="F60" s="663" t="s">
        <v>2155</v>
      </c>
      <c r="G60" s="662" t="s">
        <v>602</v>
      </c>
      <c r="H60" s="662" t="s">
        <v>787</v>
      </c>
      <c r="I60" s="662" t="s">
        <v>788</v>
      </c>
      <c r="J60" s="662" t="s">
        <v>789</v>
      </c>
      <c r="K60" s="662" t="s">
        <v>790</v>
      </c>
      <c r="L60" s="664">
        <v>73.686656858399559</v>
      </c>
      <c r="M60" s="664">
        <v>26</v>
      </c>
      <c r="N60" s="665">
        <v>1915.8530783183885</v>
      </c>
    </row>
    <row r="61" spans="1:14" ht="14.4" customHeight="1" x14ac:dyDescent="0.3">
      <c r="A61" s="660" t="s">
        <v>560</v>
      </c>
      <c r="B61" s="661" t="s">
        <v>561</v>
      </c>
      <c r="C61" s="662" t="s">
        <v>566</v>
      </c>
      <c r="D61" s="663" t="s">
        <v>2151</v>
      </c>
      <c r="E61" s="662" t="s">
        <v>583</v>
      </c>
      <c r="F61" s="663" t="s">
        <v>2155</v>
      </c>
      <c r="G61" s="662" t="s">
        <v>602</v>
      </c>
      <c r="H61" s="662" t="s">
        <v>791</v>
      </c>
      <c r="I61" s="662" t="s">
        <v>792</v>
      </c>
      <c r="J61" s="662" t="s">
        <v>793</v>
      </c>
      <c r="K61" s="662" t="s">
        <v>794</v>
      </c>
      <c r="L61" s="664">
        <v>101.09887739806726</v>
      </c>
      <c r="M61" s="664">
        <v>8</v>
      </c>
      <c r="N61" s="665">
        <v>808.79101918453807</v>
      </c>
    </row>
    <row r="62" spans="1:14" ht="14.4" customHeight="1" x14ac:dyDescent="0.3">
      <c r="A62" s="660" t="s">
        <v>560</v>
      </c>
      <c r="B62" s="661" t="s">
        <v>561</v>
      </c>
      <c r="C62" s="662" t="s">
        <v>566</v>
      </c>
      <c r="D62" s="663" t="s">
        <v>2151</v>
      </c>
      <c r="E62" s="662" t="s">
        <v>583</v>
      </c>
      <c r="F62" s="663" t="s">
        <v>2155</v>
      </c>
      <c r="G62" s="662" t="s">
        <v>602</v>
      </c>
      <c r="H62" s="662" t="s">
        <v>795</v>
      </c>
      <c r="I62" s="662" t="s">
        <v>796</v>
      </c>
      <c r="J62" s="662" t="s">
        <v>793</v>
      </c>
      <c r="K62" s="662" t="s">
        <v>797</v>
      </c>
      <c r="L62" s="664">
        <v>150.47958535187382</v>
      </c>
      <c r="M62" s="664">
        <v>14</v>
      </c>
      <c r="N62" s="665">
        <v>2106.7141949262336</v>
      </c>
    </row>
    <row r="63" spans="1:14" ht="14.4" customHeight="1" x14ac:dyDescent="0.3">
      <c r="A63" s="660" t="s">
        <v>560</v>
      </c>
      <c r="B63" s="661" t="s">
        <v>561</v>
      </c>
      <c r="C63" s="662" t="s">
        <v>566</v>
      </c>
      <c r="D63" s="663" t="s">
        <v>2151</v>
      </c>
      <c r="E63" s="662" t="s">
        <v>583</v>
      </c>
      <c r="F63" s="663" t="s">
        <v>2155</v>
      </c>
      <c r="G63" s="662" t="s">
        <v>602</v>
      </c>
      <c r="H63" s="662" t="s">
        <v>798</v>
      </c>
      <c r="I63" s="662" t="s">
        <v>799</v>
      </c>
      <c r="J63" s="662" t="s">
        <v>800</v>
      </c>
      <c r="K63" s="662" t="s">
        <v>801</v>
      </c>
      <c r="L63" s="664">
        <v>98.035103412672015</v>
      </c>
      <c r="M63" s="664">
        <v>2</v>
      </c>
      <c r="N63" s="665">
        <v>196.07020682534403</v>
      </c>
    </row>
    <row r="64" spans="1:14" ht="14.4" customHeight="1" x14ac:dyDescent="0.3">
      <c r="A64" s="660" t="s">
        <v>560</v>
      </c>
      <c r="B64" s="661" t="s">
        <v>561</v>
      </c>
      <c r="C64" s="662" t="s">
        <v>566</v>
      </c>
      <c r="D64" s="663" t="s">
        <v>2151</v>
      </c>
      <c r="E64" s="662" t="s">
        <v>583</v>
      </c>
      <c r="F64" s="663" t="s">
        <v>2155</v>
      </c>
      <c r="G64" s="662" t="s">
        <v>602</v>
      </c>
      <c r="H64" s="662" t="s">
        <v>802</v>
      </c>
      <c r="I64" s="662" t="s">
        <v>803</v>
      </c>
      <c r="J64" s="662" t="s">
        <v>804</v>
      </c>
      <c r="K64" s="662" t="s">
        <v>805</v>
      </c>
      <c r="L64" s="664">
        <v>236.39562902054993</v>
      </c>
      <c r="M64" s="664">
        <v>1</v>
      </c>
      <c r="N64" s="665">
        <v>236.39562902054993</v>
      </c>
    </row>
    <row r="65" spans="1:14" ht="14.4" customHeight="1" x14ac:dyDescent="0.3">
      <c r="A65" s="660" t="s">
        <v>560</v>
      </c>
      <c r="B65" s="661" t="s">
        <v>561</v>
      </c>
      <c r="C65" s="662" t="s">
        <v>566</v>
      </c>
      <c r="D65" s="663" t="s">
        <v>2151</v>
      </c>
      <c r="E65" s="662" t="s">
        <v>583</v>
      </c>
      <c r="F65" s="663" t="s">
        <v>2155</v>
      </c>
      <c r="G65" s="662" t="s">
        <v>602</v>
      </c>
      <c r="H65" s="662" t="s">
        <v>806</v>
      </c>
      <c r="I65" s="662" t="s">
        <v>807</v>
      </c>
      <c r="J65" s="662" t="s">
        <v>808</v>
      </c>
      <c r="K65" s="662" t="s">
        <v>809</v>
      </c>
      <c r="L65" s="664">
        <v>115.46938869977744</v>
      </c>
      <c r="M65" s="664">
        <v>1</v>
      </c>
      <c r="N65" s="665">
        <v>115.46938869977744</v>
      </c>
    </row>
    <row r="66" spans="1:14" ht="14.4" customHeight="1" x14ac:dyDescent="0.3">
      <c r="A66" s="660" t="s">
        <v>560</v>
      </c>
      <c r="B66" s="661" t="s">
        <v>561</v>
      </c>
      <c r="C66" s="662" t="s">
        <v>566</v>
      </c>
      <c r="D66" s="663" t="s">
        <v>2151</v>
      </c>
      <c r="E66" s="662" t="s">
        <v>583</v>
      </c>
      <c r="F66" s="663" t="s">
        <v>2155</v>
      </c>
      <c r="G66" s="662" t="s">
        <v>602</v>
      </c>
      <c r="H66" s="662" t="s">
        <v>810</v>
      </c>
      <c r="I66" s="662" t="s">
        <v>811</v>
      </c>
      <c r="J66" s="662" t="s">
        <v>812</v>
      </c>
      <c r="K66" s="662" t="s">
        <v>813</v>
      </c>
      <c r="L66" s="664">
        <v>124.20003673331405</v>
      </c>
      <c r="M66" s="664">
        <v>3</v>
      </c>
      <c r="N66" s="665">
        <v>372.60011019994215</v>
      </c>
    </row>
    <row r="67" spans="1:14" ht="14.4" customHeight="1" x14ac:dyDescent="0.3">
      <c r="A67" s="660" t="s">
        <v>560</v>
      </c>
      <c r="B67" s="661" t="s">
        <v>561</v>
      </c>
      <c r="C67" s="662" t="s">
        <v>566</v>
      </c>
      <c r="D67" s="663" t="s">
        <v>2151</v>
      </c>
      <c r="E67" s="662" t="s">
        <v>583</v>
      </c>
      <c r="F67" s="663" t="s">
        <v>2155</v>
      </c>
      <c r="G67" s="662" t="s">
        <v>602</v>
      </c>
      <c r="H67" s="662" t="s">
        <v>814</v>
      </c>
      <c r="I67" s="662" t="s">
        <v>815</v>
      </c>
      <c r="J67" s="662" t="s">
        <v>816</v>
      </c>
      <c r="K67" s="662" t="s">
        <v>817</v>
      </c>
      <c r="L67" s="664">
        <v>176.24000122123144</v>
      </c>
      <c r="M67" s="664">
        <v>1</v>
      </c>
      <c r="N67" s="665">
        <v>176.24000122123144</v>
      </c>
    </row>
    <row r="68" spans="1:14" ht="14.4" customHeight="1" x14ac:dyDescent="0.3">
      <c r="A68" s="660" t="s">
        <v>560</v>
      </c>
      <c r="B68" s="661" t="s">
        <v>561</v>
      </c>
      <c r="C68" s="662" t="s">
        <v>566</v>
      </c>
      <c r="D68" s="663" t="s">
        <v>2151</v>
      </c>
      <c r="E68" s="662" t="s">
        <v>583</v>
      </c>
      <c r="F68" s="663" t="s">
        <v>2155</v>
      </c>
      <c r="G68" s="662" t="s">
        <v>602</v>
      </c>
      <c r="H68" s="662" t="s">
        <v>818</v>
      </c>
      <c r="I68" s="662" t="s">
        <v>819</v>
      </c>
      <c r="J68" s="662" t="s">
        <v>820</v>
      </c>
      <c r="K68" s="662" t="s">
        <v>821</v>
      </c>
      <c r="L68" s="664">
        <v>359.67792428296241</v>
      </c>
      <c r="M68" s="664">
        <v>1</v>
      </c>
      <c r="N68" s="665">
        <v>359.67792428296241</v>
      </c>
    </row>
    <row r="69" spans="1:14" ht="14.4" customHeight="1" x14ac:dyDescent="0.3">
      <c r="A69" s="660" t="s">
        <v>560</v>
      </c>
      <c r="B69" s="661" t="s">
        <v>561</v>
      </c>
      <c r="C69" s="662" t="s">
        <v>566</v>
      </c>
      <c r="D69" s="663" t="s">
        <v>2151</v>
      </c>
      <c r="E69" s="662" t="s">
        <v>583</v>
      </c>
      <c r="F69" s="663" t="s">
        <v>2155</v>
      </c>
      <c r="G69" s="662" t="s">
        <v>602</v>
      </c>
      <c r="H69" s="662" t="s">
        <v>822</v>
      </c>
      <c r="I69" s="662" t="s">
        <v>823</v>
      </c>
      <c r="J69" s="662" t="s">
        <v>824</v>
      </c>
      <c r="K69" s="662" t="s">
        <v>825</v>
      </c>
      <c r="L69" s="664">
        <v>63.580000000000005</v>
      </c>
      <c r="M69" s="664">
        <v>3</v>
      </c>
      <c r="N69" s="665">
        <v>190.74</v>
      </c>
    </row>
    <row r="70" spans="1:14" ht="14.4" customHeight="1" x14ac:dyDescent="0.3">
      <c r="A70" s="660" t="s">
        <v>560</v>
      </c>
      <c r="B70" s="661" t="s">
        <v>561</v>
      </c>
      <c r="C70" s="662" t="s">
        <v>566</v>
      </c>
      <c r="D70" s="663" t="s">
        <v>2151</v>
      </c>
      <c r="E70" s="662" t="s">
        <v>583</v>
      </c>
      <c r="F70" s="663" t="s">
        <v>2155</v>
      </c>
      <c r="G70" s="662" t="s">
        <v>602</v>
      </c>
      <c r="H70" s="662" t="s">
        <v>826</v>
      </c>
      <c r="I70" s="662" t="s">
        <v>827</v>
      </c>
      <c r="J70" s="662" t="s">
        <v>828</v>
      </c>
      <c r="K70" s="662" t="s">
        <v>829</v>
      </c>
      <c r="L70" s="664">
        <v>39.83</v>
      </c>
      <c r="M70" s="664">
        <v>12</v>
      </c>
      <c r="N70" s="665">
        <v>477.96</v>
      </c>
    </row>
    <row r="71" spans="1:14" ht="14.4" customHeight="1" x14ac:dyDescent="0.3">
      <c r="A71" s="660" t="s">
        <v>560</v>
      </c>
      <c r="B71" s="661" t="s">
        <v>561</v>
      </c>
      <c r="C71" s="662" t="s">
        <v>566</v>
      </c>
      <c r="D71" s="663" t="s">
        <v>2151</v>
      </c>
      <c r="E71" s="662" t="s">
        <v>583</v>
      </c>
      <c r="F71" s="663" t="s">
        <v>2155</v>
      </c>
      <c r="G71" s="662" t="s">
        <v>602</v>
      </c>
      <c r="H71" s="662" t="s">
        <v>830</v>
      </c>
      <c r="I71" s="662" t="s">
        <v>831</v>
      </c>
      <c r="J71" s="662" t="s">
        <v>832</v>
      </c>
      <c r="K71" s="662" t="s">
        <v>833</v>
      </c>
      <c r="L71" s="664">
        <v>137.99702018221868</v>
      </c>
      <c r="M71" s="664">
        <v>27</v>
      </c>
      <c r="N71" s="665">
        <v>3725.9195449199042</v>
      </c>
    </row>
    <row r="72" spans="1:14" ht="14.4" customHeight="1" x14ac:dyDescent="0.3">
      <c r="A72" s="660" t="s">
        <v>560</v>
      </c>
      <c r="B72" s="661" t="s">
        <v>561</v>
      </c>
      <c r="C72" s="662" t="s">
        <v>566</v>
      </c>
      <c r="D72" s="663" t="s">
        <v>2151</v>
      </c>
      <c r="E72" s="662" t="s">
        <v>583</v>
      </c>
      <c r="F72" s="663" t="s">
        <v>2155</v>
      </c>
      <c r="G72" s="662" t="s">
        <v>602</v>
      </c>
      <c r="H72" s="662" t="s">
        <v>834</v>
      </c>
      <c r="I72" s="662" t="s">
        <v>835</v>
      </c>
      <c r="J72" s="662" t="s">
        <v>836</v>
      </c>
      <c r="K72" s="662" t="s">
        <v>837</v>
      </c>
      <c r="L72" s="664">
        <v>81.07975263655743</v>
      </c>
      <c r="M72" s="664">
        <v>1</v>
      </c>
      <c r="N72" s="665">
        <v>81.07975263655743</v>
      </c>
    </row>
    <row r="73" spans="1:14" ht="14.4" customHeight="1" x14ac:dyDescent="0.3">
      <c r="A73" s="660" t="s">
        <v>560</v>
      </c>
      <c r="B73" s="661" t="s">
        <v>561</v>
      </c>
      <c r="C73" s="662" t="s">
        <v>566</v>
      </c>
      <c r="D73" s="663" t="s">
        <v>2151</v>
      </c>
      <c r="E73" s="662" t="s">
        <v>583</v>
      </c>
      <c r="F73" s="663" t="s">
        <v>2155</v>
      </c>
      <c r="G73" s="662" t="s">
        <v>602</v>
      </c>
      <c r="H73" s="662" t="s">
        <v>838</v>
      </c>
      <c r="I73" s="662" t="s">
        <v>839</v>
      </c>
      <c r="J73" s="662" t="s">
        <v>840</v>
      </c>
      <c r="K73" s="662" t="s">
        <v>841</v>
      </c>
      <c r="L73" s="664">
        <v>127.94806235145765</v>
      </c>
      <c r="M73" s="664">
        <v>1</v>
      </c>
      <c r="N73" s="665">
        <v>127.94806235145765</v>
      </c>
    </row>
    <row r="74" spans="1:14" ht="14.4" customHeight="1" x14ac:dyDescent="0.3">
      <c r="A74" s="660" t="s">
        <v>560</v>
      </c>
      <c r="B74" s="661" t="s">
        <v>561</v>
      </c>
      <c r="C74" s="662" t="s">
        <v>566</v>
      </c>
      <c r="D74" s="663" t="s">
        <v>2151</v>
      </c>
      <c r="E74" s="662" t="s">
        <v>583</v>
      </c>
      <c r="F74" s="663" t="s">
        <v>2155</v>
      </c>
      <c r="G74" s="662" t="s">
        <v>602</v>
      </c>
      <c r="H74" s="662" t="s">
        <v>842</v>
      </c>
      <c r="I74" s="662" t="s">
        <v>843</v>
      </c>
      <c r="J74" s="662" t="s">
        <v>844</v>
      </c>
      <c r="K74" s="662" t="s">
        <v>845</v>
      </c>
      <c r="L74" s="664">
        <v>88.459649904554226</v>
      </c>
      <c r="M74" s="664">
        <v>7</v>
      </c>
      <c r="N74" s="665">
        <v>619.21754933187958</v>
      </c>
    </row>
    <row r="75" spans="1:14" ht="14.4" customHeight="1" x14ac:dyDescent="0.3">
      <c r="A75" s="660" t="s">
        <v>560</v>
      </c>
      <c r="B75" s="661" t="s">
        <v>561</v>
      </c>
      <c r="C75" s="662" t="s">
        <v>566</v>
      </c>
      <c r="D75" s="663" t="s">
        <v>2151</v>
      </c>
      <c r="E75" s="662" t="s">
        <v>583</v>
      </c>
      <c r="F75" s="663" t="s">
        <v>2155</v>
      </c>
      <c r="G75" s="662" t="s">
        <v>602</v>
      </c>
      <c r="H75" s="662" t="s">
        <v>846</v>
      </c>
      <c r="I75" s="662" t="s">
        <v>847</v>
      </c>
      <c r="J75" s="662" t="s">
        <v>848</v>
      </c>
      <c r="K75" s="662" t="s">
        <v>849</v>
      </c>
      <c r="L75" s="664">
        <v>40.429717754661425</v>
      </c>
      <c r="M75" s="664">
        <v>2</v>
      </c>
      <c r="N75" s="665">
        <v>80.85943550932285</v>
      </c>
    </row>
    <row r="76" spans="1:14" ht="14.4" customHeight="1" x14ac:dyDescent="0.3">
      <c r="A76" s="660" t="s">
        <v>560</v>
      </c>
      <c r="B76" s="661" t="s">
        <v>561</v>
      </c>
      <c r="C76" s="662" t="s">
        <v>566</v>
      </c>
      <c r="D76" s="663" t="s">
        <v>2151</v>
      </c>
      <c r="E76" s="662" t="s">
        <v>583</v>
      </c>
      <c r="F76" s="663" t="s">
        <v>2155</v>
      </c>
      <c r="G76" s="662" t="s">
        <v>602</v>
      </c>
      <c r="H76" s="662" t="s">
        <v>850</v>
      </c>
      <c r="I76" s="662" t="s">
        <v>851</v>
      </c>
      <c r="J76" s="662" t="s">
        <v>848</v>
      </c>
      <c r="K76" s="662" t="s">
        <v>852</v>
      </c>
      <c r="L76" s="664">
        <v>292.46999999999974</v>
      </c>
      <c r="M76" s="664">
        <v>1</v>
      </c>
      <c r="N76" s="665">
        <v>292.46999999999974</v>
      </c>
    </row>
    <row r="77" spans="1:14" ht="14.4" customHeight="1" x14ac:dyDescent="0.3">
      <c r="A77" s="660" t="s">
        <v>560</v>
      </c>
      <c r="B77" s="661" t="s">
        <v>561</v>
      </c>
      <c r="C77" s="662" t="s">
        <v>566</v>
      </c>
      <c r="D77" s="663" t="s">
        <v>2151</v>
      </c>
      <c r="E77" s="662" t="s">
        <v>583</v>
      </c>
      <c r="F77" s="663" t="s">
        <v>2155</v>
      </c>
      <c r="G77" s="662" t="s">
        <v>602</v>
      </c>
      <c r="H77" s="662" t="s">
        <v>853</v>
      </c>
      <c r="I77" s="662" t="s">
        <v>854</v>
      </c>
      <c r="J77" s="662" t="s">
        <v>855</v>
      </c>
      <c r="K77" s="662" t="s">
        <v>856</v>
      </c>
      <c r="L77" s="664">
        <v>375.80000139567932</v>
      </c>
      <c r="M77" s="664">
        <v>10</v>
      </c>
      <c r="N77" s="665">
        <v>3758.0000139567933</v>
      </c>
    </row>
    <row r="78" spans="1:14" ht="14.4" customHeight="1" x14ac:dyDescent="0.3">
      <c r="A78" s="660" t="s">
        <v>560</v>
      </c>
      <c r="B78" s="661" t="s">
        <v>561</v>
      </c>
      <c r="C78" s="662" t="s">
        <v>566</v>
      </c>
      <c r="D78" s="663" t="s">
        <v>2151</v>
      </c>
      <c r="E78" s="662" t="s">
        <v>583</v>
      </c>
      <c r="F78" s="663" t="s">
        <v>2155</v>
      </c>
      <c r="G78" s="662" t="s">
        <v>602</v>
      </c>
      <c r="H78" s="662" t="s">
        <v>857</v>
      </c>
      <c r="I78" s="662" t="s">
        <v>858</v>
      </c>
      <c r="J78" s="662" t="s">
        <v>859</v>
      </c>
      <c r="K78" s="662" t="s">
        <v>860</v>
      </c>
      <c r="L78" s="664">
        <v>161.34200000000001</v>
      </c>
      <c r="M78" s="664">
        <v>10</v>
      </c>
      <c r="N78" s="665">
        <v>1613.42</v>
      </c>
    </row>
    <row r="79" spans="1:14" ht="14.4" customHeight="1" x14ac:dyDescent="0.3">
      <c r="A79" s="660" t="s">
        <v>560</v>
      </c>
      <c r="B79" s="661" t="s">
        <v>561</v>
      </c>
      <c r="C79" s="662" t="s">
        <v>566</v>
      </c>
      <c r="D79" s="663" t="s">
        <v>2151</v>
      </c>
      <c r="E79" s="662" t="s">
        <v>583</v>
      </c>
      <c r="F79" s="663" t="s">
        <v>2155</v>
      </c>
      <c r="G79" s="662" t="s">
        <v>602</v>
      </c>
      <c r="H79" s="662" t="s">
        <v>861</v>
      </c>
      <c r="I79" s="662" t="s">
        <v>862</v>
      </c>
      <c r="J79" s="662" t="s">
        <v>863</v>
      </c>
      <c r="K79" s="662" t="s">
        <v>864</v>
      </c>
      <c r="L79" s="664">
        <v>42.524938074984277</v>
      </c>
      <c r="M79" s="664">
        <v>16</v>
      </c>
      <c r="N79" s="665">
        <v>680.39900919974843</v>
      </c>
    </row>
    <row r="80" spans="1:14" ht="14.4" customHeight="1" x14ac:dyDescent="0.3">
      <c r="A80" s="660" t="s">
        <v>560</v>
      </c>
      <c r="B80" s="661" t="s">
        <v>561</v>
      </c>
      <c r="C80" s="662" t="s">
        <v>566</v>
      </c>
      <c r="D80" s="663" t="s">
        <v>2151</v>
      </c>
      <c r="E80" s="662" t="s">
        <v>583</v>
      </c>
      <c r="F80" s="663" t="s">
        <v>2155</v>
      </c>
      <c r="G80" s="662" t="s">
        <v>602</v>
      </c>
      <c r="H80" s="662" t="s">
        <v>865</v>
      </c>
      <c r="I80" s="662" t="s">
        <v>866</v>
      </c>
      <c r="J80" s="662" t="s">
        <v>867</v>
      </c>
      <c r="K80" s="662" t="s">
        <v>868</v>
      </c>
      <c r="L80" s="664">
        <v>26.385812375151787</v>
      </c>
      <c r="M80" s="664">
        <v>36</v>
      </c>
      <c r="N80" s="665">
        <v>949.88924550546437</v>
      </c>
    </row>
    <row r="81" spans="1:14" ht="14.4" customHeight="1" x14ac:dyDescent="0.3">
      <c r="A81" s="660" t="s">
        <v>560</v>
      </c>
      <c r="B81" s="661" t="s">
        <v>561</v>
      </c>
      <c r="C81" s="662" t="s">
        <v>566</v>
      </c>
      <c r="D81" s="663" t="s">
        <v>2151</v>
      </c>
      <c r="E81" s="662" t="s">
        <v>583</v>
      </c>
      <c r="F81" s="663" t="s">
        <v>2155</v>
      </c>
      <c r="G81" s="662" t="s">
        <v>602</v>
      </c>
      <c r="H81" s="662" t="s">
        <v>869</v>
      </c>
      <c r="I81" s="662" t="s">
        <v>870</v>
      </c>
      <c r="J81" s="662" t="s">
        <v>871</v>
      </c>
      <c r="K81" s="662" t="s">
        <v>872</v>
      </c>
      <c r="L81" s="664">
        <v>220.03208527444977</v>
      </c>
      <c r="M81" s="664">
        <v>6</v>
      </c>
      <c r="N81" s="665">
        <v>1320.1925116466987</v>
      </c>
    </row>
    <row r="82" spans="1:14" ht="14.4" customHeight="1" x14ac:dyDescent="0.3">
      <c r="A82" s="660" t="s">
        <v>560</v>
      </c>
      <c r="B82" s="661" t="s">
        <v>561</v>
      </c>
      <c r="C82" s="662" t="s">
        <v>566</v>
      </c>
      <c r="D82" s="663" t="s">
        <v>2151</v>
      </c>
      <c r="E82" s="662" t="s">
        <v>583</v>
      </c>
      <c r="F82" s="663" t="s">
        <v>2155</v>
      </c>
      <c r="G82" s="662" t="s">
        <v>602</v>
      </c>
      <c r="H82" s="662" t="s">
        <v>873</v>
      </c>
      <c r="I82" s="662" t="s">
        <v>873</v>
      </c>
      <c r="J82" s="662" t="s">
        <v>874</v>
      </c>
      <c r="K82" s="662" t="s">
        <v>875</v>
      </c>
      <c r="L82" s="664">
        <v>319.02</v>
      </c>
      <c r="M82" s="664">
        <v>1</v>
      </c>
      <c r="N82" s="665">
        <v>319.02</v>
      </c>
    </row>
    <row r="83" spans="1:14" ht="14.4" customHeight="1" x14ac:dyDescent="0.3">
      <c r="A83" s="660" t="s">
        <v>560</v>
      </c>
      <c r="B83" s="661" t="s">
        <v>561</v>
      </c>
      <c r="C83" s="662" t="s">
        <v>566</v>
      </c>
      <c r="D83" s="663" t="s">
        <v>2151</v>
      </c>
      <c r="E83" s="662" t="s">
        <v>583</v>
      </c>
      <c r="F83" s="663" t="s">
        <v>2155</v>
      </c>
      <c r="G83" s="662" t="s">
        <v>602</v>
      </c>
      <c r="H83" s="662" t="s">
        <v>876</v>
      </c>
      <c r="I83" s="662" t="s">
        <v>877</v>
      </c>
      <c r="J83" s="662" t="s">
        <v>878</v>
      </c>
      <c r="K83" s="662" t="s">
        <v>879</v>
      </c>
      <c r="L83" s="664">
        <v>150.06530750212835</v>
      </c>
      <c r="M83" s="664">
        <v>5</v>
      </c>
      <c r="N83" s="665">
        <v>750.32653751064174</v>
      </c>
    </row>
    <row r="84" spans="1:14" ht="14.4" customHeight="1" x14ac:dyDescent="0.3">
      <c r="A84" s="660" t="s">
        <v>560</v>
      </c>
      <c r="B84" s="661" t="s">
        <v>561</v>
      </c>
      <c r="C84" s="662" t="s">
        <v>566</v>
      </c>
      <c r="D84" s="663" t="s">
        <v>2151</v>
      </c>
      <c r="E84" s="662" t="s">
        <v>583</v>
      </c>
      <c r="F84" s="663" t="s">
        <v>2155</v>
      </c>
      <c r="G84" s="662" t="s">
        <v>602</v>
      </c>
      <c r="H84" s="662" t="s">
        <v>880</v>
      </c>
      <c r="I84" s="662" t="s">
        <v>215</v>
      </c>
      <c r="J84" s="662" t="s">
        <v>881</v>
      </c>
      <c r="K84" s="662"/>
      <c r="L84" s="664">
        <v>97.320353561192789</v>
      </c>
      <c r="M84" s="664">
        <v>40</v>
      </c>
      <c r="N84" s="665">
        <v>3892.8141424477117</v>
      </c>
    </row>
    <row r="85" spans="1:14" ht="14.4" customHeight="1" x14ac:dyDescent="0.3">
      <c r="A85" s="660" t="s">
        <v>560</v>
      </c>
      <c r="B85" s="661" t="s">
        <v>561</v>
      </c>
      <c r="C85" s="662" t="s">
        <v>566</v>
      </c>
      <c r="D85" s="663" t="s">
        <v>2151</v>
      </c>
      <c r="E85" s="662" t="s">
        <v>583</v>
      </c>
      <c r="F85" s="663" t="s">
        <v>2155</v>
      </c>
      <c r="G85" s="662" t="s">
        <v>602</v>
      </c>
      <c r="H85" s="662" t="s">
        <v>882</v>
      </c>
      <c r="I85" s="662" t="s">
        <v>215</v>
      </c>
      <c r="J85" s="662" t="s">
        <v>883</v>
      </c>
      <c r="K85" s="662"/>
      <c r="L85" s="664">
        <v>216.65422383894841</v>
      </c>
      <c r="M85" s="664">
        <v>4</v>
      </c>
      <c r="N85" s="665">
        <v>866.61689535579364</v>
      </c>
    </row>
    <row r="86" spans="1:14" ht="14.4" customHeight="1" x14ac:dyDescent="0.3">
      <c r="A86" s="660" t="s">
        <v>560</v>
      </c>
      <c r="B86" s="661" t="s">
        <v>561</v>
      </c>
      <c r="C86" s="662" t="s">
        <v>566</v>
      </c>
      <c r="D86" s="663" t="s">
        <v>2151</v>
      </c>
      <c r="E86" s="662" t="s">
        <v>583</v>
      </c>
      <c r="F86" s="663" t="s">
        <v>2155</v>
      </c>
      <c r="G86" s="662" t="s">
        <v>602</v>
      </c>
      <c r="H86" s="662" t="s">
        <v>884</v>
      </c>
      <c r="I86" s="662" t="s">
        <v>215</v>
      </c>
      <c r="J86" s="662" t="s">
        <v>885</v>
      </c>
      <c r="K86" s="662"/>
      <c r="L86" s="664">
        <v>32.012160342090588</v>
      </c>
      <c r="M86" s="664">
        <v>9</v>
      </c>
      <c r="N86" s="665">
        <v>288.10944307881527</v>
      </c>
    </row>
    <row r="87" spans="1:14" ht="14.4" customHeight="1" x14ac:dyDescent="0.3">
      <c r="A87" s="660" t="s">
        <v>560</v>
      </c>
      <c r="B87" s="661" t="s">
        <v>561</v>
      </c>
      <c r="C87" s="662" t="s">
        <v>566</v>
      </c>
      <c r="D87" s="663" t="s">
        <v>2151</v>
      </c>
      <c r="E87" s="662" t="s">
        <v>583</v>
      </c>
      <c r="F87" s="663" t="s">
        <v>2155</v>
      </c>
      <c r="G87" s="662" t="s">
        <v>602</v>
      </c>
      <c r="H87" s="662" t="s">
        <v>886</v>
      </c>
      <c r="I87" s="662" t="s">
        <v>215</v>
      </c>
      <c r="J87" s="662" t="s">
        <v>887</v>
      </c>
      <c r="K87" s="662"/>
      <c r="L87" s="664">
        <v>143.19</v>
      </c>
      <c r="M87" s="664">
        <v>3</v>
      </c>
      <c r="N87" s="665">
        <v>429.57</v>
      </c>
    </row>
    <row r="88" spans="1:14" ht="14.4" customHeight="1" x14ac:dyDescent="0.3">
      <c r="A88" s="660" t="s">
        <v>560</v>
      </c>
      <c r="B88" s="661" t="s">
        <v>561</v>
      </c>
      <c r="C88" s="662" t="s">
        <v>566</v>
      </c>
      <c r="D88" s="663" t="s">
        <v>2151</v>
      </c>
      <c r="E88" s="662" t="s">
        <v>583</v>
      </c>
      <c r="F88" s="663" t="s">
        <v>2155</v>
      </c>
      <c r="G88" s="662" t="s">
        <v>602</v>
      </c>
      <c r="H88" s="662" t="s">
        <v>888</v>
      </c>
      <c r="I88" s="662" t="s">
        <v>215</v>
      </c>
      <c r="J88" s="662" t="s">
        <v>889</v>
      </c>
      <c r="K88" s="662"/>
      <c r="L88" s="664">
        <v>100.00799952216052</v>
      </c>
      <c r="M88" s="664">
        <v>14</v>
      </c>
      <c r="N88" s="665">
        <v>1400.1119933102473</v>
      </c>
    </row>
    <row r="89" spans="1:14" ht="14.4" customHeight="1" x14ac:dyDescent="0.3">
      <c r="A89" s="660" t="s">
        <v>560</v>
      </c>
      <c r="B89" s="661" t="s">
        <v>561</v>
      </c>
      <c r="C89" s="662" t="s">
        <v>566</v>
      </c>
      <c r="D89" s="663" t="s">
        <v>2151</v>
      </c>
      <c r="E89" s="662" t="s">
        <v>583</v>
      </c>
      <c r="F89" s="663" t="s">
        <v>2155</v>
      </c>
      <c r="G89" s="662" t="s">
        <v>602</v>
      </c>
      <c r="H89" s="662" t="s">
        <v>890</v>
      </c>
      <c r="I89" s="662" t="s">
        <v>891</v>
      </c>
      <c r="J89" s="662" t="s">
        <v>892</v>
      </c>
      <c r="K89" s="662" t="s">
        <v>893</v>
      </c>
      <c r="L89" s="664">
        <v>27.11999999999999</v>
      </c>
      <c r="M89" s="664">
        <v>4</v>
      </c>
      <c r="N89" s="665">
        <v>108.47999999999996</v>
      </c>
    </row>
    <row r="90" spans="1:14" ht="14.4" customHeight="1" x14ac:dyDescent="0.3">
      <c r="A90" s="660" t="s">
        <v>560</v>
      </c>
      <c r="B90" s="661" t="s">
        <v>561</v>
      </c>
      <c r="C90" s="662" t="s">
        <v>566</v>
      </c>
      <c r="D90" s="663" t="s">
        <v>2151</v>
      </c>
      <c r="E90" s="662" t="s">
        <v>583</v>
      </c>
      <c r="F90" s="663" t="s">
        <v>2155</v>
      </c>
      <c r="G90" s="662" t="s">
        <v>602</v>
      </c>
      <c r="H90" s="662" t="s">
        <v>894</v>
      </c>
      <c r="I90" s="662" t="s">
        <v>895</v>
      </c>
      <c r="J90" s="662" t="s">
        <v>867</v>
      </c>
      <c r="K90" s="662" t="s">
        <v>896</v>
      </c>
      <c r="L90" s="664">
        <v>58.250000000000014</v>
      </c>
      <c r="M90" s="664">
        <v>4</v>
      </c>
      <c r="N90" s="665">
        <v>233.00000000000006</v>
      </c>
    </row>
    <row r="91" spans="1:14" ht="14.4" customHeight="1" x14ac:dyDescent="0.3">
      <c r="A91" s="660" t="s">
        <v>560</v>
      </c>
      <c r="B91" s="661" t="s">
        <v>561</v>
      </c>
      <c r="C91" s="662" t="s">
        <v>566</v>
      </c>
      <c r="D91" s="663" t="s">
        <v>2151</v>
      </c>
      <c r="E91" s="662" t="s">
        <v>583</v>
      </c>
      <c r="F91" s="663" t="s">
        <v>2155</v>
      </c>
      <c r="G91" s="662" t="s">
        <v>602</v>
      </c>
      <c r="H91" s="662" t="s">
        <v>897</v>
      </c>
      <c r="I91" s="662" t="s">
        <v>898</v>
      </c>
      <c r="J91" s="662" t="s">
        <v>899</v>
      </c>
      <c r="K91" s="662" t="s">
        <v>900</v>
      </c>
      <c r="L91" s="664">
        <v>64.25</v>
      </c>
      <c r="M91" s="664">
        <v>1</v>
      </c>
      <c r="N91" s="665">
        <v>64.25</v>
      </c>
    </row>
    <row r="92" spans="1:14" ht="14.4" customHeight="1" x14ac:dyDescent="0.3">
      <c r="A92" s="660" t="s">
        <v>560</v>
      </c>
      <c r="B92" s="661" t="s">
        <v>561</v>
      </c>
      <c r="C92" s="662" t="s">
        <v>566</v>
      </c>
      <c r="D92" s="663" t="s">
        <v>2151</v>
      </c>
      <c r="E92" s="662" t="s">
        <v>583</v>
      </c>
      <c r="F92" s="663" t="s">
        <v>2155</v>
      </c>
      <c r="G92" s="662" t="s">
        <v>602</v>
      </c>
      <c r="H92" s="662" t="s">
        <v>901</v>
      </c>
      <c r="I92" s="662" t="s">
        <v>902</v>
      </c>
      <c r="J92" s="662" t="s">
        <v>903</v>
      </c>
      <c r="K92" s="662" t="s">
        <v>904</v>
      </c>
      <c r="L92" s="664">
        <v>112.96</v>
      </c>
      <c r="M92" s="664">
        <v>2</v>
      </c>
      <c r="N92" s="665">
        <v>225.92</v>
      </c>
    </row>
    <row r="93" spans="1:14" ht="14.4" customHeight="1" x14ac:dyDescent="0.3">
      <c r="A93" s="660" t="s">
        <v>560</v>
      </c>
      <c r="B93" s="661" t="s">
        <v>561</v>
      </c>
      <c r="C93" s="662" t="s">
        <v>566</v>
      </c>
      <c r="D93" s="663" t="s">
        <v>2151</v>
      </c>
      <c r="E93" s="662" t="s">
        <v>583</v>
      </c>
      <c r="F93" s="663" t="s">
        <v>2155</v>
      </c>
      <c r="G93" s="662" t="s">
        <v>602</v>
      </c>
      <c r="H93" s="662" t="s">
        <v>905</v>
      </c>
      <c r="I93" s="662" t="s">
        <v>906</v>
      </c>
      <c r="J93" s="662" t="s">
        <v>907</v>
      </c>
      <c r="K93" s="662" t="s">
        <v>908</v>
      </c>
      <c r="L93" s="664">
        <v>31.623982261522738</v>
      </c>
      <c r="M93" s="664">
        <v>22</v>
      </c>
      <c r="N93" s="665">
        <v>695.72760975350025</v>
      </c>
    </row>
    <row r="94" spans="1:14" ht="14.4" customHeight="1" x14ac:dyDescent="0.3">
      <c r="A94" s="660" t="s">
        <v>560</v>
      </c>
      <c r="B94" s="661" t="s">
        <v>561</v>
      </c>
      <c r="C94" s="662" t="s">
        <v>566</v>
      </c>
      <c r="D94" s="663" t="s">
        <v>2151</v>
      </c>
      <c r="E94" s="662" t="s">
        <v>583</v>
      </c>
      <c r="F94" s="663" t="s">
        <v>2155</v>
      </c>
      <c r="G94" s="662" t="s">
        <v>602</v>
      </c>
      <c r="H94" s="662" t="s">
        <v>909</v>
      </c>
      <c r="I94" s="662" t="s">
        <v>910</v>
      </c>
      <c r="J94" s="662" t="s">
        <v>911</v>
      </c>
      <c r="K94" s="662" t="s">
        <v>912</v>
      </c>
      <c r="L94" s="664">
        <v>116.62923016330225</v>
      </c>
      <c r="M94" s="664">
        <v>1</v>
      </c>
      <c r="N94" s="665">
        <v>116.62923016330225</v>
      </c>
    </row>
    <row r="95" spans="1:14" ht="14.4" customHeight="1" x14ac:dyDescent="0.3">
      <c r="A95" s="660" t="s">
        <v>560</v>
      </c>
      <c r="B95" s="661" t="s">
        <v>561</v>
      </c>
      <c r="C95" s="662" t="s">
        <v>566</v>
      </c>
      <c r="D95" s="663" t="s">
        <v>2151</v>
      </c>
      <c r="E95" s="662" t="s">
        <v>583</v>
      </c>
      <c r="F95" s="663" t="s">
        <v>2155</v>
      </c>
      <c r="G95" s="662" t="s">
        <v>602</v>
      </c>
      <c r="H95" s="662" t="s">
        <v>913</v>
      </c>
      <c r="I95" s="662" t="s">
        <v>914</v>
      </c>
      <c r="J95" s="662" t="s">
        <v>915</v>
      </c>
      <c r="K95" s="662" t="s">
        <v>916</v>
      </c>
      <c r="L95" s="664">
        <v>68.54954752374492</v>
      </c>
      <c r="M95" s="664">
        <v>1</v>
      </c>
      <c r="N95" s="665">
        <v>68.54954752374492</v>
      </c>
    </row>
    <row r="96" spans="1:14" ht="14.4" customHeight="1" x14ac:dyDescent="0.3">
      <c r="A96" s="660" t="s">
        <v>560</v>
      </c>
      <c r="B96" s="661" t="s">
        <v>561</v>
      </c>
      <c r="C96" s="662" t="s">
        <v>566</v>
      </c>
      <c r="D96" s="663" t="s">
        <v>2151</v>
      </c>
      <c r="E96" s="662" t="s">
        <v>583</v>
      </c>
      <c r="F96" s="663" t="s">
        <v>2155</v>
      </c>
      <c r="G96" s="662" t="s">
        <v>602</v>
      </c>
      <c r="H96" s="662" t="s">
        <v>917</v>
      </c>
      <c r="I96" s="662" t="s">
        <v>918</v>
      </c>
      <c r="J96" s="662" t="s">
        <v>919</v>
      </c>
      <c r="K96" s="662" t="s">
        <v>920</v>
      </c>
      <c r="L96" s="664">
        <v>88.216582951823639</v>
      </c>
      <c r="M96" s="664">
        <v>9</v>
      </c>
      <c r="N96" s="665">
        <v>793.94924656641274</v>
      </c>
    </row>
    <row r="97" spans="1:14" ht="14.4" customHeight="1" x14ac:dyDescent="0.3">
      <c r="A97" s="660" t="s">
        <v>560</v>
      </c>
      <c r="B97" s="661" t="s">
        <v>561</v>
      </c>
      <c r="C97" s="662" t="s">
        <v>566</v>
      </c>
      <c r="D97" s="663" t="s">
        <v>2151</v>
      </c>
      <c r="E97" s="662" t="s">
        <v>583</v>
      </c>
      <c r="F97" s="663" t="s">
        <v>2155</v>
      </c>
      <c r="G97" s="662" t="s">
        <v>602</v>
      </c>
      <c r="H97" s="662" t="s">
        <v>921</v>
      </c>
      <c r="I97" s="662" t="s">
        <v>922</v>
      </c>
      <c r="J97" s="662" t="s">
        <v>923</v>
      </c>
      <c r="K97" s="662" t="s">
        <v>924</v>
      </c>
      <c r="L97" s="664">
        <v>112.75750206574213</v>
      </c>
      <c r="M97" s="664">
        <v>4</v>
      </c>
      <c r="N97" s="665">
        <v>451.03000826296852</v>
      </c>
    </row>
    <row r="98" spans="1:14" ht="14.4" customHeight="1" x14ac:dyDescent="0.3">
      <c r="A98" s="660" t="s">
        <v>560</v>
      </c>
      <c r="B98" s="661" t="s">
        <v>561</v>
      </c>
      <c r="C98" s="662" t="s">
        <v>566</v>
      </c>
      <c r="D98" s="663" t="s">
        <v>2151</v>
      </c>
      <c r="E98" s="662" t="s">
        <v>583</v>
      </c>
      <c r="F98" s="663" t="s">
        <v>2155</v>
      </c>
      <c r="G98" s="662" t="s">
        <v>602</v>
      </c>
      <c r="H98" s="662" t="s">
        <v>925</v>
      </c>
      <c r="I98" s="662" t="s">
        <v>926</v>
      </c>
      <c r="J98" s="662" t="s">
        <v>927</v>
      </c>
      <c r="K98" s="662" t="s">
        <v>928</v>
      </c>
      <c r="L98" s="664">
        <v>53.9</v>
      </c>
      <c r="M98" s="664">
        <v>1</v>
      </c>
      <c r="N98" s="665">
        <v>53.9</v>
      </c>
    </row>
    <row r="99" spans="1:14" ht="14.4" customHeight="1" x14ac:dyDescent="0.3">
      <c r="A99" s="660" t="s">
        <v>560</v>
      </c>
      <c r="B99" s="661" t="s">
        <v>561</v>
      </c>
      <c r="C99" s="662" t="s">
        <v>566</v>
      </c>
      <c r="D99" s="663" t="s">
        <v>2151</v>
      </c>
      <c r="E99" s="662" t="s">
        <v>583</v>
      </c>
      <c r="F99" s="663" t="s">
        <v>2155</v>
      </c>
      <c r="G99" s="662" t="s">
        <v>602</v>
      </c>
      <c r="H99" s="662" t="s">
        <v>929</v>
      </c>
      <c r="I99" s="662" t="s">
        <v>930</v>
      </c>
      <c r="J99" s="662" t="s">
        <v>931</v>
      </c>
      <c r="K99" s="662" t="s">
        <v>932</v>
      </c>
      <c r="L99" s="664">
        <v>62.602949999999993</v>
      </c>
      <c r="M99" s="664">
        <v>60</v>
      </c>
      <c r="N99" s="665">
        <v>3756.1769999999997</v>
      </c>
    </row>
    <row r="100" spans="1:14" ht="14.4" customHeight="1" x14ac:dyDescent="0.3">
      <c r="A100" s="660" t="s">
        <v>560</v>
      </c>
      <c r="B100" s="661" t="s">
        <v>561</v>
      </c>
      <c r="C100" s="662" t="s">
        <v>566</v>
      </c>
      <c r="D100" s="663" t="s">
        <v>2151</v>
      </c>
      <c r="E100" s="662" t="s">
        <v>583</v>
      </c>
      <c r="F100" s="663" t="s">
        <v>2155</v>
      </c>
      <c r="G100" s="662" t="s">
        <v>602</v>
      </c>
      <c r="H100" s="662" t="s">
        <v>933</v>
      </c>
      <c r="I100" s="662" t="s">
        <v>934</v>
      </c>
      <c r="J100" s="662" t="s">
        <v>935</v>
      </c>
      <c r="K100" s="662" t="s">
        <v>936</v>
      </c>
      <c r="L100" s="664">
        <v>175.18393741588912</v>
      </c>
      <c r="M100" s="664">
        <v>5</v>
      </c>
      <c r="N100" s="665">
        <v>875.91968707944557</v>
      </c>
    </row>
    <row r="101" spans="1:14" ht="14.4" customHeight="1" x14ac:dyDescent="0.3">
      <c r="A101" s="660" t="s">
        <v>560</v>
      </c>
      <c r="B101" s="661" t="s">
        <v>561</v>
      </c>
      <c r="C101" s="662" t="s">
        <v>566</v>
      </c>
      <c r="D101" s="663" t="s">
        <v>2151</v>
      </c>
      <c r="E101" s="662" t="s">
        <v>583</v>
      </c>
      <c r="F101" s="663" t="s">
        <v>2155</v>
      </c>
      <c r="G101" s="662" t="s">
        <v>602</v>
      </c>
      <c r="H101" s="662" t="s">
        <v>937</v>
      </c>
      <c r="I101" s="662" t="s">
        <v>938</v>
      </c>
      <c r="J101" s="662" t="s">
        <v>927</v>
      </c>
      <c r="K101" s="662" t="s">
        <v>939</v>
      </c>
      <c r="L101" s="664">
        <v>26.769910028276513</v>
      </c>
      <c r="M101" s="664">
        <v>2</v>
      </c>
      <c r="N101" s="665">
        <v>53.539820056553026</v>
      </c>
    </row>
    <row r="102" spans="1:14" ht="14.4" customHeight="1" x14ac:dyDescent="0.3">
      <c r="A102" s="660" t="s">
        <v>560</v>
      </c>
      <c r="B102" s="661" t="s">
        <v>561</v>
      </c>
      <c r="C102" s="662" t="s">
        <v>566</v>
      </c>
      <c r="D102" s="663" t="s">
        <v>2151</v>
      </c>
      <c r="E102" s="662" t="s">
        <v>583</v>
      </c>
      <c r="F102" s="663" t="s">
        <v>2155</v>
      </c>
      <c r="G102" s="662" t="s">
        <v>602</v>
      </c>
      <c r="H102" s="662" t="s">
        <v>940</v>
      </c>
      <c r="I102" s="662" t="s">
        <v>941</v>
      </c>
      <c r="J102" s="662" t="s">
        <v>942</v>
      </c>
      <c r="K102" s="662" t="s">
        <v>943</v>
      </c>
      <c r="L102" s="664">
        <v>19.040000000000003</v>
      </c>
      <c r="M102" s="664">
        <v>2</v>
      </c>
      <c r="N102" s="665">
        <v>38.080000000000005</v>
      </c>
    </row>
    <row r="103" spans="1:14" ht="14.4" customHeight="1" x14ac:dyDescent="0.3">
      <c r="A103" s="660" t="s">
        <v>560</v>
      </c>
      <c r="B103" s="661" t="s">
        <v>561</v>
      </c>
      <c r="C103" s="662" t="s">
        <v>566</v>
      </c>
      <c r="D103" s="663" t="s">
        <v>2151</v>
      </c>
      <c r="E103" s="662" t="s">
        <v>583</v>
      </c>
      <c r="F103" s="663" t="s">
        <v>2155</v>
      </c>
      <c r="G103" s="662" t="s">
        <v>602</v>
      </c>
      <c r="H103" s="662" t="s">
        <v>944</v>
      </c>
      <c r="I103" s="662" t="s">
        <v>945</v>
      </c>
      <c r="J103" s="662" t="s">
        <v>946</v>
      </c>
      <c r="K103" s="662" t="s">
        <v>947</v>
      </c>
      <c r="L103" s="664">
        <v>34.670000000000009</v>
      </c>
      <c r="M103" s="664">
        <v>3</v>
      </c>
      <c r="N103" s="665">
        <v>104.01000000000002</v>
      </c>
    </row>
    <row r="104" spans="1:14" ht="14.4" customHeight="1" x14ac:dyDescent="0.3">
      <c r="A104" s="660" t="s">
        <v>560</v>
      </c>
      <c r="B104" s="661" t="s">
        <v>561</v>
      </c>
      <c r="C104" s="662" t="s">
        <v>566</v>
      </c>
      <c r="D104" s="663" t="s">
        <v>2151</v>
      </c>
      <c r="E104" s="662" t="s">
        <v>583</v>
      </c>
      <c r="F104" s="663" t="s">
        <v>2155</v>
      </c>
      <c r="G104" s="662" t="s">
        <v>602</v>
      </c>
      <c r="H104" s="662" t="s">
        <v>948</v>
      </c>
      <c r="I104" s="662" t="s">
        <v>949</v>
      </c>
      <c r="J104" s="662" t="s">
        <v>942</v>
      </c>
      <c r="K104" s="662" t="s">
        <v>950</v>
      </c>
      <c r="L104" s="664">
        <v>26.882643978648446</v>
      </c>
      <c r="M104" s="664">
        <v>11</v>
      </c>
      <c r="N104" s="665">
        <v>295.7090837651329</v>
      </c>
    </row>
    <row r="105" spans="1:14" ht="14.4" customHeight="1" x14ac:dyDescent="0.3">
      <c r="A105" s="660" t="s">
        <v>560</v>
      </c>
      <c r="B105" s="661" t="s">
        <v>561</v>
      </c>
      <c r="C105" s="662" t="s">
        <v>566</v>
      </c>
      <c r="D105" s="663" t="s">
        <v>2151</v>
      </c>
      <c r="E105" s="662" t="s">
        <v>583</v>
      </c>
      <c r="F105" s="663" t="s">
        <v>2155</v>
      </c>
      <c r="G105" s="662" t="s">
        <v>602</v>
      </c>
      <c r="H105" s="662" t="s">
        <v>951</v>
      </c>
      <c r="I105" s="662" t="s">
        <v>952</v>
      </c>
      <c r="J105" s="662" t="s">
        <v>953</v>
      </c>
      <c r="K105" s="662" t="s">
        <v>954</v>
      </c>
      <c r="L105" s="664">
        <v>208.69050765187896</v>
      </c>
      <c r="M105" s="664">
        <v>3</v>
      </c>
      <c r="N105" s="665">
        <v>626.07152295563685</v>
      </c>
    </row>
    <row r="106" spans="1:14" ht="14.4" customHeight="1" x14ac:dyDescent="0.3">
      <c r="A106" s="660" t="s">
        <v>560</v>
      </c>
      <c r="B106" s="661" t="s">
        <v>561</v>
      </c>
      <c r="C106" s="662" t="s">
        <v>566</v>
      </c>
      <c r="D106" s="663" t="s">
        <v>2151</v>
      </c>
      <c r="E106" s="662" t="s">
        <v>583</v>
      </c>
      <c r="F106" s="663" t="s">
        <v>2155</v>
      </c>
      <c r="G106" s="662" t="s">
        <v>602</v>
      </c>
      <c r="H106" s="662" t="s">
        <v>955</v>
      </c>
      <c r="I106" s="662" t="s">
        <v>215</v>
      </c>
      <c r="J106" s="662" t="s">
        <v>956</v>
      </c>
      <c r="K106" s="662"/>
      <c r="L106" s="664">
        <v>191.12999762273762</v>
      </c>
      <c r="M106" s="664">
        <v>5</v>
      </c>
      <c r="N106" s="665">
        <v>955.6499881136881</v>
      </c>
    </row>
    <row r="107" spans="1:14" ht="14.4" customHeight="1" x14ac:dyDescent="0.3">
      <c r="A107" s="660" t="s">
        <v>560</v>
      </c>
      <c r="B107" s="661" t="s">
        <v>561</v>
      </c>
      <c r="C107" s="662" t="s">
        <v>566</v>
      </c>
      <c r="D107" s="663" t="s">
        <v>2151</v>
      </c>
      <c r="E107" s="662" t="s">
        <v>583</v>
      </c>
      <c r="F107" s="663" t="s">
        <v>2155</v>
      </c>
      <c r="G107" s="662" t="s">
        <v>602</v>
      </c>
      <c r="H107" s="662" t="s">
        <v>957</v>
      </c>
      <c r="I107" s="662" t="s">
        <v>215</v>
      </c>
      <c r="J107" s="662" t="s">
        <v>958</v>
      </c>
      <c r="K107" s="662"/>
      <c r="L107" s="664">
        <v>162.88999999999999</v>
      </c>
      <c r="M107" s="664">
        <v>2</v>
      </c>
      <c r="N107" s="665">
        <v>325.77999999999997</v>
      </c>
    </row>
    <row r="108" spans="1:14" ht="14.4" customHeight="1" x14ac:dyDescent="0.3">
      <c r="A108" s="660" t="s">
        <v>560</v>
      </c>
      <c r="B108" s="661" t="s">
        <v>561</v>
      </c>
      <c r="C108" s="662" t="s">
        <v>566</v>
      </c>
      <c r="D108" s="663" t="s">
        <v>2151</v>
      </c>
      <c r="E108" s="662" t="s">
        <v>583</v>
      </c>
      <c r="F108" s="663" t="s">
        <v>2155</v>
      </c>
      <c r="G108" s="662" t="s">
        <v>602</v>
      </c>
      <c r="H108" s="662" t="s">
        <v>959</v>
      </c>
      <c r="I108" s="662" t="s">
        <v>959</v>
      </c>
      <c r="J108" s="662" t="s">
        <v>604</v>
      </c>
      <c r="K108" s="662" t="s">
        <v>960</v>
      </c>
      <c r="L108" s="664">
        <v>192.5</v>
      </c>
      <c r="M108" s="664">
        <v>1</v>
      </c>
      <c r="N108" s="665">
        <v>192.5</v>
      </c>
    </row>
    <row r="109" spans="1:14" ht="14.4" customHeight="1" x14ac:dyDescent="0.3">
      <c r="A109" s="660" t="s">
        <v>560</v>
      </c>
      <c r="B109" s="661" t="s">
        <v>561</v>
      </c>
      <c r="C109" s="662" t="s">
        <v>566</v>
      </c>
      <c r="D109" s="663" t="s">
        <v>2151</v>
      </c>
      <c r="E109" s="662" t="s">
        <v>583</v>
      </c>
      <c r="F109" s="663" t="s">
        <v>2155</v>
      </c>
      <c r="G109" s="662" t="s">
        <v>602</v>
      </c>
      <c r="H109" s="662" t="s">
        <v>961</v>
      </c>
      <c r="I109" s="662" t="s">
        <v>961</v>
      </c>
      <c r="J109" s="662" t="s">
        <v>962</v>
      </c>
      <c r="K109" s="662" t="s">
        <v>963</v>
      </c>
      <c r="L109" s="664">
        <v>94.24979262880116</v>
      </c>
      <c r="M109" s="664">
        <v>3</v>
      </c>
      <c r="N109" s="665">
        <v>282.74937788640347</v>
      </c>
    </row>
    <row r="110" spans="1:14" ht="14.4" customHeight="1" x14ac:dyDescent="0.3">
      <c r="A110" s="660" t="s">
        <v>560</v>
      </c>
      <c r="B110" s="661" t="s">
        <v>561</v>
      </c>
      <c r="C110" s="662" t="s">
        <v>566</v>
      </c>
      <c r="D110" s="663" t="s">
        <v>2151</v>
      </c>
      <c r="E110" s="662" t="s">
        <v>583</v>
      </c>
      <c r="F110" s="663" t="s">
        <v>2155</v>
      </c>
      <c r="G110" s="662" t="s">
        <v>602</v>
      </c>
      <c r="H110" s="662" t="s">
        <v>964</v>
      </c>
      <c r="I110" s="662" t="s">
        <v>965</v>
      </c>
      <c r="J110" s="662" t="s">
        <v>646</v>
      </c>
      <c r="K110" s="662" t="s">
        <v>966</v>
      </c>
      <c r="L110" s="664">
        <v>42.240000000000009</v>
      </c>
      <c r="M110" s="664">
        <v>1</v>
      </c>
      <c r="N110" s="665">
        <v>42.240000000000009</v>
      </c>
    </row>
    <row r="111" spans="1:14" ht="14.4" customHeight="1" x14ac:dyDescent="0.3">
      <c r="A111" s="660" t="s">
        <v>560</v>
      </c>
      <c r="B111" s="661" t="s">
        <v>561</v>
      </c>
      <c r="C111" s="662" t="s">
        <v>566</v>
      </c>
      <c r="D111" s="663" t="s">
        <v>2151</v>
      </c>
      <c r="E111" s="662" t="s">
        <v>583</v>
      </c>
      <c r="F111" s="663" t="s">
        <v>2155</v>
      </c>
      <c r="G111" s="662" t="s">
        <v>602</v>
      </c>
      <c r="H111" s="662" t="s">
        <v>967</v>
      </c>
      <c r="I111" s="662" t="s">
        <v>968</v>
      </c>
      <c r="J111" s="662" t="s">
        <v>969</v>
      </c>
      <c r="K111" s="662" t="s">
        <v>628</v>
      </c>
      <c r="L111" s="664">
        <v>124.01471264463031</v>
      </c>
      <c r="M111" s="664">
        <v>33</v>
      </c>
      <c r="N111" s="665">
        <v>4092.4855172728003</v>
      </c>
    </row>
    <row r="112" spans="1:14" ht="14.4" customHeight="1" x14ac:dyDescent="0.3">
      <c r="A112" s="660" t="s">
        <v>560</v>
      </c>
      <c r="B112" s="661" t="s">
        <v>561</v>
      </c>
      <c r="C112" s="662" t="s">
        <v>566</v>
      </c>
      <c r="D112" s="663" t="s">
        <v>2151</v>
      </c>
      <c r="E112" s="662" t="s">
        <v>583</v>
      </c>
      <c r="F112" s="663" t="s">
        <v>2155</v>
      </c>
      <c r="G112" s="662" t="s">
        <v>602</v>
      </c>
      <c r="H112" s="662" t="s">
        <v>970</v>
      </c>
      <c r="I112" s="662" t="s">
        <v>971</v>
      </c>
      <c r="J112" s="662" t="s">
        <v>972</v>
      </c>
      <c r="K112" s="662" t="s">
        <v>973</v>
      </c>
      <c r="L112" s="664">
        <v>32.9</v>
      </c>
      <c r="M112" s="664">
        <v>1</v>
      </c>
      <c r="N112" s="665">
        <v>32.9</v>
      </c>
    </row>
    <row r="113" spans="1:14" ht="14.4" customHeight="1" x14ac:dyDescent="0.3">
      <c r="A113" s="660" t="s">
        <v>560</v>
      </c>
      <c r="B113" s="661" t="s">
        <v>561</v>
      </c>
      <c r="C113" s="662" t="s">
        <v>566</v>
      </c>
      <c r="D113" s="663" t="s">
        <v>2151</v>
      </c>
      <c r="E113" s="662" t="s">
        <v>583</v>
      </c>
      <c r="F113" s="663" t="s">
        <v>2155</v>
      </c>
      <c r="G113" s="662" t="s">
        <v>602</v>
      </c>
      <c r="H113" s="662" t="s">
        <v>974</v>
      </c>
      <c r="I113" s="662" t="s">
        <v>975</v>
      </c>
      <c r="J113" s="662" t="s">
        <v>976</v>
      </c>
      <c r="K113" s="662" t="s">
        <v>977</v>
      </c>
      <c r="L113" s="664">
        <v>676.25959898984536</v>
      </c>
      <c r="M113" s="664">
        <v>3</v>
      </c>
      <c r="N113" s="665">
        <v>2028.7787969695362</v>
      </c>
    </row>
    <row r="114" spans="1:14" ht="14.4" customHeight="1" x14ac:dyDescent="0.3">
      <c r="A114" s="660" t="s">
        <v>560</v>
      </c>
      <c r="B114" s="661" t="s">
        <v>561</v>
      </c>
      <c r="C114" s="662" t="s">
        <v>566</v>
      </c>
      <c r="D114" s="663" t="s">
        <v>2151</v>
      </c>
      <c r="E114" s="662" t="s">
        <v>583</v>
      </c>
      <c r="F114" s="663" t="s">
        <v>2155</v>
      </c>
      <c r="G114" s="662" t="s">
        <v>602</v>
      </c>
      <c r="H114" s="662" t="s">
        <v>978</v>
      </c>
      <c r="I114" s="662" t="s">
        <v>979</v>
      </c>
      <c r="J114" s="662" t="s">
        <v>980</v>
      </c>
      <c r="K114" s="662" t="s">
        <v>981</v>
      </c>
      <c r="L114" s="664">
        <v>1592.7913152370481</v>
      </c>
      <c r="M114" s="664">
        <v>6</v>
      </c>
      <c r="N114" s="665">
        <v>9556.7478914222884</v>
      </c>
    </row>
    <row r="115" spans="1:14" ht="14.4" customHeight="1" x14ac:dyDescent="0.3">
      <c r="A115" s="660" t="s">
        <v>560</v>
      </c>
      <c r="B115" s="661" t="s">
        <v>561</v>
      </c>
      <c r="C115" s="662" t="s">
        <v>566</v>
      </c>
      <c r="D115" s="663" t="s">
        <v>2151</v>
      </c>
      <c r="E115" s="662" t="s">
        <v>583</v>
      </c>
      <c r="F115" s="663" t="s">
        <v>2155</v>
      </c>
      <c r="G115" s="662" t="s">
        <v>602</v>
      </c>
      <c r="H115" s="662" t="s">
        <v>982</v>
      </c>
      <c r="I115" s="662" t="s">
        <v>983</v>
      </c>
      <c r="J115" s="662" t="s">
        <v>984</v>
      </c>
      <c r="K115" s="662" t="s">
        <v>985</v>
      </c>
      <c r="L115" s="664">
        <v>74.880023990795891</v>
      </c>
      <c r="M115" s="664">
        <v>2</v>
      </c>
      <c r="N115" s="665">
        <v>149.76004798159178</v>
      </c>
    </row>
    <row r="116" spans="1:14" ht="14.4" customHeight="1" x14ac:dyDescent="0.3">
      <c r="A116" s="660" t="s">
        <v>560</v>
      </c>
      <c r="B116" s="661" t="s">
        <v>561</v>
      </c>
      <c r="C116" s="662" t="s">
        <v>566</v>
      </c>
      <c r="D116" s="663" t="s">
        <v>2151</v>
      </c>
      <c r="E116" s="662" t="s">
        <v>583</v>
      </c>
      <c r="F116" s="663" t="s">
        <v>2155</v>
      </c>
      <c r="G116" s="662" t="s">
        <v>602</v>
      </c>
      <c r="H116" s="662" t="s">
        <v>986</v>
      </c>
      <c r="I116" s="662" t="s">
        <v>987</v>
      </c>
      <c r="J116" s="662" t="s">
        <v>988</v>
      </c>
      <c r="K116" s="662" t="s">
        <v>989</v>
      </c>
      <c r="L116" s="664">
        <v>244.96055783555539</v>
      </c>
      <c r="M116" s="664">
        <v>20</v>
      </c>
      <c r="N116" s="665">
        <v>4899.2111567111078</v>
      </c>
    </row>
    <row r="117" spans="1:14" ht="14.4" customHeight="1" x14ac:dyDescent="0.3">
      <c r="A117" s="660" t="s">
        <v>560</v>
      </c>
      <c r="B117" s="661" t="s">
        <v>561</v>
      </c>
      <c r="C117" s="662" t="s">
        <v>566</v>
      </c>
      <c r="D117" s="663" t="s">
        <v>2151</v>
      </c>
      <c r="E117" s="662" t="s">
        <v>583</v>
      </c>
      <c r="F117" s="663" t="s">
        <v>2155</v>
      </c>
      <c r="G117" s="662" t="s">
        <v>602</v>
      </c>
      <c r="H117" s="662" t="s">
        <v>990</v>
      </c>
      <c r="I117" s="662" t="s">
        <v>991</v>
      </c>
      <c r="J117" s="662" t="s">
        <v>697</v>
      </c>
      <c r="K117" s="662" t="s">
        <v>992</v>
      </c>
      <c r="L117" s="664">
        <v>57.729730651705935</v>
      </c>
      <c r="M117" s="664">
        <v>9</v>
      </c>
      <c r="N117" s="665">
        <v>519.56757586535343</v>
      </c>
    </row>
    <row r="118" spans="1:14" ht="14.4" customHeight="1" x14ac:dyDescent="0.3">
      <c r="A118" s="660" t="s">
        <v>560</v>
      </c>
      <c r="B118" s="661" t="s">
        <v>561</v>
      </c>
      <c r="C118" s="662" t="s">
        <v>566</v>
      </c>
      <c r="D118" s="663" t="s">
        <v>2151</v>
      </c>
      <c r="E118" s="662" t="s">
        <v>583</v>
      </c>
      <c r="F118" s="663" t="s">
        <v>2155</v>
      </c>
      <c r="G118" s="662" t="s">
        <v>602</v>
      </c>
      <c r="H118" s="662" t="s">
        <v>993</v>
      </c>
      <c r="I118" s="662" t="s">
        <v>994</v>
      </c>
      <c r="J118" s="662" t="s">
        <v>995</v>
      </c>
      <c r="K118" s="662" t="s">
        <v>996</v>
      </c>
      <c r="L118" s="664">
        <v>63.319627107824253</v>
      </c>
      <c r="M118" s="664">
        <v>1</v>
      </c>
      <c r="N118" s="665">
        <v>63.319627107824253</v>
      </c>
    </row>
    <row r="119" spans="1:14" ht="14.4" customHeight="1" x14ac:dyDescent="0.3">
      <c r="A119" s="660" t="s">
        <v>560</v>
      </c>
      <c r="B119" s="661" t="s">
        <v>561</v>
      </c>
      <c r="C119" s="662" t="s">
        <v>566</v>
      </c>
      <c r="D119" s="663" t="s">
        <v>2151</v>
      </c>
      <c r="E119" s="662" t="s">
        <v>583</v>
      </c>
      <c r="F119" s="663" t="s">
        <v>2155</v>
      </c>
      <c r="G119" s="662" t="s">
        <v>602</v>
      </c>
      <c r="H119" s="662" t="s">
        <v>997</v>
      </c>
      <c r="I119" s="662" t="s">
        <v>998</v>
      </c>
      <c r="J119" s="662" t="s">
        <v>999</v>
      </c>
      <c r="K119" s="662" t="s">
        <v>1000</v>
      </c>
      <c r="L119" s="664">
        <v>188.88</v>
      </c>
      <c r="M119" s="664">
        <v>2</v>
      </c>
      <c r="N119" s="665">
        <v>377.76</v>
      </c>
    </row>
    <row r="120" spans="1:14" ht="14.4" customHeight="1" x14ac:dyDescent="0.3">
      <c r="A120" s="660" t="s">
        <v>560</v>
      </c>
      <c r="B120" s="661" t="s">
        <v>561</v>
      </c>
      <c r="C120" s="662" t="s">
        <v>566</v>
      </c>
      <c r="D120" s="663" t="s">
        <v>2151</v>
      </c>
      <c r="E120" s="662" t="s">
        <v>583</v>
      </c>
      <c r="F120" s="663" t="s">
        <v>2155</v>
      </c>
      <c r="G120" s="662" t="s">
        <v>602</v>
      </c>
      <c r="H120" s="662" t="s">
        <v>1001</v>
      </c>
      <c r="I120" s="662" t="s">
        <v>1001</v>
      </c>
      <c r="J120" s="662" t="s">
        <v>1002</v>
      </c>
      <c r="K120" s="662" t="s">
        <v>760</v>
      </c>
      <c r="L120" s="664">
        <v>107.77</v>
      </c>
      <c r="M120" s="664">
        <v>3</v>
      </c>
      <c r="N120" s="665">
        <v>323.31</v>
      </c>
    </row>
    <row r="121" spans="1:14" ht="14.4" customHeight="1" x14ac:dyDescent="0.3">
      <c r="A121" s="660" t="s">
        <v>560</v>
      </c>
      <c r="B121" s="661" t="s">
        <v>561</v>
      </c>
      <c r="C121" s="662" t="s">
        <v>566</v>
      </c>
      <c r="D121" s="663" t="s">
        <v>2151</v>
      </c>
      <c r="E121" s="662" t="s">
        <v>583</v>
      </c>
      <c r="F121" s="663" t="s">
        <v>2155</v>
      </c>
      <c r="G121" s="662" t="s">
        <v>602</v>
      </c>
      <c r="H121" s="662" t="s">
        <v>1003</v>
      </c>
      <c r="I121" s="662" t="s">
        <v>1004</v>
      </c>
      <c r="J121" s="662" t="s">
        <v>1005</v>
      </c>
      <c r="K121" s="662" t="s">
        <v>1006</v>
      </c>
      <c r="L121" s="664">
        <v>575.04000000000008</v>
      </c>
      <c r="M121" s="664">
        <v>3</v>
      </c>
      <c r="N121" s="665">
        <v>1725.1200000000003</v>
      </c>
    </row>
    <row r="122" spans="1:14" ht="14.4" customHeight="1" x14ac:dyDescent="0.3">
      <c r="A122" s="660" t="s">
        <v>560</v>
      </c>
      <c r="B122" s="661" t="s">
        <v>561</v>
      </c>
      <c r="C122" s="662" t="s">
        <v>566</v>
      </c>
      <c r="D122" s="663" t="s">
        <v>2151</v>
      </c>
      <c r="E122" s="662" t="s">
        <v>583</v>
      </c>
      <c r="F122" s="663" t="s">
        <v>2155</v>
      </c>
      <c r="G122" s="662" t="s">
        <v>602</v>
      </c>
      <c r="H122" s="662" t="s">
        <v>1007</v>
      </c>
      <c r="I122" s="662" t="s">
        <v>1008</v>
      </c>
      <c r="J122" s="662" t="s">
        <v>1009</v>
      </c>
      <c r="K122" s="662" t="s">
        <v>1010</v>
      </c>
      <c r="L122" s="664">
        <v>20.872417975651384</v>
      </c>
      <c r="M122" s="664">
        <v>160</v>
      </c>
      <c r="N122" s="665">
        <v>3339.5868761042216</v>
      </c>
    </row>
    <row r="123" spans="1:14" ht="14.4" customHeight="1" x14ac:dyDescent="0.3">
      <c r="A123" s="660" t="s">
        <v>560</v>
      </c>
      <c r="B123" s="661" t="s">
        <v>561</v>
      </c>
      <c r="C123" s="662" t="s">
        <v>566</v>
      </c>
      <c r="D123" s="663" t="s">
        <v>2151</v>
      </c>
      <c r="E123" s="662" t="s">
        <v>583</v>
      </c>
      <c r="F123" s="663" t="s">
        <v>2155</v>
      </c>
      <c r="G123" s="662" t="s">
        <v>602</v>
      </c>
      <c r="H123" s="662" t="s">
        <v>1011</v>
      </c>
      <c r="I123" s="662" t="s">
        <v>1012</v>
      </c>
      <c r="J123" s="662" t="s">
        <v>1013</v>
      </c>
      <c r="K123" s="662" t="s">
        <v>1014</v>
      </c>
      <c r="L123" s="664">
        <v>74.04975301087407</v>
      </c>
      <c r="M123" s="664">
        <v>14</v>
      </c>
      <c r="N123" s="665">
        <v>1036.696542152237</v>
      </c>
    </row>
    <row r="124" spans="1:14" ht="14.4" customHeight="1" x14ac:dyDescent="0.3">
      <c r="A124" s="660" t="s">
        <v>560</v>
      </c>
      <c r="B124" s="661" t="s">
        <v>561</v>
      </c>
      <c r="C124" s="662" t="s">
        <v>566</v>
      </c>
      <c r="D124" s="663" t="s">
        <v>2151</v>
      </c>
      <c r="E124" s="662" t="s">
        <v>583</v>
      </c>
      <c r="F124" s="663" t="s">
        <v>2155</v>
      </c>
      <c r="G124" s="662" t="s">
        <v>602</v>
      </c>
      <c r="H124" s="662" t="s">
        <v>1015</v>
      </c>
      <c r="I124" s="662" t="s">
        <v>1016</v>
      </c>
      <c r="J124" s="662" t="s">
        <v>1017</v>
      </c>
      <c r="K124" s="662" t="s">
        <v>1018</v>
      </c>
      <c r="L124" s="664">
        <v>68.939216028784372</v>
      </c>
      <c r="M124" s="664">
        <v>1</v>
      </c>
      <c r="N124" s="665">
        <v>68.939216028784372</v>
      </c>
    </row>
    <row r="125" spans="1:14" ht="14.4" customHeight="1" x14ac:dyDescent="0.3">
      <c r="A125" s="660" t="s">
        <v>560</v>
      </c>
      <c r="B125" s="661" t="s">
        <v>561</v>
      </c>
      <c r="C125" s="662" t="s">
        <v>566</v>
      </c>
      <c r="D125" s="663" t="s">
        <v>2151</v>
      </c>
      <c r="E125" s="662" t="s">
        <v>583</v>
      </c>
      <c r="F125" s="663" t="s">
        <v>2155</v>
      </c>
      <c r="G125" s="662" t="s">
        <v>602</v>
      </c>
      <c r="H125" s="662" t="s">
        <v>1019</v>
      </c>
      <c r="I125" s="662" t="s">
        <v>1020</v>
      </c>
      <c r="J125" s="662" t="s">
        <v>1021</v>
      </c>
      <c r="K125" s="662" t="s">
        <v>1022</v>
      </c>
      <c r="L125" s="664">
        <v>77.36999999999999</v>
      </c>
      <c r="M125" s="664">
        <v>1</v>
      </c>
      <c r="N125" s="665">
        <v>77.36999999999999</v>
      </c>
    </row>
    <row r="126" spans="1:14" ht="14.4" customHeight="1" x14ac:dyDescent="0.3">
      <c r="A126" s="660" t="s">
        <v>560</v>
      </c>
      <c r="B126" s="661" t="s">
        <v>561</v>
      </c>
      <c r="C126" s="662" t="s">
        <v>566</v>
      </c>
      <c r="D126" s="663" t="s">
        <v>2151</v>
      </c>
      <c r="E126" s="662" t="s">
        <v>583</v>
      </c>
      <c r="F126" s="663" t="s">
        <v>2155</v>
      </c>
      <c r="G126" s="662" t="s">
        <v>602</v>
      </c>
      <c r="H126" s="662" t="s">
        <v>1023</v>
      </c>
      <c r="I126" s="662" t="s">
        <v>1024</v>
      </c>
      <c r="J126" s="662" t="s">
        <v>1025</v>
      </c>
      <c r="K126" s="662" t="s">
        <v>1026</v>
      </c>
      <c r="L126" s="664">
        <v>36.104999999999997</v>
      </c>
      <c r="M126" s="664">
        <v>4</v>
      </c>
      <c r="N126" s="665">
        <v>144.41999999999999</v>
      </c>
    </row>
    <row r="127" spans="1:14" ht="14.4" customHeight="1" x14ac:dyDescent="0.3">
      <c r="A127" s="660" t="s">
        <v>560</v>
      </c>
      <c r="B127" s="661" t="s">
        <v>561</v>
      </c>
      <c r="C127" s="662" t="s">
        <v>566</v>
      </c>
      <c r="D127" s="663" t="s">
        <v>2151</v>
      </c>
      <c r="E127" s="662" t="s">
        <v>583</v>
      </c>
      <c r="F127" s="663" t="s">
        <v>2155</v>
      </c>
      <c r="G127" s="662" t="s">
        <v>602</v>
      </c>
      <c r="H127" s="662" t="s">
        <v>1027</v>
      </c>
      <c r="I127" s="662" t="s">
        <v>215</v>
      </c>
      <c r="J127" s="662" t="s">
        <v>1028</v>
      </c>
      <c r="K127" s="662"/>
      <c r="L127" s="664">
        <v>30.59</v>
      </c>
      <c r="M127" s="664">
        <v>1</v>
      </c>
      <c r="N127" s="665">
        <v>30.59</v>
      </c>
    </row>
    <row r="128" spans="1:14" ht="14.4" customHeight="1" x14ac:dyDescent="0.3">
      <c r="A128" s="660" t="s">
        <v>560</v>
      </c>
      <c r="B128" s="661" t="s">
        <v>561</v>
      </c>
      <c r="C128" s="662" t="s">
        <v>566</v>
      </c>
      <c r="D128" s="663" t="s">
        <v>2151</v>
      </c>
      <c r="E128" s="662" t="s">
        <v>583</v>
      </c>
      <c r="F128" s="663" t="s">
        <v>2155</v>
      </c>
      <c r="G128" s="662" t="s">
        <v>602</v>
      </c>
      <c r="H128" s="662" t="s">
        <v>1029</v>
      </c>
      <c r="I128" s="662" t="s">
        <v>215</v>
      </c>
      <c r="J128" s="662" t="s">
        <v>1030</v>
      </c>
      <c r="K128" s="662"/>
      <c r="L128" s="664">
        <v>58.479856815177193</v>
      </c>
      <c r="M128" s="664">
        <v>2</v>
      </c>
      <c r="N128" s="665">
        <v>116.95971363035439</v>
      </c>
    </row>
    <row r="129" spans="1:14" ht="14.4" customHeight="1" x14ac:dyDescent="0.3">
      <c r="A129" s="660" t="s">
        <v>560</v>
      </c>
      <c r="B129" s="661" t="s">
        <v>561</v>
      </c>
      <c r="C129" s="662" t="s">
        <v>566</v>
      </c>
      <c r="D129" s="663" t="s">
        <v>2151</v>
      </c>
      <c r="E129" s="662" t="s">
        <v>583</v>
      </c>
      <c r="F129" s="663" t="s">
        <v>2155</v>
      </c>
      <c r="G129" s="662" t="s">
        <v>602</v>
      </c>
      <c r="H129" s="662" t="s">
        <v>1031</v>
      </c>
      <c r="I129" s="662" t="s">
        <v>215</v>
      </c>
      <c r="J129" s="662" t="s">
        <v>1032</v>
      </c>
      <c r="K129" s="662"/>
      <c r="L129" s="664">
        <v>116.07960986486131</v>
      </c>
      <c r="M129" s="664">
        <v>2</v>
      </c>
      <c r="N129" s="665">
        <v>232.15921972972262</v>
      </c>
    </row>
    <row r="130" spans="1:14" ht="14.4" customHeight="1" x14ac:dyDescent="0.3">
      <c r="A130" s="660" t="s">
        <v>560</v>
      </c>
      <c r="B130" s="661" t="s">
        <v>561</v>
      </c>
      <c r="C130" s="662" t="s">
        <v>566</v>
      </c>
      <c r="D130" s="663" t="s">
        <v>2151</v>
      </c>
      <c r="E130" s="662" t="s">
        <v>583</v>
      </c>
      <c r="F130" s="663" t="s">
        <v>2155</v>
      </c>
      <c r="G130" s="662" t="s">
        <v>602</v>
      </c>
      <c r="H130" s="662" t="s">
        <v>1033</v>
      </c>
      <c r="I130" s="662" t="s">
        <v>1034</v>
      </c>
      <c r="J130" s="662" t="s">
        <v>1035</v>
      </c>
      <c r="K130" s="662" t="s">
        <v>1036</v>
      </c>
      <c r="L130" s="664">
        <v>104.7428616535753</v>
      </c>
      <c r="M130" s="664">
        <v>12</v>
      </c>
      <c r="N130" s="665">
        <v>1256.9143398429037</v>
      </c>
    </row>
    <row r="131" spans="1:14" ht="14.4" customHeight="1" x14ac:dyDescent="0.3">
      <c r="A131" s="660" t="s">
        <v>560</v>
      </c>
      <c r="B131" s="661" t="s">
        <v>561</v>
      </c>
      <c r="C131" s="662" t="s">
        <v>566</v>
      </c>
      <c r="D131" s="663" t="s">
        <v>2151</v>
      </c>
      <c r="E131" s="662" t="s">
        <v>583</v>
      </c>
      <c r="F131" s="663" t="s">
        <v>2155</v>
      </c>
      <c r="G131" s="662" t="s">
        <v>602</v>
      </c>
      <c r="H131" s="662" t="s">
        <v>1037</v>
      </c>
      <c r="I131" s="662" t="s">
        <v>1038</v>
      </c>
      <c r="J131" s="662" t="s">
        <v>1035</v>
      </c>
      <c r="K131" s="662" t="s">
        <v>1039</v>
      </c>
      <c r="L131" s="664">
        <v>68.570000000000022</v>
      </c>
      <c r="M131" s="664">
        <v>8</v>
      </c>
      <c r="N131" s="665">
        <v>548.56000000000017</v>
      </c>
    </row>
    <row r="132" spans="1:14" ht="14.4" customHeight="1" x14ac:dyDescent="0.3">
      <c r="A132" s="660" t="s">
        <v>560</v>
      </c>
      <c r="B132" s="661" t="s">
        <v>561</v>
      </c>
      <c r="C132" s="662" t="s">
        <v>566</v>
      </c>
      <c r="D132" s="663" t="s">
        <v>2151</v>
      </c>
      <c r="E132" s="662" t="s">
        <v>583</v>
      </c>
      <c r="F132" s="663" t="s">
        <v>2155</v>
      </c>
      <c r="G132" s="662" t="s">
        <v>602</v>
      </c>
      <c r="H132" s="662" t="s">
        <v>1040</v>
      </c>
      <c r="I132" s="662" t="s">
        <v>1041</v>
      </c>
      <c r="J132" s="662" t="s">
        <v>1042</v>
      </c>
      <c r="K132" s="662" t="s">
        <v>1043</v>
      </c>
      <c r="L132" s="664">
        <v>47.61</v>
      </c>
      <c r="M132" s="664">
        <v>2</v>
      </c>
      <c r="N132" s="665">
        <v>95.22</v>
      </c>
    </row>
    <row r="133" spans="1:14" ht="14.4" customHeight="1" x14ac:dyDescent="0.3">
      <c r="A133" s="660" t="s">
        <v>560</v>
      </c>
      <c r="B133" s="661" t="s">
        <v>561</v>
      </c>
      <c r="C133" s="662" t="s">
        <v>566</v>
      </c>
      <c r="D133" s="663" t="s">
        <v>2151</v>
      </c>
      <c r="E133" s="662" t="s">
        <v>583</v>
      </c>
      <c r="F133" s="663" t="s">
        <v>2155</v>
      </c>
      <c r="G133" s="662" t="s">
        <v>602</v>
      </c>
      <c r="H133" s="662" t="s">
        <v>1044</v>
      </c>
      <c r="I133" s="662" t="s">
        <v>1045</v>
      </c>
      <c r="J133" s="662" t="s">
        <v>1046</v>
      </c>
      <c r="K133" s="662"/>
      <c r="L133" s="664">
        <v>38.407194256311648</v>
      </c>
      <c r="M133" s="664">
        <v>1</v>
      </c>
      <c r="N133" s="665">
        <v>38.407194256311648</v>
      </c>
    </row>
    <row r="134" spans="1:14" ht="14.4" customHeight="1" x14ac:dyDescent="0.3">
      <c r="A134" s="660" t="s">
        <v>560</v>
      </c>
      <c r="B134" s="661" t="s">
        <v>561</v>
      </c>
      <c r="C134" s="662" t="s">
        <v>566</v>
      </c>
      <c r="D134" s="663" t="s">
        <v>2151</v>
      </c>
      <c r="E134" s="662" t="s">
        <v>583</v>
      </c>
      <c r="F134" s="663" t="s">
        <v>2155</v>
      </c>
      <c r="G134" s="662" t="s">
        <v>602</v>
      </c>
      <c r="H134" s="662" t="s">
        <v>1047</v>
      </c>
      <c r="I134" s="662" t="s">
        <v>1048</v>
      </c>
      <c r="J134" s="662" t="s">
        <v>638</v>
      </c>
      <c r="K134" s="662" t="s">
        <v>1049</v>
      </c>
      <c r="L134" s="664">
        <v>57.01339295164901</v>
      </c>
      <c r="M134" s="664">
        <v>16</v>
      </c>
      <c r="N134" s="665">
        <v>912.21428722638416</v>
      </c>
    </row>
    <row r="135" spans="1:14" ht="14.4" customHeight="1" x14ac:dyDescent="0.3">
      <c r="A135" s="660" t="s">
        <v>560</v>
      </c>
      <c r="B135" s="661" t="s">
        <v>561</v>
      </c>
      <c r="C135" s="662" t="s">
        <v>566</v>
      </c>
      <c r="D135" s="663" t="s">
        <v>2151</v>
      </c>
      <c r="E135" s="662" t="s">
        <v>583</v>
      </c>
      <c r="F135" s="663" t="s">
        <v>2155</v>
      </c>
      <c r="G135" s="662" t="s">
        <v>602</v>
      </c>
      <c r="H135" s="662" t="s">
        <v>1050</v>
      </c>
      <c r="I135" s="662" t="s">
        <v>1051</v>
      </c>
      <c r="J135" s="662" t="s">
        <v>1052</v>
      </c>
      <c r="K135" s="662" t="s">
        <v>1053</v>
      </c>
      <c r="L135" s="664">
        <v>294.18</v>
      </c>
      <c r="M135" s="664">
        <v>2</v>
      </c>
      <c r="N135" s="665">
        <v>588.36</v>
      </c>
    </row>
    <row r="136" spans="1:14" ht="14.4" customHeight="1" x14ac:dyDescent="0.3">
      <c r="A136" s="660" t="s">
        <v>560</v>
      </c>
      <c r="B136" s="661" t="s">
        <v>561</v>
      </c>
      <c r="C136" s="662" t="s">
        <v>566</v>
      </c>
      <c r="D136" s="663" t="s">
        <v>2151</v>
      </c>
      <c r="E136" s="662" t="s">
        <v>583</v>
      </c>
      <c r="F136" s="663" t="s">
        <v>2155</v>
      </c>
      <c r="G136" s="662" t="s">
        <v>602</v>
      </c>
      <c r="H136" s="662" t="s">
        <v>1054</v>
      </c>
      <c r="I136" s="662" t="s">
        <v>1055</v>
      </c>
      <c r="J136" s="662" t="s">
        <v>1056</v>
      </c>
      <c r="K136" s="662" t="s">
        <v>1057</v>
      </c>
      <c r="L136" s="664">
        <v>48.970457947647766</v>
      </c>
      <c r="M136" s="664">
        <v>1</v>
      </c>
      <c r="N136" s="665">
        <v>48.970457947647766</v>
      </c>
    </row>
    <row r="137" spans="1:14" ht="14.4" customHeight="1" x14ac:dyDescent="0.3">
      <c r="A137" s="660" t="s">
        <v>560</v>
      </c>
      <c r="B137" s="661" t="s">
        <v>561</v>
      </c>
      <c r="C137" s="662" t="s">
        <v>566</v>
      </c>
      <c r="D137" s="663" t="s">
        <v>2151</v>
      </c>
      <c r="E137" s="662" t="s">
        <v>583</v>
      </c>
      <c r="F137" s="663" t="s">
        <v>2155</v>
      </c>
      <c r="G137" s="662" t="s">
        <v>602</v>
      </c>
      <c r="H137" s="662" t="s">
        <v>1058</v>
      </c>
      <c r="I137" s="662" t="s">
        <v>1058</v>
      </c>
      <c r="J137" s="662" t="s">
        <v>1059</v>
      </c>
      <c r="K137" s="662" t="s">
        <v>1060</v>
      </c>
      <c r="L137" s="664">
        <v>255.34681414909306</v>
      </c>
      <c r="M137" s="664">
        <v>1</v>
      </c>
      <c r="N137" s="665">
        <v>255.34681414909306</v>
      </c>
    </row>
    <row r="138" spans="1:14" ht="14.4" customHeight="1" x14ac:dyDescent="0.3">
      <c r="A138" s="660" t="s">
        <v>560</v>
      </c>
      <c r="B138" s="661" t="s">
        <v>561</v>
      </c>
      <c r="C138" s="662" t="s">
        <v>566</v>
      </c>
      <c r="D138" s="663" t="s">
        <v>2151</v>
      </c>
      <c r="E138" s="662" t="s">
        <v>583</v>
      </c>
      <c r="F138" s="663" t="s">
        <v>2155</v>
      </c>
      <c r="G138" s="662" t="s">
        <v>602</v>
      </c>
      <c r="H138" s="662" t="s">
        <v>1061</v>
      </c>
      <c r="I138" s="662" t="s">
        <v>1062</v>
      </c>
      <c r="J138" s="662" t="s">
        <v>1063</v>
      </c>
      <c r="K138" s="662" t="s">
        <v>632</v>
      </c>
      <c r="L138" s="664">
        <v>71.009999999999991</v>
      </c>
      <c r="M138" s="664">
        <v>4</v>
      </c>
      <c r="N138" s="665">
        <v>284.03999999999996</v>
      </c>
    </row>
    <row r="139" spans="1:14" ht="14.4" customHeight="1" x14ac:dyDescent="0.3">
      <c r="A139" s="660" t="s">
        <v>560</v>
      </c>
      <c r="B139" s="661" t="s">
        <v>561</v>
      </c>
      <c r="C139" s="662" t="s">
        <v>566</v>
      </c>
      <c r="D139" s="663" t="s">
        <v>2151</v>
      </c>
      <c r="E139" s="662" t="s">
        <v>583</v>
      </c>
      <c r="F139" s="663" t="s">
        <v>2155</v>
      </c>
      <c r="G139" s="662" t="s">
        <v>602</v>
      </c>
      <c r="H139" s="662" t="s">
        <v>1064</v>
      </c>
      <c r="I139" s="662" t="s">
        <v>1065</v>
      </c>
      <c r="J139" s="662" t="s">
        <v>1066</v>
      </c>
      <c r="K139" s="662" t="s">
        <v>1067</v>
      </c>
      <c r="L139" s="664">
        <v>209.14526775991996</v>
      </c>
      <c r="M139" s="664">
        <v>3</v>
      </c>
      <c r="N139" s="665">
        <v>627.43580327975985</v>
      </c>
    </row>
    <row r="140" spans="1:14" ht="14.4" customHeight="1" x14ac:dyDescent="0.3">
      <c r="A140" s="660" t="s">
        <v>560</v>
      </c>
      <c r="B140" s="661" t="s">
        <v>561</v>
      </c>
      <c r="C140" s="662" t="s">
        <v>566</v>
      </c>
      <c r="D140" s="663" t="s">
        <v>2151</v>
      </c>
      <c r="E140" s="662" t="s">
        <v>583</v>
      </c>
      <c r="F140" s="663" t="s">
        <v>2155</v>
      </c>
      <c r="G140" s="662" t="s">
        <v>602</v>
      </c>
      <c r="H140" s="662" t="s">
        <v>1068</v>
      </c>
      <c r="I140" s="662" t="s">
        <v>1069</v>
      </c>
      <c r="J140" s="662" t="s">
        <v>1070</v>
      </c>
      <c r="K140" s="662" t="s">
        <v>1071</v>
      </c>
      <c r="L140" s="664">
        <v>1100.7339557217056</v>
      </c>
      <c r="M140" s="664">
        <v>2</v>
      </c>
      <c r="N140" s="665">
        <v>2201.4679114434111</v>
      </c>
    </row>
    <row r="141" spans="1:14" ht="14.4" customHeight="1" x14ac:dyDescent="0.3">
      <c r="A141" s="660" t="s">
        <v>560</v>
      </c>
      <c r="B141" s="661" t="s">
        <v>561</v>
      </c>
      <c r="C141" s="662" t="s">
        <v>566</v>
      </c>
      <c r="D141" s="663" t="s">
        <v>2151</v>
      </c>
      <c r="E141" s="662" t="s">
        <v>583</v>
      </c>
      <c r="F141" s="663" t="s">
        <v>2155</v>
      </c>
      <c r="G141" s="662" t="s">
        <v>602</v>
      </c>
      <c r="H141" s="662" t="s">
        <v>1072</v>
      </c>
      <c r="I141" s="662" t="s">
        <v>1073</v>
      </c>
      <c r="J141" s="662" t="s">
        <v>1074</v>
      </c>
      <c r="K141" s="662" t="s">
        <v>1075</v>
      </c>
      <c r="L141" s="664">
        <v>85.749576818921923</v>
      </c>
      <c r="M141" s="664">
        <v>9</v>
      </c>
      <c r="N141" s="665">
        <v>771.74619137029731</v>
      </c>
    </row>
    <row r="142" spans="1:14" ht="14.4" customHeight="1" x14ac:dyDescent="0.3">
      <c r="A142" s="660" t="s">
        <v>560</v>
      </c>
      <c r="B142" s="661" t="s">
        <v>561</v>
      </c>
      <c r="C142" s="662" t="s">
        <v>566</v>
      </c>
      <c r="D142" s="663" t="s">
        <v>2151</v>
      </c>
      <c r="E142" s="662" t="s">
        <v>583</v>
      </c>
      <c r="F142" s="663" t="s">
        <v>2155</v>
      </c>
      <c r="G142" s="662" t="s">
        <v>602</v>
      </c>
      <c r="H142" s="662" t="s">
        <v>1076</v>
      </c>
      <c r="I142" s="662" t="s">
        <v>215</v>
      </c>
      <c r="J142" s="662" t="s">
        <v>1077</v>
      </c>
      <c r="K142" s="662"/>
      <c r="L142" s="664">
        <v>64.650001200514524</v>
      </c>
      <c r="M142" s="664">
        <v>2</v>
      </c>
      <c r="N142" s="665">
        <v>129.30000240102905</v>
      </c>
    </row>
    <row r="143" spans="1:14" ht="14.4" customHeight="1" x14ac:dyDescent="0.3">
      <c r="A143" s="660" t="s">
        <v>560</v>
      </c>
      <c r="B143" s="661" t="s">
        <v>561</v>
      </c>
      <c r="C143" s="662" t="s">
        <v>566</v>
      </c>
      <c r="D143" s="663" t="s">
        <v>2151</v>
      </c>
      <c r="E143" s="662" t="s">
        <v>583</v>
      </c>
      <c r="F143" s="663" t="s">
        <v>2155</v>
      </c>
      <c r="G143" s="662" t="s">
        <v>602</v>
      </c>
      <c r="H143" s="662" t="s">
        <v>1078</v>
      </c>
      <c r="I143" s="662" t="s">
        <v>215</v>
      </c>
      <c r="J143" s="662" t="s">
        <v>1079</v>
      </c>
      <c r="K143" s="662"/>
      <c r="L143" s="664">
        <v>29.519873972751366</v>
      </c>
      <c r="M143" s="664">
        <v>3</v>
      </c>
      <c r="N143" s="665">
        <v>88.559621918254095</v>
      </c>
    </row>
    <row r="144" spans="1:14" ht="14.4" customHeight="1" x14ac:dyDescent="0.3">
      <c r="A144" s="660" t="s">
        <v>560</v>
      </c>
      <c r="B144" s="661" t="s">
        <v>561</v>
      </c>
      <c r="C144" s="662" t="s">
        <v>566</v>
      </c>
      <c r="D144" s="663" t="s">
        <v>2151</v>
      </c>
      <c r="E144" s="662" t="s">
        <v>583</v>
      </c>
      <c r="F144" s="663" t="s">
        <v>2155</v>
      </c>
      <c r="G144" s="662" t="s">
        <v>602</v>
      </c>
      <c r="H144" s="662" t="s">
        <v>1080</v>
      </c>
      <c r="I144" s="662" t="s">
        <v>215</v>
      </c>
      <c r="J144" s="662" t="s">
        <v>1081</v>
      </c>
      <c r="K144" s="662"/>
      <c r="L144" s="664">
        <v>44.719999999999985</v>
      </c>
      <c r="M144" s="664">
        <v>2</v>
      </c>
      <c r="N144" s="665">
        <v>89.439999999999969</v>
      </c>
    </row>
    <row r="145" spans="1:14" ht="14.4" customHeight="1" x14ac:dyDescent="0.3">
      <c r="A145" s="660" t="s">
        <v>560</v>
      </c>
      <c r="B145" s="661" t="s">
        <v>561</v>
      </c>
      <c r="C145" s="662" t="s">
        <v>566</v>
      </c>
      <c r="D145" s="663" t="s">
        <v>2151</v>
      </c>
      <c r="E145" s="662" t="s">
        <v>583</v>
      </c>
      <c r="F145" s="663" t="s">
        <v>2155</v>
      </c>
      <c r="G145" s="662" t="s">
        <v>602</v>
      </c>
      <c r="H145" s="662" t="s">
        <v>1082</v>
      </c>
      <c r="I145" s="662" t="s">
        <v>1083</v>
      </c>
      <c r="J145" s="662" t="s">
        <v>1084</v>
      </c>
      <c r="K145" s="662" t="s">
        <v>1085</v>
      </c>
      <c r="L145" s="664">
        <v>98.449952714562002</v>
      </c>
      <c r="M145" s="664">
        <v>1</v>
      </c>
      <c r="N145" s="665">
        <v>98.449952714562002</v>
      </c>
    </row>
    <row r="146" spans="1:14" ht="14.4" customHeight="1" x14ac:dyDescent="0.3">
      <c r="A146" s="660" t="s">
        <v>560</v>
      </c>
      <c r="B146" s="661" t="s">
        <v>561</v>
      </c>
      <c r="C146" s="662" t="s">
        <v>566</v>
      </c>
      <c r="D146" s="663" t="s">
        <v>2151</v>
      </c>
      <c r="E146" s="662" t="s">
        <v>583</v>
      </c>
      <c r="F146" s="663" t="s">
        <v>2155</v>
      </c>
      <c r="G146" s="662" t="s">
        <v>602</v>
      </c>
      <c r="H146" s="662" t="s">
        <v>1086</v>
      </c>
      <c r="I146" s="662" t="s">
        <v>1087</v>
      </c>
      <c r="J146" s="662" t="s">
        <v>1088</v>
      </c>
      <c r="K146" s="662" t="s">
        <v>1089</v>
      </c>
      <c r="L146" s="664">
        <v>1398.6100000000001</v>
      </c>
      <c r="M146" s="664">
        <v>1</v>
      </c>
      <c r="N146" s="665">
        <v>1398.6100000000001</v>
      </c>
    </row>
    <row r="147" spans="1:14" ht="14.4" customHeight="1" x14ac:dyDescent="0.3">
      <c r="A147" s="660" t="s">
        <v>560</v>
      </c>
      <c r="B147" s="661" t="s">
        <v>561</v>
      </c>
      <c r="C147" s="662" t="s">
        <v>566</v>
      </c>
      <c r="D147" s="663" t="s">
        <v>2151</v>
      </c>
      <c r="E147" s="662" t="s">
        <v>583</v>
      </c>
      <c r="F147" s="663" t="s">
        <v>2155</v>
      </c>
      <c r="G147" s="662" t="s">
        <v>602</v>
      </c>
      <c r="H147" s="662" t="s">
        <v>1090</v>
      </c>
      <c r="I147" s="662" t="s">
        <v>1091</v>
      </c>
      <c r="J147" s="662" t="s">
        <v>1092</v>
      </c>
      <c r="K147" s="662" t="s">
        <v>1093</v>
      </c>
      <c r="L147" s="664">
        <v>52.99</v>
      </c>
      <c r="M147" s="664">
        <v>1</v>
      </c>
      <c r="N147" s="665">
        <v>52.99</v>
      </c>
    </row>
    <row r="148" spans="1:14" ht="14.4" customHeight="1" x14ac:dyDescent="0.3">
      <c r="A148" s="660" t="s">
        <v>560</v>
      </c>
      <c r="B148" s="661" t="s">
        <v>561</v>
      </c>
      <c r="C148" s="662" t="s">
        <v>566</v>
      </c>
      <c r="D148" s="663" t="s">
        <v>2151</v>
      </c>
      <c r="E148" s="662" t="s">
        <v>583</v>
      </c>
      <c r="F148" s="663" t="s">
        <v>2155</v>
      </c>
      <c r="G148" s="662" t="s">
        <v>602</v>
      </c>
      <c r="H148" s="662" t="s">
        <v>1094</v>
      </c>
      <c r="I148" s="662" t="s">
        <v>1095</v>
      </c>
      <c r="J148" s="662" t="s">
        <v>1096</v>
      </c>
      <c r="K148" s="662" t="s">
        <v>1097</v>
      </c>
      <c r="L148" s="664">
        <v>96.919999999999973</v>
      </c>
      <c r="M148" s="664">
        <v>1</v>
      </c>
      <c r="N148" s="665">
        <v>96.919999999999973</v>
      </c>
    </row>
    <row r="149" spans="1:14" ht="14.4" customHeight="1" x14ac:dyDescent="0.3">
      <c r="A149" s="660" t="s">
        <v>560</v>
      </c>
      <c r="B149" s="661" t="s">
        <v>561</v>
      </c>
      <c r="C149" s="662" t="s">
        <v>566</v>
      </c>
      <c r="D149" s="663" t="s">
        <v>2151</v>
      </c>
      <c r="E149" s="662" t="s">
        <v>583</v>
      </c>
      <c r="F149" s="663" t="s">
        <v>2155</v>
      </c>
      <c r="G149" s="662" t="s">
        <v>602</v>
      </c>
      <c r="H149" s="662" t="s">
        <v>1098</v>
      </c>
      <c r="I149" s="662" t="s">
        <v>215</v>
      </c>
      <c r="J149" s="662" t="s">
        <v>1099</v>
      </c>
      <c r="K149" s="662"/>
      <c r="L149" s="664">
        <v>50.820000000000014</v>
      </c>
      <c r="M149" s="664">
        <v>2</v>
      </c>
      <c r="N149" s="665">
        <v>101.64000000000003</v>
      </c>
    </row>
    <row r="150" spans="1:14" ht="14.4" customHeight="1" x14ac:dyDescent="0.3">
      <c r="A150" s="660" t="s">
        <v>560</v>
      </c>
      <c r="B150" s="661" t="s">
        <v>561</v>
      </c>
      <c r="C150" s="662" t="s">
        <v>566</v>
      </c>
      <c r="D150" s="663" t="s">
        <v>2151</v>
      </c>
      <c r="E150" s="662" t="s">
        <v>583</v>
      </c>
      <c r="F150" s="663" t="s">
        <v>2155</v>
      </c>
      <c r="G150" s="662" t="s">
        <v>602</v>
      </c>
      <c r="H150" s="662" t="s">
        <v>1100</v>
      </c>
      <c r="I150" s="662" t="s">
        <v>215</v>
      </c>
      <c r="J150" s="662" t="s">
        <v>1101</v>
      </c>
      <c r="K150" s="662"/>
      <c r="L150" s="664">
        <v>78.512987963149371</v>
      </c>
      <c r="M150" s="664">
        <v>6</v>
      </c>
      <c r="N150" s="665">
        <v>471.0779277788962</v>
      </c>
    </row>
    <row r="151" spans="1:14" ht="14.4" customHeight="1" x14ac:dyDescent="0.3">
      <c r="A151" s="660" t="s">
        <v>560</v>
      </c>
      <c r="B151" s="661" t="s">
        <v>561</v>
      </c>
      <c r="C151" s="662" t="s">
        <v>566</v>
      </c>
      <c r="D151" s="663" t="s">
        <v>2151</v>
      </c>
      <c r="E151" s="662" t="s">
        <v>583</v>
      </c>
      <c r="F151" s="663" t="s">
        <v>2155</v>
      </c>
      <c r="G151" s="662" t="s">
        <v>602</v>
      </c>
      <c r="H151" s="662" t="s">
        <v>1102</v>
      </c>
      <c r="I151" s="662" t="s">
        <v>215</v>
      </c>
      <c r="J151" s="662" t="s">
        <v>1103</v>
      </c>
      <c r="K151" s="662"/>
      <c r="L151" s="664">
        <v>77.253697208000887</v>
      </c>
      <c r="M151" s="664">
        <v>5</v>
      </c>
      <c r="N151" s="665">
        <v>386.2684860400044</v>
      </c>
    </row>
    <row r="152" spans="1:14" ht="14.4" customHeight="1" x14ac:dyDescent="0.3">
      <c r="A152" s="660" t="s">
        <v>560</v>
      </c>
      <c r="B152" s="661" t="s">
        <v>561</v>
      </c>
      <c r="C152" s="662" t="s">
        <v>566</v>
      </c>
      <c r="D152" s="663" t="s">
        <v>2151</v>
      </c>
      <c r="E152" s="662" t="s">
        <v>583</v>
      </c>
      <c r="F152" s="663" t="s">
        <v>2155</v>
      </c>
      <c r="G152" s="662" t="s">
        <v>602</v>
      </c>
      <c r="H152" s="662" t="s">
        <v>1104</v>
      </c>
      <c r="I152" s="662" t="s">
        <v>1105</v>
      </c>
      <c r="J152" s="662" t="s">
        <v>1106</v>
      </c>
      <c r="K152" s="662" t="s">
        <v>1107</v>
      </c>
      <c r="L152" s="664">
        <v>43.699999999999996</v>
      </c>
      <c r="M152" s="664">
        <v>2</v>
      </c>
      <c r="N152" s="665">
        <v>87.399999999999991</v>
      </c>
    </row>
    <row r="153" spans="1:14" ht="14.4" customHeight="1" x14ac:dyDescent="0.3">
      <c r="A153" s="660" t="s">
        <v>560</v>
      </c>
      <c r="B153" s="661" t="s">
        <v>561</v>
      </c>
      <c r="C153" s="662" t="s">
        <v>566</v>
      </c>
      <c r="D153" s="663" t="s">
        <v>2151</v>
      </c>
      <c r="E153" s="662" t="s">
        <v>583</v>
      </c>
      <c r="F153" s="663" t="s">
        <v>2155</v>
      </c>
      <c r="G153" s="662" t="s">
        <v>602</v>
      </c>
      <c r="H153" s="662" t="s">
        <v>1108</v>
      </c>
      <c r="I153" s="662" t="s">
        <v>1109</v>
      </c>
      <c r="J153" s="662" t="s">
        <v>1110</v>
      </c>
      <c r="K153" s="662" t="s">
        <v>1111</v>
      </c>
      <c r="L153" s="664">
        <v>112.61989871664582</v>
      </c>
      <c r="M153" s="664">
        <v>12</v>
      </c>
      <c r="N153" s="665">
        <v>1351.4387845997499</v>
      </c>
    </row>
    <row r="154" spans="1:14" ht="14.4" customHeight="1" x14ac:dyDescent="0.3">
      <c r="A154" s="660" t="s">
        <v>560</v>
      </c>
      <c r="B154" s="661" t="s">
        <v>561</v>
      </c>
      <c r="C154" s="662" t="s">
        <v>566</v>
      </c>
      <c r="D154" s="663" t="s">
        <v>2151</v>
      </c>
      <c r="E154" s="662" t="s">
        <v>583</v>
      </c>
      <c r="F154" s="663" t="s">
        <v>2155</v>
      </c>
      <c r="G154" s="662" t="s">
        <v>602</v>
      </c>
      <c r="H154" s="662" t="s">
        <v>1112</v>
      </c>
      <c r="I154" s="662" t="s">
        <v>1113</v>
      </c>
      <c r="J154" s="662" t="s">
        <v>1114</v>
      </c>
      <c r="K154" s="662" t="s">
        <v>1115</v>
      </c>
      <c r="L154" s="664">
        <v>437.59000000000003</v>
      </c>
      <c r="M154" s="664">
        <v>1</v>
      </c>
      <c r="N154" s="665">
        <v>437.59000000000003</v>
      </c>
    </row>
    <row r="155" spans="1:14" ht="14.4" customHeight="1" x14ac:dyDescent="0.3">
      <c r="A155" s="660" t="s">
        <v>560</v>
      </c>
      <c r="B155" s="661" t="s">
        <v>561</v>
      </c>
      <c r="C155" s="662" t="s">
        <v>566</v>
      </c>
      <c r="D155" s="663" t="s">
        <v>2151</v>
      </c>
      <c r="E155" s="662" t="s">
        <v>583</v>
      </c>
      <c r="F155" s="663" t="s">
        <v>2155</v>
      </c>
      <c r="G155" s="662" t="s">
        <v>602</v>
      </c>
      <c r="H155" s="662" t="s">
        <v>1116</v>
      </c>
      <c r="I155" s="662" t="s">
        <v>1117</v>
      </c>
      <c r="J155" s="662" t="s">
        <v>1118</v>
      </c>
      <c r="K155" s="662" t="s">
        <v>1119</v>
      </c>
      <c r="L155" s="664">
        <v>22.130000000000003</v>
      </c>
      <c r="M155" s="664">
        <v>2</v>
      </c>
      <c r="N155" s="665">
        <v>44.260000000000005</v>
      </c>
    </row>
    <row r="156" spans="1:14" ht="14.4" customHeight="1" x14ac:dyDescent="0.3">
      <c r="A156" s="660" t="s">
        <v>560</v>
      </c>
      <c r="B156" s="661" t="s">
        <v>561</v>
      </c>
      <c r="C156" s="662" t="s">
        <v>566</v>
      </c>
      <c r="D156" s="663" t="s">
        <v>2151</v>
      </c>
      <c r="E156" s="662" t="s">
        <v>583</v>
      </c>
      <c r="F156" s="663" t="s">
        <v>2155</v>
      </c>
      <c r="G156" s="662" t="s">
        <v>602</v>
      </c>
      <c r="H156" s="662" t="s">
        <v>1120</v>
      </c>
      <c r="I156" s="662" t="s">
        <v>1121</v>
      </c>
      <c r="J156" s="662" t="s">
        <v>1122</v>
      </c>
      <c r="K156" s="662" t="s">
        <v>1123</v>
      </c>
      <c r="L156" s="664">
        <v>386.45249999999999</v>
      </c>
      <c r="M156" s="664">
        <v>8</v>
      </c>
      <c r="N156" s="665">
        <v>3091.62</v>
      </c>
    </row>
    <row r="157" spans="1:14" ht="14.4" customHeight="1" x14ac:dyDescent="0.3">
      <c r="A157" s="660" t="s">
        <v>560</v>
      </c>
      <c r="B157" s="661" t="s">
        <v>561</v>
      </c>
      <c r="C157" s="662" t="s">
        <v>566</v>
      </c>
      <c r="D157" s="663" t="s">
        <v>2151</v>
      </c>
      <c r="E157" s="662" t="s">
        <v>583</v>
      </c>
      <c r="F157" s="663" t="s">
        <v>2155</v>
      </c>
      <c r="G157" s="662" t="s">
        <v>602</v>
      </c>
      <c r="H157" s="662" t="s">
        <v>1124</v>
      </c>
      <c r="I157" s="662" t="s">
        <v>1125</v>
      </c>
      <c r="J157" s="662" t="s">
        <v>1126</v>
      </c>
      <c r="K157" s="662" t="s">
        <v>1127</v>
      </c>
      <c r="L157" s="664">
        <v>130.16999999999996</v>
      </c>
      <c r="M157" s="664">
        <v>1</v>
      </c>
      <c r="N157" s="665">
        <v>130.16999999999996</v>
      </c>
    </row>
    <row r="158" spans="1:14" ht="14.4" customHeight="1" x14ac:dyDescent="0.3">
      <c r="A158" s="660" t="s">
        <v>560</v>
      </c>
      <c r="B158" s="661" t="s">
        <v>561</v>
      </c>
      <c r="C158" s="662" t="s">
        <v>566</v>
      </c>
      <c r="D158" s="663" t="s">
        <v>2151</v>
      </c>
      <c r="E158" s="662" t="s">
        <v>583</v>
      </c>
      <c r="F158" s="663" t="s">
        <v>2155</v>
      </c>
      <c r="G158" s="662" t="s">
        <v>602</v>
      </c>
      <c r="H158" s="662" t="s">
        <v>1128</v>
      </c>
      <c r="I158" s="662" t="s">
        <v>1128</v>
      </c>
      <c r="J158" s="662" t="s">
        <v>1129</v>
      </c>
      <c r="K158" s="662" t="s">
        <v>1130</v>
      </c>
      <c r="L158" s="664">
        <v>46.705000000000013</v>
      </c>
      <c r="M158" s="664">
        <v>2</v>
      </c>
      <c r="N158" s="665">
        <v>93.410000000000025</v>
      </c>
    </row>
    <row r="159" spans="1:14" ht="14.4" customHeight="1" x14ac:dyDescent="0.3">
      <c r="A159" s="660" t="s">
        <v>560</v>
      </c>
      <c r="B159" s="661" t="s">
        <v>561</v>
      </c>
      <c r="C159" s="662" t="s">
        <v>566</v>
      </c>
      <c r="D159" s="663" t="s">
        <v>2151</v>
      </c>
      <c r="E159" s="662" t="s">
        <v>583</v>
      </c>
      <c r="F159" s="663" t="s">
        <v>2155</v>
      </c>
      <c r="G159" s="662" t="s">
        <v>602</v>
      </c>
      <c r="H159" s="662" t="s">
        <v>1131</v>
      </c>
      <c r="I159" s="662" t="s">
        <v>1132</v>
      </c>
      <c r="J159" s="662" t="s">
        <v>1133</v>
      </c>
      <c r="K159" s="662" t="s">
        <v>1134</v>
      </c>
      <c r="L159" s="664">
        <v>286.06</v>
      </c>
      <c r="M159" s="664">
        <v>2</v>
      </c>
      <c r="N159" s="665">
        <v>572.12</v>
      </c>
    </row>
    <row r="160" spans="1:14" ht="14.4" customHeight="1" x14ac:dyDescent="0.3">
      <c r="A160" s="660" t="s">
        <v>560</v>
      </c>
      <c r="B160" s="661" t="s">
        <v>561</v>
      </c>
      <c r="C160" s="662" t="s">
        <v>566</v>
      </c>
      <c r="D160" s="663" t="s">
        <v>2151</v>
      </c>
      <c r="E160" s="662" t="s">
        <v>583</v>
      </c>
      <c r="F160" s="663" t="s">
        <v>2155</v>
      </c>
      <c r="G160" s="662" t="s">
        <v>602</v>
      </c>
      <c r="H160" s="662" t="s">
        <v>1135</v>
      </c>
      <c r="I160" s="662" t="s">
        <v>215</v>
      </c>
      <c r="J160" s="662" t="s">
        <v>1136</v>
      </c>
      <c r="K160" s="662"/>
      <c r="L160" s="664">
        <v>422.62229166666674</v>
      </c>
      <c r="M160" s="664">
        <v>24</v>
      </c>
      <c r="N160" s="665">
        <v>10142.935000000001</v>
      </c>
    </row>
    <row r="161" spans="1:14" ht="14.4" customHeight="1" x14ac:dyDescent="0.3">
      <c r="A161" s="660" t="s">
        <v>560</v>
      </c>
      <c r="B161" s="661" t="s">
        <v>561</v>
      </c>
      <c r="C161" s="662" t="s">
        <v>566</v>
      </c>
      <c r="D161" s="663" t="s">
        <v>2151</v>
      </c>
      <c r="E161" s="662" t="s">
        <v>583</v>
      </c>
      <c r="F161" s="663" t="s">
        <v>2155</v>
      </c>
      <c r="G161" s="662" t="s">
        <v>602</v>
      </c>
      <c r="H161" s="662" t="s">
        <v>1137</v>
      </c>
      <c r="I161" s="662" t="s">
        <v>215</v>
      </c>
      <c r="J161" s="662" t="s">
        <v>1138</v>
      </c>
      <c r="K161" s="662"/>
      <c r="L161" s="664">
        <v>181.03569923251263</v>
      </c>
      <c r="M161" s="664">
        <v>9</v>
      </c>
      <c r="N161" s="665">
        <v>1629.3212930926136</v>
      </c>
    </row>
    <row r="162" spans="1:14" ht="14.4" customHeight="1" x14ac:dyDescent="0.3">
      <c r="A162" s="660" t="s">
        <v>560</v>
      </c>
      <c r="B162" s="661" t="s">
        <v>561</v>
      </c>
      <c r="C162" s="662" t="s">
        <v>566</v>
      </c>
      <c r="D162" s="663" t="s">
        <v>2151</v>
      </c>
      <c r="E162" s="662" t="s">
        <v>583</v>
      </c>
      <c r="F162" s="663" t="s">
        <v>2155</v>
      </c>
      <c r="G162" s="662" t="s">
        <v>602</v>
      </c>
      <c r="H162" s="662" t="s">
        <v>1139</v>
      </c>
      <c r="I162" s="662" t="s">
        <v>1140</v>
      </c>
      <c r="J162" s="662" t="s">
        <v>1141</v>
      </c>
      <c r="K162" s="662" t="s">
        <v>1142</v>
      </c>
      <c r="L162" s="664">
        <v>86.172284235497287</v>
      </c>
      <c r="M162" s="664">
        <v>34</v>
      </c>
      <c r="N162" s="665">
        <v>2929.8576640069077</v>
      </c>
    </row>
    <row r="163" spans="1:14" ht="14.4" customHeight="1" x14ac:dyDescent="0.3">
      <c r="A163" s="660" t="s">
        <v>560</v>
      </c>
      <c r="B163" s="661" t="s">
        <v>561</v>
      </c>
      <c r="C163" s="662" t="s">
        <v>566</v>
      </c>
      <c r="D163" s="663" t="s">
        <v>2151</v>
      </c>
      <c r="E163" s="662" t="s">
        <v>583</v>
      </c>
      <c r="F163" s="663" t="s">
        <v>2155</v>
      </c>
      <c r="G163" s="662" t="s">
        <v>602</v>
      </c>
      <c r="H163" s="662" t="s">
        <v>1143</v>
      </c>
      <c r="I163" s="662" t="s">
        <v>215</v>
      </c>
      <c r="J163" s="662" t="s">
        <v>1144</v>
      </c>
      <c r="K163" s="662"/>
      <c r="L163" s="664">
        <v>78.090566460542135</v>
      </c>
      <c r="M163" s="664">
        <v>6</v>
      </c>
      <c r="N163" s="665">
        <v>468.54339876325281</v>
      </c>
    </row>
    <row r="164" spans="1:14" ht="14.4" customHeight="1" x14ac:dyDescent="0.3">
      <c r="A164" s="660" t="s">
        <v>560</v>
      </c>
      <c r="B164" s="661" t="s">
        <v>561</v>
      </c>
      <c r="C164" s="662" t="s">
        <v>566</v>
      </c>
      <c r="D164" s="663" t="s">
        <v>2151</v>
      </c>
      <c r="E164" s="662" t="s">
        <v>583</v>
      </c>
      <c r="F164" s="663" t="s">
        <v>2155</v>
      </c>
      <c r="G164" s="662" t="s">
        <v>602</v>
      </c>
      <c r="H164" s="662" t="s">
        <v>1145</v>
      </c>
      <c r="I164" s="662" t="s">
        <v>1146</v>
      </c>
      <c r="J164" s="662" t="s">
        <v>1147</v>
      </c>
      <c r="K164" s="662"/>
      <c r="L164" s="664">
        <v>255.85267924472271</v>
      </c>
      <c r="M164" s="664">
        <v>8</v>
      </c>
      <c r="N164" s="665">
        <v>2046.8214339577817</v>
      </c>
    </row>
    <row r="165" spans="1:14" ht="14.4" customHeight="1" x14ac:dyDescent="0.3">
      <c r="A165" s="660" t="s">
        <v>560</v>
      </c>
      <c r="B165" s="661" t="s">
        <v>561</v>
      </c>
      <c r="C165" s="662" t="s">
        <v>566</v>
      </c>
      <c r="D165" s="663" t="s">
        <v>2151</v>
      </c>
      <c r="E165" s="662" t="s">
        <v>583</v>
      </c>
      <c r="F165" s="663" t="s">
        <v>2155</v>
      </c>
      <c r="G165" s="662" t="s">
        <v>602</v>
      </c>
      <c r="H165" s="662" t="s">
        <v>1148</v>
      </c>
      <c r="I165" s="662" t="s">
        <v>1149</v>
      </c>
      <c r="J165" s="662" t="s">
        <v>1150</v>
      </c>
      <c r="K165" s="662" t="s">
        <v>1151</v>
      </c>
      <c r="L165" s="664">
        <v>250.7994269717523</v>
      </c>
      <c r="M165" s="664">
        <v>1</v>
      </c>
      <c r="N165" s="665">
        <v>250.7994269717523</v>
      </c>
    </row>
    <row r="166" spans="1:14" ht="14.4" customHeight="1" x14ac:dyDescent="0.3">
      <c r="A166" s="660" t="s">
        <v>560</v>
      </c>
      <c r="B166" s="661" t="s">
        <v>561</v>
      </c>
      <c r="C166" s="662" t="s">
        <v>566</v>
      </c>
      <c r="D166" s="663" t="s">
        <v>2151</v>
      </c>
      <c r="E166" s="662" t="s">
        <v>583</v>
      </c>
      <c r="F166" s="663" t="s">
        <v>2155</v>
      </c>
      <c r="G166" s="662" t="s">
        <v>602</v>
      </c>
      <c r="H166" s="662" t="s">
        <v>1152</v>
      </c>
      <c r="I166" s="662" t="s">
        <v>1152</v>
      </c>
      <c r="J166" s="662" t="s">
        <v>1153</v>
      </c>
      <c r="K166" s="662" t="s">
        <v>1154</v>
      </c>
      <c r="L166" s="664">
        <v>111.32999999999997</v>
      </c>
      <c r="M166" s="664">
        <v>1</v>
      </c>
      <c r="N166" s="665">
        <v>111.32999999999997</v>
      </c>
    </row>
    <row r="167" spans="1:14" ht="14.4" customHeight="1" x14ac:dyDescent="0.3">
      <c r="A167" s="660" t="s">
        <v>560</v>
      </c>
      <c r="B167" s="661" t="s">
        <v>561</v>
      </c>
      <c r="C167" s="662" t="s">
        <v>566</v>
      </c>
      <c r="D167" s="663" t="s">
        <v>2151</v>
      </c>
      <c r="E167" s="662" t="s">
        <v>583</v>
      </c>
      <c r="F167" s="663" t="s">
        <v>2155</v>
      </c>
      <c r="G167" s="662" t="s">
        <v>602</v>
      </c>
      <c r="H167" s="662" t="s">
        <v>1155</v>
      </c>
      <c r="I167" s="662" t="s">
        <v>215</v>
      </c>
      <c r="J167" s="662" t="s">
        <v>1156</v>
      </c>
      <c r="K167" s="662"/>
      <c r="L167" s="664">
        <v>60.86333333333333</v>
      </c>
      <c r="M167" s="664">
        <v>9</v>
      </c>
      <c r="N167" s="665">
        <v>547.77</v>
      </c>
    </row>
    <row r="168" spans="1:14" ht="14.4" customHeight="1" x14ac:dyDescent="0.3">
      <c r="A168" s="660" t="s">
        <v>560</v>
      </c>
      <c r="B168" s="661" t="s">
        <v>561</v>
      </c>
      <c r="C168" s="662" t="s">
        <v>566</v>
      </c>
      <c r="D168" s="663" t="s">
        <v>2151</v>
      </c>
      <c r="E168" s="662" t="s">
        <v>583</v>
      </c>
      <c r="F168" s="663" t="s">
        <v>2155</v>
      </c>
      <c r="G168" s="662" t="s">
        <v>602</v>
      </c>
      <c r="H168" s="662" t="s">
        <v>1157</v>
      </c>
      <c r="I168" s="662" t="s">
        <v>215</v>
      </c>
      <c r="J168" s="662" t="s">
        <v>1158</v>
      </c>
      <c r="K168" s="662"/>
      <c r="L168" s="664">
        <v>89.821751006691855</v>
      </c>
      <c r="M168" s="664">
        <v>40</v>
      </c>
      <c r="N168" s="665">
        <v>3592.8700402676741</v>
      </c>
    </row>
    <row r="169" spans="1:14" ht="14.4" customHeight="1" x14ac:dyDescent="0.3">
      <c r="A169" s="660" t="s">
        <v>560</v>
      </c>
      <c r="B169" s="661" t="s">
        <v>561</v>
      </c>
      <c r="C169" s="662" t="s">
        <v>566</v>
      </c>
      <c r="D169" s="663" t="s">
        <v>2151</v>
      </c>
      <c r="E169" s="662" t="s">
        <v>583</v>
      </c>
      <c r="F169" s="663" t="s">
        <v>2155</v>
      </c>
      <c r="G169" s="662" t="s">
        <v>602</v>
      </c>
      <c r="H169" s="662" t="s">
        <v>1159</v>
      </c>
      <c r="I169" s="662" t="s">
        <v>215</v>
      </c>
      <c r="J169" s="662" t="s">
        <v>1160</v>
      </c>
      <c r="K169" s="662"/>
      <c r="L169" s="664">
        <v>78.760000000000005</v>
      </c>
      <c r="M169" s="664">
        <v>1</v>
      </c>
      <c r="N169" s="665">
        <v>78.760000000000005</v>
      </c>
    </row>
    <row r="170" spans="1:14" ht="14.4" customHeight="1" x14ac:dyDescent="0.3">
      <c r="A170" s="660" t="s">
        <v>560</v>
      </c>
      <c r="B170" s="661" t="s">
        <v>561</v>
      </c>
      <c r="C170" s="662" t="s">
        <v>566</v>
      </c>
      <c r="D170" s="663" t="s">
        <v>2151</v>
      </c>
      <c r="E170" s="662" t="s">
        <v>583</v>
      </c>
      <c r="F170" s="663" t="s">
        <v>2155</v>
      </c>
      <c r="G170" s="662" t="s">
        <v>602</v>
      </c>
      <c r="H170" s="662" t="s">
        <v>1161</v>
      </c>
      <c r="I170" s="662" t="s">
        <v>1162</v>
      </c>
      <c r="J170" s="662" t="s">
        <v>1163</v>
      </c>
      <c r="K170" s="662" t="s">
        <v>1164</v>
      </c>
      <c r="L170" s="664">
        <v>96.879999999999967</v>
      </c>
      <c r="M170" s="664">
        <v>2</v>
      </c>
      <c r="N170" s="665">
        <v>193.75999999999993</v>
      </c>
    </row>
    <row r="171" spans="1:14" ht="14.4" customHeight="1" x14ac:dyDescent="0.3">
      <c r="A171" s="660" t="s">
        <v>560</v>
      </c>
      <c r="B171" s="661" t="s">
        <v>561</v>
      </c>
      <c r="C171" s="662" t="s">
        <v>566</v>
      </c>
      <c r="D171" s="663" t="s">
        <v>2151</v>
      </c>
      <c r="E171" s="662" t="s">
        <v>583</v>
      </c>
      <c r="F171" s="663" t="s">
        <v>2155</v>
      </c>
      <c r="G171" s="662" t="s">
        <v>602</v>
      </c>
      <c r="H171" s="662" t="s">
        <v>1165</v>
      </c>
      <c r="I171" s="662" t="s">
        <v>215</v>
      </c>
      <c r="J171" s="662" t="s">
        <v>1166</v>
      </c>
      <c r="K171" s="662" t="s">
        <v>1167</v>
      </c>
      <c r="L171" s="664">
        <v>1004.3</v>
      </c>
      <c r="M171" s="664">
        <v>1</v>
      </c>
      <c r="N171" s="665">
        <v>1004.3</v>
      </c>
    </row>
    <row r="172" spans="1:14" ht="14.4" customHeight="1" x14ac:dyDescent="0.3">
      <c r="A172" s="660" t="s">
        <v>560</v>
      </c>
      <c r="B172" s="661" t="s">
        <v>561</v>
      </c>
      <c r="C172" s="662" t="s">
        <v>566</v>
      </c>
      <c r="D172" s="663" t="s">
        <v>2151</v>
      </c>
      <c r="E172" s="662" t="s">
        <v>583</v>
      </c>
      <c r="F172" s="663" t="s">
        <v>2155</v>
      </c>
      <c r="G172" s="662" t="s">
        <v>602</v>
      </c>
      <c r="H172" s="662" t="s">
        <v>1168</v>
      </c>
      <c r="I172" s="662" t="s">
        <v>215</v>
      </c>
      <c r="J172" s="662" t="s">
        <v>1169</v>
      </c>
      <c r="K172" s="662"/>
      <c r="L172" s="664">
        <v>275.77026234826178</v>
      </c>
      <c r="M172" s="664">
        <v>1</v>
      </c>
      <c r="N172" s="665">
        <v>275.77026234826178</v>
      </c>
    </row>
    <row r="173" spans="1:14" ht="14.4" customHeight="1" x14ac:dyDescent="0.3">
      <c r="A173" s="660" t="s">
        <v>560</v>
      </c>
      <c r="B173" s="661" t="s">
        <v>561</v>
      </c>
      <c r="C173" s="662" t="s">
        <v>566</v>
      </c>
      <c r="D173" s="663" t="s">
        <v>2151</v>
      </c>
      <c r="E173" s="662" t="s">
        <v>583</v>
      </c>
      <c r="F173" s="663" t="s">
        <v>2155</v>
      </c>
      <c r="G173" s="662" t="s">
        <v>602</v>
      </c>
      <c r="H173" s="662" t="s">
        <v>1170</v>
      </c>
      <c r="I173" s="662" t="s">
        <v>1171</v>
      </c>
      <c r="J173" s="662" t="s">
        <v>1172</v>
      </c>
      <c r="K173" s="662" t="s">
        <v>1173</v>
      </c>
      <c r="L173" s="664">
        <v>84.545999999999992</v>
      </c>
      <c r="M173" s="664">
        <v>1</v>
      </c>
      <c r="N173" s="665">
        <v>84.545999999999992</v>
      </c>
    </row>
    <row r="174" spans="1:14" ht="14.4" customHeight="1" x14ac:dyDescent="0.3">
      <c r="A174" s="660" t="s">
        <v>560</v>
      </c>
      <c r="B174" s="661" t="s">
        <v>561</v>
      </c>
      <c r="C174" s="662" t="s">
        <v>566</v>
      </c>
      <c r="D174" s="663" t="s">
        <v>2151</v>
      </c>
      <c r="E174" s="662" t="s">
        <v>583</v>
      </c>
      <c r="F174" s="663" t="s">
        <v>2155</v>
      </c>
      <c r="G174" s="662" t="s">
        <v>602</v>
      </c>
      <c r="H174" s="662" t="s">
        <v>1174</v>
      </c>
      <c r="I174" s="662" t="s">
        <v>1175</v>
      </c>
      <c r="J174" s="662" t="s">
        <v>878</v>
      </c>
      <c r="K174" s="662" t="s">
        <v>1176</v>
      </c>
      <c r="L174" s="664">
        <v>117.32935802633953</v>
      </c>
      <c r="M174" s="664">
        <v>2</v>
      </c>
      <c r="N174" s="665">
        <v>234.65871605267907</v>
      </c>
    </row>
    <row r="175" spans="1:14" ht="14.4" customHeight="1" x14ac:dyDescent="0.3">
      <c r="A175" s="660" t="s">
        <v>560</v>
      </c>
      <c r="B175" s="661" t="s">
        <v>561</v>
      </c>
      <c r="C175" s="662" t="s">
        <v>566</v>
      </c>
      <c r="D175" s="663" t="s">
        <v>2151</v>
      </c>
      <c r="E175" s="662" t="s">
        <v>583</v>
      </c>
      <c r="F175" s="663" t="s">
        <v>2155</v>
      </c>
      <c r="G175" s="662" t="s">
        <v>602</v>
      </c>
      <c r="H175" s="662" t="s">
        <v>1177</v>
      </c>
      <c r="I175" s="662" t="s">
        <v>1178</v>
      </c>
      <c r="J175" s="662" t="s">
        <v>1179</v>
      </c>
      <c r="K175" s="662"/>
      <c r="L175" s="664">
        <v>90.055000000000007</v>
      </c>
      <c r="M175" s="664">
        <v>1</v>
      </c>
      <c r="N175" s="665">
        <v>90.055000000000007</v>
      </c>
    </row>
    <row r="176" spans="1:14" ht="14.4" customHeight="1" x14ac:dyDescent="0.3">
      <c r="A176" s="660" t="s">
        <v>560</v>
      </c>
      <c r="B176" s="661" t="s">
        <v>561</v>
      </c>
      <c r="C176" s="662" t="s">
        <v>566</v>
      </c>
      <c r="D176" s="663" t="s">
        <v>2151</v>
      </c>
      <c r="E176" s="662" t="s">
        <v>583</v>
      </c>
      <c r="F176" s="663" t="s">
        <v>2155</v>
      </c>
      <c r="G176" s="662" t="s">
        <v>602</v>
      </c>
      <c r="H176" s="662" t="s">
        <v>1180</v>
      </c>
      <c r="I176" s="662" t="s">
        <v>1180</v>
      </c>
      <c r="J176" s="662" t="s">
        <v>1181</v>
      </c>
      <c r="K176" s="662" t="s">
        <v>1182</v>
      </c>
      <c r="L176" s="664">
        <v>1539.656230233511</v>
      </c>
      <c r="M176" s="664">
        <v>1</v>
      </c>
      <c r="N176" s="665">
        <v>1539.656230233511</v>
      </c>
    </row>
    <row r="177" spans="1:14" ht="14.4" customHeight="1" x14ac:dyDescent="0.3">
      <c r="A177" s="660" t="s">
        <v>560</v>
      </c>
      <c r="B177" s="661" t="s">
        <v>561</v>
      </c>
      <c r="C177" s="662" t="s">
        <v>566</v>
      </c>
      <c r="D177" s="663" t="s">
        <v>2151</v>
      </c>
      <c r="E177" s="662" t="s">
        <v>583</v>
      </c>
      <c r="F177" s="663" t="s">
        <v>2155</v>
      </c>
      <c r="G177" s="662" t="s">
        <v>602</v>
      </c>
      <c r="H177" s="662" t="s">
        <v>1183</v>
      </c>
      <c r="I177" s="662" t="s">
        <v>1184</v>
      </c>
      <c r="J177" s="662" t="s">
        <v>1185</v>
      </c>
      <c r="K177" s="662" t="s">
        <v>1186</v>
      </c>
      <c r="L177" s="664">
        <v>41.640000000000008</v>
      </c>
      <c r="M177" s="664">
        <v>1</v>
      </c>
      <c r="N177" s="665">
        <v>41.640000000000008</v>
      </c>
    </row>
    <row r="178" spans="1:14" ht="14.4" customHeight="1" x14ac:dyDescent="0.3">
      <c r="A178" s="660" t="s">
        <v>560</v>
      </c>
      <c r="B178" s="661" t="s">
        <v>561</v>
      </c>
      <c r="C178" s="662" t="s">
        <v>566</v>
      </c>
      <c r="D178" s="663" t="s">
        <v>2151</v>
      </c>
      <c r="E178" s="662" t="s">
        <v>583</v>
      </c>
      <c r="F178" s="663" t="s">
        <v>2155</v>
      </c>
      <c r="G178" s="662" t="s">
        <v>602</v>
      </c>
      <c r="H178" s="662" t="s">
        <v>1187</v>
      </c>
      <c r="I178" s="662" t="s">
        <v>215</v>
      </c>
      <c r="J178" s="662" t="s">
        <v>1188</v>
      </c>
      <c r="K178" s="662"/>
      <c r="L178" s="664">
        <v>92.134809481653306</v>
      </c>
      <c r="M178" s="664">
        <v>1</v>
      </c>
      <c r="N178" s="665">
        <v>92.134809481653306</v>
      </c>
    </row>
    <row r="179" spans="1:14" ht="14.4" customHeight="1" x14ac:dyDescent="0.3">
      <c r="A179" s="660" t="s">
        <v>560</v>
      </c>
      <c r="B179" s="661" t="s">
        <v>561</v>
      </c>
      <c r="C179" s="662" t="s">
        <v>566</v>
      </c>
      <c r="D179" s="663" t="s">
        <v>2151</v>
      </c>
      <c r="E179" s="662" t="s">
        <v>583</v>
      </c>
      <c r="F179" s="663" t="s">
        <v>2155</v>
      </c>
      <c r="G179" s="662" t="s">
        <v>602</v>
      </c>
      <c r="H179" s="662" t="s">
        <v>1189</v>
      </c>
      <c r="I179" s="662" t="s">
        <v>215</v>
      </c>
      <c r="J179" s="662" t="s">
        <v>1190</v>
      </c>
      <c r="K179" s="662"/>
      <c r="L179" s="664">
        <v>119.22999999999998</v>
      </c>
      <c r="M179" s="664">
        <v>2</v>
      </c>
      <c r="N179" s="665">
        <v>238.45999999999995</v>
      </c>
    </row>
    <row r="180" spans="1:14" ht="14.4" customHeight="1" x14ac:dyDescent="0.3">
      <c r="A180" s="660" t="s">
        <v>560</v>
      </c>
      <c r="B180" s="661" t="s">
        <v>561</v>
      </c>
      <c r="C180" s="662" t="s">
        <v>566</v>
      </c>
      <c r="D180" s="663" t="s">
        <v>2151</v>
      </c>
      <c r="E180" s="662" t="s">
        <v>583</v>
      </c>
      <c r="F180" s="663" t="s">
        <v>2155</v>
      </c>
      <c r="G180" s="662" t="s">
        <v>602</v>
      </c>
      <c r="H180" s="662" t="s">
        <v>1191</v>
      </c>
      <c r="I180" s="662" t="s">
        <v>1191</v>
      </c>
      <c r="J180" s="662" t="s">
        <v>1192</v>
      </c>
      <c r="K180" s="662" t="s">
        <v>1193</v>
      </c>
      <c r="L180" s="664">
        <v>96.098676126188167</v>
      </c>
      <c r="M180" s="664">
        <v>1</v>
      </c>
      <c r="N180" s="665">
        <v>96.098676126188167</v>
      </c>
    </row>
    <row r="181" spans="1:14" ht="14.4" customHeight="1" x14ac:dyDescent="0.3">
      <c r="A181" s="660" t="s">
        <v>560</v>
      </c>
      <c r="B181" s="661" t="s">
        <v>561</v>
      </c>
      <c r="C181" s="662" t="s">
        <v>566</v>
      </c>
      <c r="D181" s="663" t="s">
        <v>2151</v>
      </c>
      <c r="E181" s="662" t="s">
        <v>583</v>
      </c>
      <c r="F181" s="663" t="s">
        <v>2155</v>
      </c>
      <c r="G181" s="662" t="s">
        <v>602</v>
      </c>
      <c r="H181" s="662" t="s">
        <v>1194</v>
      </c>
      <c r="I181" s="662" t="s">
        <v>1194</v>
      </c>
      <c r="J181" s="662" t="s">
        <v>1195</v>
      </c>
      <c r="K181" s="662" t="s">
        <v>1196</v>
      </c>
      <c r="L181" s="664">
        <v>57.516666666666673</v>
      </c>
      <c r="M181" s="664">
        <v>3</v>
      </c>
      <c r="N181" s="665">
        <v>172.55</v>
      </c>
    </row>
    <row r="182" spans="1:14" ht="14.4" customHeight="1" x14ac:dyDescent="0.3">
      <c r="A182" s="660" t="s">
        <v>560</v>
      </c>
      <c r="B182" s="661" t="s">
        <v>561</v>
      </c>
      <c r="C182" s="662" t="s">
        <v>566</v>
      </c>
      <c r="D182" s="663" t="s">
        <v>2151</v>
      </c>
      <c r="E182" s="662" t="s">
        <v>583</v>
      </c>
      <c r="F182" s="663" t="s">
        <v>2155</v>
      </c>
      <c r="G182" s="662" t="s">
        <v>602</v>
      </c>
      <c r="H182" s="662" t="s">
        <v>1197</v>
      </c>
      <c r="I182" s="662" t="s">
        <v>215</v>
      </c>
      <c r="J182" s="662" t="s">
        <v>1198</v>
      </c>
      <c r="K182" s="662"/>
      <c r="L182" s="664">
        <v>37.484999808832853</v>
      </c>
      <c r="M182" s="664">
        <v>16</v>
      </c>
      <c r="N182" s="665">
        <v>599.75999694132565</v>
      </c>
    </row>
    <row r="183" spans="1:14" ht="14.4" customHeight="1" x14ac:dyDescent="0.3">
      <c r="A183" s="660" t="s">
        <v>560</v>
      </c>
      <c r="B183" s="661" t="s">
        <v>561</v>
      </c>
      <c r="C183" s="662" t="s">
        <v>566</v>
      </c>
      <c r="D183" s="663" t="s">
        <v>2151</v>
      </c>
      <c r="E183" s="662" t="s">
        <v>583</v>
      </c>
      <c r="F183" s="663" t="s">
        <v>2155</v>
      </c>
      <c r="G183" s="662" t="s">
        <v>602</v>
      </c>
      <c r="H183" s="662" t="s">
        <v>1199</v>
      </c>
      <c r="I183" s="662" t="s">
        <v>215</v>
      </c>
      <c r="J183" s="662" t="s">
        <v>1200</v>
      </c>
      <c r="K183" s="662" t="s">
        <v>1201</v>
      </c>
      <c r="L183" s="664">
        <v>12.948352076209265</v>
      </c>
      <c r="M183" s="664">
        <v>3510</v>
      </c>
      <c r="N183" s="665">
        <v>45448.715787494519</v>
      </c>
    </row>
    <row r="184" spans="1:14" ht="14.4" customHeight="1" x14ac:dyDescent="0.3">
      <c r="A184" s="660" t="s">
        <v>560</v>
      </c>
      <c r="B184" s="661" t="s">
        <v>561</v>
      </c>
      <c r="C184" s="662" t="s">
        <v>566</v>
      </c>
      <c r="D184" s="663" t="s">
        <v>2151</v>
      </c>
      <c r="E184" s="662" t="s">
        <v>583</v>
      </c>
      <c r="F184" s="663" t="s">
        <v>2155</v>
      </c>
      <c r="G184" s="662" t="s">
        <v>602</v>
      </c>
      <c r="H184" s="662" t="s">
        <v>1202</v>
      </c>
      <c r="I184" s="662" t="s">
        <v>1202</v>
      </c>
      <c r="J184" s="662" t="s">
        <v>899</v>
      </c>
      <c r="K184" s="662" t="s">
        <v>1203</v>
      </c>
      <c r="L184" s="664">
        <v>124.28000000000006</v>
      </c>
      <c r="M184" s="664">
        <v>1</v>
      </c>
      <c r="N184" s="665">
        <v>124.28000000000006</v>
      </c>
    </row>
    <row r="185" spans="1:14" ht="14.4" customHeight="1" x14ac:dyDescent="0.3">
      <c r="A185" s="660" t="s">
        <v>560</v>
      </c>
      <c r="B185" s="661" t="s">
        <v>561</v>
      </c>
      <c r="C185" s="662" t="s">
        <v>566</v>
      </c>
      <c r="D185" s="663" t="s">
        <v>2151</v>
      </c>
      <c r="E185" s="662" t="s">
        <v>583</v>
      </c>
      <c r="F185" s="663" t="s">
        <v>2155</v>
      </c>
      <c r="G185" s="662" t="s">
        <v>602</v>
      </c>
      <c r="H185" s="662" t="s">
        <v>1204</v>
      </c>
      <c r="I185" s="662" t="s">
        <v>1204</v>
      </c>
      <c r="J185" s="662" t="s">
        <v>1205</v>
      </c>
      <c r="K185" s="662" t="s">
        <v>1206</v>
      </c>
      <c r="L185" s="664">
        <v>110</v>
      </c>
      <c r="M185" s="664">
        <v>1</v>
      </c>
      <c r="N185" s="665">
        <v>110</v>
      </c>
    </row>
    <row r="186" spans="1:14" ht="14.4" customHeight="1" x14ac:dyDescent="0.3">
      <c r="A186" s="660" t="s">
        <v>560</v>
      </c>
      <c r="B186" s="661" t="s">
        <v>561</v>
      </c>
      <c r="C186" s="662" t="s">
        <v>566</v>
      </c>
      <c r="D186" s="663" t="s">
        <v>2151</v>
      </c>
      <c r="E186" s="662" t="s">
        <v>583</v>
      </c>
      <c r="F186" s="663" t="s">
        <v>2155</v>
      </c>
      <c r="G186" s="662" t="s">
        <v>602</v>
      </c>
      <c r="H186" s="662" t="s">
        <v>1207</v>
      </c>
      <c r="I186" s="662" t="s">
        <v>215</v>
      </c>
      <c r="J186" s="662" t="s">
        <v>1208</v>
      </c>
      <c r="K186" s="662" t="s">
        <v>1209</v>
      </c>
      <c r="L186" s="664">
        <v>49.99722222222222</v>
      </c>
      <c r="M186" s="664">
        <v>4</v>
      </c>
      <c r="N186" s="665">
        <v>199.98888888888888</v>
      </c>
    </row>
    <row r="187" spans="1:14" ht="14.4" customHeight="1" x14ac:dyDescent="0.3">
      <c r="A187" s="660" t="s">
        <v>560</v>
      </c>
      <c r="B187" s="661" t="s">
        <v>561</v>
      </c>
      <c r="C187" s="662" t="s">
        <v>566</v>
      </c>
      <c r="D187" s="663" t="s">
        <v>2151</v>
      </c>
      <c r="E187" s="662" t="s">
        <v>583</v>
      </c>
      <c r="F187" s="663" t="s">
        <v>2155</v>
      </c>
      <c r="G187" s="662" t="s">
        <v>602</v>
      </c>
      <c r="H187" s="662" t="s">
        <v>1210</v>
      </c>
      <c r="I187" s="662" t="s">
        <v>1210</v>
      </c>
      <c r="J187" s="662" t="s">
        <v>1211</v>
      </c>
      <c r="K187" s="662" t="s">
        <v>1212</v>
      </c>
      <c r="L187" s="664">
        <v>208.69024231346685</v>
      </c>
      <c r="M187" s="664">
        <v>1</v>
      </c>
      <c r="N187" s="665">
        <v>208.69024231346685</v>
      </c>
    </row>
    <row r="188" spans="1:14" ht="14.4" customHeight="1" x14ac:dyDescent="0.3">
      <c r="A188" s="660" t="s">
        <v>560</v>
      </c>
      <c r="B188" s="661" t="s">
        <v>561</v>
      </c>
      <c r="C188" s="662" t="s">
        <v>566</v>
      </c>
      <c r="D188" s="663" t="s">
        <v>2151</v>
      </c>
      <c r="E188" s="662" t="s">
        <v>583</v>
      </c>
      <c r="F188" s="663" t="s">
        <v>2155</v>
      </c>
      <c r="G188" s="662" t="s">
        <v>602</v>
      </c>
      <c r="H188" s="662" t="s">
        <v>1213</v>
      </c>
      <c r="I188" s="662" t="s">
        <v>1213</v>
      </c>
      <c r="J188" s="662" t="s">
        <v>1214</v>
      </c>
      <c r="K188" s="662" t="s">
        <v>1215</v>
      </c>
      <c r="L188" s="664">
        <v>306.92</v>
      </c>
      <c r="M188" s="664">
        <v>1</v>
      </c>
      <c r="N188" s="665">
        <v>306.92</v>
      </c>
    </row>
    <row r="189" spans="1:14" ht="14.4" customHeight="1" x14ac:dyDescent="0.3">
      <c r="A189" s="660" t="s">
        <v>560</v>
      </c>
      <c r="B189" s="661" t="s">
        <v>561</v>
      </c>
      <c r="C189" s="662" t="s">
        <v>566</v>
      </c>
      <c r="D189" s="663" t="s">
        <v>2151</v>
      </c>
      <c r="E189" s="662" t="s">
        <v>583</v>
      </c>
      <c r="F189" s="663" t="s">
        <v>2155</v>
      </c>
      <c r="G189" s="662" t="s">
        <v>602</v>
      </c>
      <c r="H189" s="662" t="s">
        <v>1216</v>
      </c>
      <c r="I189" s="662" t="s">
        <v>1216</v>
      </c>
      <c r="J189" s="662" t="s">
        <v>1217</v>
      </c>
      <c r="K189" s="662" t="s">
        <v>1218</v>
      </c>
      <c r="L189" s="664">
        <v>793.32000000000028</v>
      </c>
      <c r="M189" s="664">
        <v>2</v>
      </c>
      <c r="N189" s="665">
        <v>1586.6400000000006</v>
      </c>
    </row>
    <row r="190" spans="1:14" ht="14.4" customHeight="1" x14ac:dyDescent="0.3">
      <c r="A190" s="660" t="s">
        <v>560</v>
      </c>
      <c r="B190" s="661" t="s">
        <v>561</v>
      </c>
      <c r="C190" s="662" t="s">
        <v>566</v>
      </c>
      <c r="D190" s="663" t="s">
        <v>2151</v>
      </c>
      <c r="E190" s="662" t="s">
        <v>583</v>
      </c>
      <c r="F190" s="663" t="s">
        <v>2155</v>
      </c>
      <c r="G190" s="662" t="s">
        <v>602</v>
      </c>
      <c r="H190" s="662" t="s">
        <v>1219</v>
      </c>
      <c r="I190" s="662" t="s">
        <v>1219</v>
      </c>
      <c r="J190" s="662" t="s">
        <v>1220</v>
      </c>
      <c r="K190" s="662" t="s">
        <v>1221</v>
      </c>
      <c r="L190" s="664">
        <v>64.27</v>
      </c>
      <c r="M190" s="664">
        <v>1</v>
      </c>
      <c r="N190" s="665">
        <v>64.27</v>
      </c>
    </row>
    <row r="191" spans="1:14" ht="14.4" customHeight="1" x14ac:dyDescent="0.3">
      <c r="A191" s="660" t="s">
        <v>560</v>
      </c>
      <c r="B191" s="661" t="s">
        <v>561</v>
      </c>
      <c r="C191" s="662" t="s">
        <v>566</v>
      </c>
      <c r="D191" s="663" t="s">
        <v>2151</v>
      </c>
      <c r="E191" s="662" t="s">
        <v>583</v>
      </c>
      <c r="F191" s="663" t="s">
        <v>2155</v>
      </c>
      <c r="G191" s="662" t="s">
        <v>1222</v>
      </c>
      <c r="H191" s="662" t="s">
        <v>1223</v>
      </c>
      <c r="I191" s="662" t="s">
        <v>1223</v>
      </c>
      <c r="J191" s="662" t="s">
        <v>1224</v>
      </c>
      <c r="K191" s="662" t="s">
        <v>1225</v>
      </c>
      <c r="L191" s="664">
        <v>122.63274700515416</v>
      </c>
      <c r="M191" s="664">
        <v>6</v>
      </c>
      <c r="N191" s="665">
        <v>735.79648203092495</v>
      </c>
    </row>
    <row r="192" spans="1:14" ht="14.4" customHeight="1" x14ac:dyDescent="0.3">
      <c r="A192" s="660" t="s">
        <v>560</v>
      </c>
      <c r="B192" s="661" t="s">
        <v>561</v>
      </c>
      <c r="C192" s="662" t="s">
        <v>566</v>
      </c>
      <c r="D192" s="663" t="s">
        <v>2151</v>
      </c>
      <c r="E192" s="662" t="s">
        <v>583</v>
      </c>
      <c r="F192" s="663" t="s">
        <v>2155</v>
      </c>
      <c r="G192" s="662" t="s">
        <v>1222</v>
      </c>
      <c r="H192" s="662" t="s">
        <v>1226</v>
      </c>
      <c r="I192" s="662" t="s">
        <v>1226</v>
      </c>
      <c r="J192" s="662" t="s">
        <v>1227</v>
      </c>
      <c r="K192" s="662" t="s">
        <v>1228</v>
      </c>
      <c r="L192" s="664">
        <v>7.974968240477839</v>
      </c>
      <c r="M192" s="664">
        <v>4</v>
      </c>
      <c r="N192" s="665">
        <v>31.899872961911356</v>
      </c>
    </row>
    <row r="193" spans="1:14" ht="14.4" customHeight="1" x14ac:dyDescent="0.3">
      <c r="A193" s="660" t="s">
        <v>560</v>
      </c>
      <c r="B193" s="661" t="s">
        <v>561</v>
      </c>
      <c r="C193" s="662" t="s">
        <v>566</v>
      </c>
      <c r="D193" s="663" t="s">
        <v>2151</v>
      </c>
      <c r="E193" s="662" t="s">
        <v>583</v>
      </c>
      <c r="F193" s="663" t="s">
        <v>2155</v>
      </c>
      <c r="G193" s="662" t="s">
        <v>1222</v>
      </c>
      <c r="H193" s="662" t="s">
        <v>1229</v>
      </c>
      <c r="I193" s="662" t="s">
        <v>1229</v>
      </c>
      <c r="J193" s="662" t="s">
        <v>1230</v>
      </c>
      <c r="K193" s="662" t="s">
        <v>1231</v>
      </c>
      <c r="L193" s="664">
        <v>12.06995336703139</v>
      </c>
      <c r="M193" s="664">
        <v>6</v>
      </c>
      <c r="N193" s="665">
        <v>72.419720202188344</v>
      </c>
    </row>
    <row r="194" spans="1:14" ht="14.4" customHeight="1" x14ac:dyDescent="0.3">
      <c r="A194" s="660" t="s">
        <v>560</v>
      </c>
      <c r="B194" s="661" t="s">
        <v>561</v>
      </c>
      <c r="C194" s="662" t="s">
        <v>566</v>
      </c>
      <c r="D194" s="663" t="s">
        <v>2151</v>
      </c>
      <c r="E194" s="662" t="s">
        <v>583</v>
      </c>
      <c r="F194" s="663" t="s">
        <v>2155</v>
      </c>
      <c r="G194" s="662" t="s">
        <v>1222</v>
      </c>
      <c r="H194" s="662" t="s">
        <v>1232</v>
      </c>
      <c r="I194" s="662" t="s">
        <v>1233</v>
      </c>
      <c r="J194" s="662" t="s">
        <v>1234</v>
      </c>
      <c r="K194" s="662" t="s">
        <v>1235</v>
      </c>
      <c r="L194" s="664">
        <v>198.89009276265651</v>
      </c>
      <c r="M194" s="664">
        <v>1</v>
      </c>
      <c r="N194" s="665">
        <v>198.89009276265651</v>
      </c>
    </row>
    <row r="195" spans="1:14" ht="14.4" customHeight="1" x14ac:dyDescent="0.3">
      <c r="A195" s="660" t="s">
        <v>560</v>
      </c>
      <c r="B195" s="661" t="s">
        <v>561</v>
      </c>
      <c r="C195" s="662" t="s">
        <v>566</v>
      </c>
      <c r="D195" s="663" t="s">
        <v>2151</v>
      </c>
      <c r="E195" s="662" t="s">
        <v>583</v>
      </c>
      <c r="F195" s="663" t="s">
        <v>2155</v>
      </c>
      <c r="G195" s="662" t="s">
        <v>1222</v>
      </c>
      <c r="H195" s="662" t="s">
        <v>1236</v>
      </c>
      <c r="I195" s="662" t="s">
        <v>1237</v>
      </c>
      <c r="J195" s="662" t="s">
        <v>1238</v>
      </c>
      <c r="K195" s="662" t="s">
        <v>1239</v>
      </c>
      <c r="L195" s="664">
        <v>105.05981173926415</v>
      </c>
      <c r="M195" s="664">
        <v>2</v>
      </c>
      <c r="N195" s="665">
        <v>210.1196234785283</v>
      </c>
    </row>
    <row r="196" spans="1:14" ht="14.4" customHeight="1" x14ac:dyDescent="0.3">
      <c r="A196" s="660" t="s">
        <v>560</v>
      </c>
      <c r="B196" s="661" t="s">
        <v>561</v>
      </c>
      <c r="C196" s="662" t="s">
        <v>566</v>
      </c>
      <c r="D196" s="663" t="s">
        <v>2151</v>
      </c>
      <c r="E196" s="662" t="s">
        <v>583</v>
      </c>
      <c r="F196" s="663" t="s">
        <v>2155</v>
      </c>
      <c r="G196" s="662" t="s">
        <v>1222</v>
      </c>
      <c r="H196" s="662" t="s">
        <v>1240</v>
      </c>
      <c r="I196" s="662" t="s">
        <v>1241</v>
      </c>
      <c r="J196" s="662" t="s">
        <v>1242</v>
      </c>
      <c r="K196" s="662" t="s">
        <v>1243</v>
      </c>
      <c r="L196" s="664">
        <v>45.234983861705899</v>
      </c>
      <c r="M196" s="664">
        <v>26</v>
      </c>
      <c r="N196" s="665">
        <v>1176.1095804043534</v>
      </c>
    </row>
    <row r="197" spans="1:14" ht="14.4" customHeight="1" x14ac:dyDescent="0.3">
      <c r="A197" s="660" t="s">
        <v>560</v>
      </c>
      <c r="B197" s="661" t="s">
        <v>561</v>
      </c>
      <c r="C197" s="662" t="s">
        <v>566</v>
      </c>
      <c r="D197" s="663" t="s">
        <v>2151</v>
      </c>
      <c r="E197" s="662" t="s">
        <v>583</v>
      </c>
      <c r="F197" s="663" t="s">
        <v>2155</v>
      </c>
      <c r="G197" s="662" t="s">
        <v>1222</v>
      </c>
      <c r="H197" s="662" t="s">
        <v>1244</v>
      </c>
      <c r="I197" s="662" t="s">
        <v>1245</v>
      </c>
      <c r="J197" s="662" t="s">
        <v>1242</v>
      </c>
      <c r="K197" s="662" t="s">
        <v>1246</v>
      </c>
      <c r="L197" s="664">
        <v>90.379835561604054</v>
      </c>
      <c r="M197" s="664">
        <v>1</v>
      </c>
      <c r="N197" s="665">
        <v>90.379835561604054</v>
      </c>
    </row>
    <row r="198" spans="1:14" ht="14.4" customHeight="1" x14ac:dyDescent="0.3">
      <c r="A198" s="660" t="s">
        <v>560</v>
      </c>
      <c r="B198" s="661" t="s">
        <v>561</v>
      </c>
      <c r="C198" s="662" t="s">
        <v>566</v>
      </c>
      <c r="D198" s="663" t="s">
        <v>2151</v>
      </c>
      <c r="E198" s="662" t="s">
        <v>583</v>
      </c>
      <c r="F198" s="663" t="s">
        <v>2155</v>
      </c>
      <c r="G198" s="662" t="s">
        <v>1222</v>
      </c>
      <c r="H198" s="662" t="s">
        <v>1247</v>
      </c>
      <c r="I198" s="662" t="s">
        <v>1248</v>
      </c>
      <c r="J198" s="662" t="s">
        <v>1249</v>
      </c>
      <c r="K198" s="662" t="s">
        <v>1250</v>
      </c>
      <c r="L198" s="664">
        <v>106.85135838165355</v>
      </c>
      <c r="M198" s="664">
        <v>7</v>
      </c>
      <c r="N198" s="665">
        <v>747.95950867157489</v>
      </c>
    </row>
    <row r="199" spans="1:14" ht="14.4" customHeight="1" x14ac:dyDescent="0.3">
      <c r="A199" s="660" t="s">
        <v>560</v>
      </c>
      <c r="B199" s="661" t="s">
        <v>561</v>
      </c>
      <c r="C199" s="662" t="s">
        <v>566</v>
      </c>
      <c r="D199" s="663" t="s">
        <v>2151</v>
      </c>
      <c r="E199" s="662" t="s">
        <v>583</v>
      </c>
      <c r="F199" s="663" t="s">
        <v>2155</v>
      </c>
      <c r="G199" s="662" t="s">
        <v>1222</v>
      </c>
      <c r="H199" s="662" t="s">
        <v>1251</v>
      </c>
      <c r="I199" s="662" t="s">
        <v>1252</v>
      </c>
      <c r="J199" s="662" t="s">
        <v>1253</v>
      </c>
      <c r="K199" s="662" t="s">
        <v>1254</v>
      </c>
      <c r="L199" s="664">
        <v>72.447263239236122</v>
      </c>
      <c r="M199" s="664">
        <v>8</v>
      </c>
      <c r="N199" s="665">
        <v>579.57810591388898</v>
      </c>
    </row>
    <row r="200" spans="1:14" ht="14.4" customHeight="1" x14ac:dyDescent="0.3">
      <c r="A200" s="660" t="s">
        <v>560</v>
      </c>
      <c r="B200" s="661" t="s">
        <v>561</v>
      </c>
      <c r="C200" s="662" t="s">
        <v>566</v>
      </c>
      <c r="D200" s="663" t="s">
        <v>2151</v>
      </c>
      <c r="E200" s="662" t="s">
        <v>583</v>
      </c>
      <c r="F200" s="663" t="s">
        <v>2155</v>
      </c>
      <c r="G200" s="662" t="s">
        <v>1222</v>
      </c>
      <c r="H200" s="662" t="s">
        <v>1255</v>
      </c>
      <c r="I200" s="662" t="s">
        <v>1256</v>
      </c>
      <c r="J200" s="662" t="s">
        <v>1257</v>
      </c>
      <c r="K200" s="662" t="s">
        <v>1258</v>
      </c>
      <c r="L200" s="664">
        <v>99.12</v>
      </c>
      <c r="M200" s="664">
        <v>2</v>
      </c>
      <c r="N200" s="665">
        <v>198.24</v>
      </c>
    </row>
    <row r="201" spans="1:14" ht="14.4" customHeight="1" x14ac:dyDescent="0.3">
      <c r="A201" s="660" t="s">
        <v>560</v>
      </c>
      <c r="B201" s="661" t="s">
        <v>561</v>
      </c>
      <c r="C201" s="662" t="s">
        <v>566</v>
      </c>
      <c r="D201" s="663" t="s">
        <v>2151</v>
      </c>
      <c r="E201" s="662" t="s">
        <v>583</v>
      </c>
      <c r="F201" s="663" t="s">
        <v>2155</v>
      </c>
      <c r="G201" s="662" t="s">
        <v>1222</v>
      </c>
      <c r="H201" s="662" t="s">
        <v>1259</v>
      </c>
      <c r="I201" s="662" t="s">
        <v>1260</v>
      </c>
      <c r="J201" s="662" t="s">
        <v>1261</v>
      </c>
      <c r="K201" s="662" t="s">
        <v>1262</v>
      </c>
      <c r="L201" s="664">
        <v>198.87576581951598</v>
      </c>
      <c r="M201" s="664">
        <v>3</v>
      </c>
      <c r="N201" s="665">
        <v>596.6272974585479</v>
      </c>
    </row>
    <row r="202" spans="1:14" ht="14.4" customHeight="1" x14ac:dyDescent="0.3">
      <c r="A202" s="660" t="s">
        <v>560</v>
      </c>
      <c r="B202" s="661" t="s">
        <v>561</v>
      </c>
      <c r="C202" s="662" t="s">
        <v>566</v>
      </c>
      <c r="D202" s="663" t="s">
        <v>2151</v>
      </c>
      <c r="E202" s="662" t="s">
        <v>583</v>
      </c>
      <c r="F202" s="663" t="s">
        <v>2155</v>
      </c>
      <c r="G202" s="662" t="s">
        <v>1222</v>
      </c>
      <c r="H202" s="662" t="s">
        <v>1263</v>
      </c>
      <c r="I202" s="662" t="s">
        <v>1264</v>
      </c>
      <c r="J202" s="662" t="s">
        <v>1265</v>
      </c>
      <c r="K202" s="662" t="s">
        <v>1266</v>
      </c>
      <c r="L202" s="664">
        <v>139.29664869367943</v>
      </c>
      <c r="M202" s="664">
        <v>18</v>
      </c>
      <c r="N202" s="665">
        <v>2507.3396764862296</v>
      </c>
    </row>
    <row r="203" spans="1:14" ht="14.4" customHeight="1" x14ac:dyDescent="0.3">
      <c r="A203" s="660" t="s">
        <v>560</v>
      </c>
      <c r="B203" s="661" t="s">
        <v>561</v>
      </c>
      <c r="C203" s="662" t="s">
        <v>566</v>
      </c>
      <c r="D203" s="663" t="s">
        <v>2151</v>
      </c>
      <c r="E203" s="662" t="s">
        <v>583</v>
      </c>
      <c r="F203" s="663" t="s">
        <v>2155</v>
      </c>
      <c r="G203" s="662" t="s">
        <v>1222</v>
      </c>
      <c r="H203" s="662" t="s">
        <v>1267</v>
      </c>
      <c r="I203" s="662" t="s">
        <v>1268</v>
      </c>
      <c r="J203" s="662" t="s">
        <v>1269</v>
      </c>
      <c r="K203" s="662" t="s">
        <v>1270</v>
      </c>
      <c r="L203" s="664">
        <v>1188.3030020293529</v>
      </c>
      <c r="M203" s="664">
        <v>1</v>
      </c>
      <c r="N203" s="665">
        <v>1188.3030020293529</v>
      </c>
    </row>
    <row r="204" spans="1:14" ht="14.4" customHeight="1" x14ac:dyDescent="0.3">
      <c r="A204" s="660" t="s">
        <v>560</v>
      </c>
      <c r="B204" s="661" t="s">
        <v>561</v>
      </c>
      <c r="C204" s="662" t="s">
        <v>566</v>
      </c>
      <c r="D204" s="663" t="s">
        <v>2151</v>
      </c>
      <c r="E204" s="662" t="s">
        <v>583</v>
      </c>
      <c r="F204" s="663" t="s">
        <v>2155</v>
      </c>
      <c r="G204" s="662" t="s">
        <v>1222</v>
      </c>
      <c r="H204" s="662" t="s">
        <v>1271</v>
      </c>
      <c r="I204" s="662" t="s">
        <v>1272</v>
      </c>
      <c r="J204" s="662" t="s">
        <v>1273</v>
      </c>
      <c r="K204" s="662" t="s">
        <v>1274</v>
      </c>
      <c r="L204" s="664">
        <v>632.86573076923071</v>
      </c>
      <c r="M204" s="664">
        <v>26</v>
      </c>
      <c r="N204" s="665">
        <v>16454.508999999998</v>
      </c>
    </row>
    <row r="205" spans="1:14" ht="14.4" customHeight="1" x14ac:dyDescent="0.3">
      <c r="A205" s="660" t="s">
        <v>560</v>
      </c>
      <c r="B205" s="661" t="s">
        <v>561</v>
      </c>
      <c r="C205" s="662" t="s">
        <v>566</v>
      </c>
      <c r="D205" s="663" t="s">
        <v>2151</v>
      </c>
      <c r="E205" s="662" t="s">
        <v>583</v>
      </c>
      <c r="F205" s="663" t="s">
        <v>2155</v>
      </c>
      <c r="G205" s="662" t="s">
        <v>1222</v>
      </c>
      <c r="H205" s="662" t="s">
        <v>1275</v>
      </c>
      <c r="I205" s="662" t="s">
        <v>1276</v>
      </c>
      <c r="J205" s="662" t="s">
        <v>1273</v>
      </c>
      <c r="K205" s="662" t="s">
        <v>1277</v>
      </c>
      <c r="L205" s="664">
        <v>721.19999799041295</v>
      </c>
      <c r="M205" s="664">
        <v>25</v>
      </c>
      <c r="N205" s="665">
        <v>18029.999949760324</v>
      </c>
    </row>
    <row r="206" spans="1:14" ht="14.4" customHeight="1" x14ac:dyDescent="0.3">
      <c r="A206" s="660" t="s">
        <v>560</v>
      </c>
      <c r="B206" s="661" t="s">
        <v>561</v>
      </c>
      <c r="C206" s="662" t="s">
        <v>566</v>
      </c>
      <c r="D206" s="663" t="s">
        <v>2151</v>
      </c>
      <c r="E206" s="662" t="s">
        <v>583</v>
      </c>
      <c r="F206" s="663" t="s">
        <v>2155</v>
      </c>
      <c r="G206" s="662" t="s">
        <v>1222</v>
      </c>
      <c r="H206" s="662" t="s">
        <v>1278</v>
      </c>
      <c r="I206" s="662" t="s">
        <v>1279</v>
      </c>
      <c r="J206" s="662" t="s">
        <v>1273</v>
      </c>
      <c r="K206" s="662" t="s">
        <v>1280</v>
      </c>
      <c r="L206" s="664">
        <v>913.65</v>
      </c>
      <c r="M206" s="664">
        <v>4</v>
      </c>
      <c r="N206" s="665">
        <v>3654.6</v>
      </c>
    </row>
    <row r="207" spans="1:14" ht="14.4" customHeight="1" x14ac:dyDescent="0.3">
      <c r="A207" s="660" t="s">
        <v>560</v>
      </c>
      <c r="B207" s="661" t="s">
        <v>561</v>
      </c>
      <c r="C207" s="662" t="s">
        <v>566</v>
      </c>
      <c r="D207" s="663" t="s">
        <v>2151</v>
      </c>
      <c r="E207" s="662" t="s">
        <v>583</v>
      </c>
      <c r="F207" s="663" t="s">
        <v>2155</v>
      </c>
      <c r="G207" s="662" t="s">
        <v>1222</v>
      </c>
      <c r="H207" s="662" t="s">
        <v>1281</v>
      </c>
      <c r="I207" s="662" t="s">
        <v>1282</v>
      </c>
      <c r="J207" s="662" t="s">
        <v>1283</v>
      </c>
      <c r="K207" s="662" t="s">
        <v>1284</v>
      </c>
      <c r="L207" s="664">
        <v>48.100000166651249</v>
      </c>
      <c r="M207" s="664">
        <v>20</v>
      </c>
      <c r="N207" s="665">
        <v>962.00000333302501</v>
      </c>
    </row>
    <row r="208" spans="1:14" ht="14.4" customHeight="1" x14ac:dyDescent="0.3">
      <c r="A208" s="660" t="s">
        <v>560</v>
      </c>
      <c r="B208" s="661" t="s">
        <v>561</v>
      </c>
      <c r="C208" s="662" t="s">
        <v>566</v>
      </c>
      <c r="D208" s="663" t="s">
        <v>2151</v>
      </c>
      <c r="E208" s="662" t="s">
        <v>583</v>
      </c>
      <c r="F208" s="663" t="s">
        <v>2155</v>
      </c>
      <c r="G208" s="662" t="s">
        <v>1222</v>
      </c>
      <c r="H208" s="662" t="s">
        <v>1285</v>
      </c>
      <c r="I208" s="662" t="s">
        <v>1286</v>
      </c>
      <c r="J208" s="662" t="s">
        <v>1287</v>
      </c>
      <c r="K208" s="662" t="s">
        <v>1288</v>
      </c>
      <c r="L208" s="664">
        <v>46.899999999999991</v>
      </c>
      <c r="M208" s="664">
        <v>1</v>
      </c>
      <c r="N208" s="665">
        <v>46.899999999999991</v>
      </c>
    </row>
    <row r="209" spans="1:14" ht="14.4" customHeight="1" x14ac:dyDescent="0.3">
      <c r="A209" s="660" t="s">
        <v>560</v>
      </c>
      <c r="B209" s="661" t="s">
        <v>561</v>
      </c>
      <c r="C209" s="662" t="s">
        <v>566</v>
      </c>
      <c r="D209" s="663" t="s">
        <v>2151</v>
      </c>
      <c r="E209" s="662" t="s">
        <v>583</v>
      </c>
      <c r="F209" s="663" t="s">
        <v>2155</v>
      </c>
      <c r="G209" s="662" t="s">
        <v>1222</v>
      </c>
      <c r="H209" s="662" t="s">
        <v>1289</v>
      </c>
      <c r="I209" s="662" t="s">
        <v>1290</v>
      </c>
      <c r="J209" s="662" t="s">
        <v>1291</v>
      </c>
      <c r="K209" s="662" t="s">
        <v>1292</v>
      </c>
      <c r="L209" s="664">
        <v>46.324472047038739</v>
      </c>
      <c r="M209" s="664">
        <v>39</v>
      </c>
      <c r="N209" s="665">
        <v>1806.6544098345109</v>
      </c>
    </row>
    <row r="210" spans="1:14" ht="14.4" customHeight="1" x14ac:dyDescent="0.3">
      <c r="A210" s="660" t="s">
        <v>560</v>
      </c>
      <c r="B210" s="661" t="s">
        <v>561</v>
      </c>
      <c r="C210" s="662" t="s">
        <v>566</v>
      </c>
      <c r="D210" s="663" t="s">
        <v>2151</v>
      </c>
      <c r="E210" s="662" t="s">
        <v>583</v>
      </c>
      <c r="F210" s="663" t="s">
        <v>2155</v>
      </c>
      <c r="G210" s="662" t="s">
        <v>1222</v>
      </c>
      <c r="H210" s="662" t="s">
        <v>1293</v>
      </c>
      <c r="I210" s="662" t="s">
        <v>1294</v>
      </c>
      <c r="J210" s="662" t="s">
        <v>1295</v>
      </c>
      <c r="K210" s="662" t="s">
        <v>1296</v>
      </c>
      <c r="L210" s="664">
        <v>52.75</v>
      </c>
      <c r="M210" s="664">
        <v>2</v>
      </c>
      <c r="N210" s="665">
        <v>105.5</v>
      </c>
    </row>
    <row r="211" spans="1:14" ht="14.4" customHeight="1" x14ac:dyDescent="0.3">
      <c r="A211" s="660" t="s">
        <v>560</v>
      </c>
      <c r="B211" s="661" t="s">
        <v>561</v>
      </c>
      <c r="C211" s="662" t="s">
        <v>566</v>
      </c>
      <c r="D211" s="663" t="s">
        <v>2151</v>
      </c>
      <c r="E211" s="662" t="s">
        <v>583</v>
      </c>
      <c r="F211" s="663" t="s">
        <v>2155</v>
      </c>
      <c r="G211" s="662" t="s">
        <v>1222</v>
      </c>
      <c r="H211" s="662" t="s">
        <v>1297</v>
      </c>
      <c r="I211" s="662" t="s">
        <v>1298</v>
      </c>
      <c r="J211" s="662" t="s">
        <v>1299</v>
      </c>
      <c r="K211" s="662" t="s">
        <v>1300</v>
      </c>
      <c r="L211" s="664">
        <v>70.33790028156254</v>
      </c>
      <c r="M211" s="664">
        <v>28</v>
      </c>
      <c r="N211" s="665">
        <v>1969.4612078837513</v>
      </c>
    </row>
    <row r="212" spans="1:14" ht="14.4" customHeight="1" x14ac:dyDescent="0.3">
      <c r="A212" s="660" t="s">
        <v>560</v>
      </c>
      <c r="B212" s="661" t="s">
        <v>561</v>
      </c>
      <c r="C212" s="662" t="s">
        <v>566</v>
      </c>
      <c r="D212" s="663" t="s">
        <v>2151</v>
      </c>
      <c r="E212" s="662" t="s">
        <v>583</v>
      </c>
      <c r="F212" s="663" t="s">
        <v>2155</v>
      </c>
      <c r="G212" s="662" t="s">
        <v>1222</v>
      </c>
      <c r="H212" s="662" t="s">
        <v>1301</v>
      </c>
      <c r="I212" s="662" t="s">
        <v>1302</v>
      </c>
      <c r="J212" s="662" t="s">
        <v>1303</v>
      </c>
      <c r="K212" s="662" t="s">
        <v>1182</v>
      </c>
      <c r="L212" s="664">
        <v>76.36</v>
      </c>
      <c r="M212" s="664">
        <v>4</v>
      </c>
      <c r="N212" s="665">
        <v>305.44</v>
      </c>
    </row>
    <row r="213" spans="1:14" ht="14.4" customHeight="1" x14ac:dyDescent="0.3">
      <c r="A213" s="660" t="s">
        <v>560</v>
      </c>
      <c r="B213" s="661" t="s">
        <v>561</v>
      </c>
      <c r="C213" s="662" t="s">
        <v>566</v>
      </c>
      <c r="D213" s="663" t="s">
        <v>2151</v>
      </c>
      <c r="E213" s="662" t="s">
        <v>583</v>
      </c>
      <c r="F213" s="663" t="s">
        <v>2155</v>
      </c>
      <c r="G213" s="662" t="s">
        <v>1222</v>
      </c>
      <c r="H213" s="662" t="s">
        <v>1304</v>
      </c>
      <c r="I213" s="662" t="s">
        <v>1305</v>
      </c>
      <c r="J213" s="662" t="s">
        <v>1306</v>
      </c>
      <c r="K213" s="662" t="s">
        <v>1307</v>
      </c>
      <c r="L213" s="664">
        <v>81.650026159835548</v>
      </c>
      <c r="M213" s="664">
        <v>2</v>
      </c>
      <c r="N213" s="665">
        <v>163.3000523196711</v>
      </c>
    </row>
    <row r="214" spans="1:14" ht="14.4" customHeight="1" x14ac:dyDescent="0.3">
      <c r="A214" s="660" t="s">
        <v>560</v>
      </c>
      <c r="B214" s="661" t="s">
        <v>561</v>
      </c>
      <c r="C214" s="662" t="s">
        <v>566</v>
      </c>
      <c r="D214" s="663" t="s">
        <v>2151</v>
      </c>
      <c r="E214" s="662" t="s">
        <v>583</v>
      </c>
      <c r="F214" s="663" t="s">
        <v>2155</v>
      </c>
      <c r="G214" s="662" t="s">
        <v>1222</v>
      </c>
      <c r="H214" s="662" t="s">
        <v>1308</v>
      </c>
      <c r="I214" s="662" t="s">
        <v>1309</v>
      </c>
      <c r="J214" s="662" t="s">
        <v>1310</v>
      </c>
      <c r="K214" s="662" t="s">
        <v>1311</v>
      </c>
      <c r="L214" s="664">
        <v>36.253170348709432</v>
      </c>
      <c r="M214" s="664">
        <v>12</v>
      </c>
      <c r="N214" s="665">
        <v>435.03804418451318</v>
      </c>
    </row>
    <row r="215" spans="1:14" ht="14.4" customHeight="1" x14ac:dyDescent="0.3">
      <c r="A215" s="660" t="s">
        <v>560</v>
      </c>
      <c r="B215" s="661" t="s">
        <v>561</v>
      </c>
      <c r="C215" s="662" t="s">
        <v>566</v>
      </c>
      <c r="D215" s="663" t="s">
        <v>2151</v>
      </c>
      <c r="E215" s="662" t="s">
        <v>583</v>
      </c>
      <c r="F215" s="663" t="s">
        <v>2155</v>
      </c>
      <c r="G215" s="662" t="s">
        <v>1222</v>
      </c>
      <c r="H215" s="662" t="s">
        <v>1312</v>
      </c>
      <c r="I215" s="662" t="s">
        <v>1313</v>
      </c>
      <c r="J215" s="662" t="s">
        <v>1314</v>
      </c>
      <c r="K215" s="662" t="s">
        <v>1315</v>
      </c>
      <c r="L215" s="664">
        <v>72.843341784150994</v>
      </c>
      <c r="M215" s="664">
        <v>18</v>
      </c>
      <c r="N215" s="665">
        <v>1311.1801521147179</v>
      </c>
    </row>
    <row r="216" spans="1:14" ht="14.4" customHeight="1" x14ac:dyDescent="0.3">
      <c r="A216" s="660" t="s">
        <v>560</v>
      </c>
      <c r="B216" s="661" t="s">
        <v>561</v>
      </c>
      <c r="C216" s="662" t="s">
        <v>566</v>
      </c>
      <c r="D216" s="663" t="s">
        <v>2151</v>
      </c>
      <c r="E216" s="662" t="s">
        <v>583</v>
      </c>
      <c r="F216" s="663" t="s">
        <v>2155</v>
      </c>
      <c r="G216" s="662" t="s">
        <v>1222</v>
      </c>
      <c r="H216" s="662" t="s">
        <v>1316</v>
      </c>
      <c r="I216" s="662" t="s">
        <v>1317</v>
      </c>
      <c r="J216" s="662" t="s">
        <v>1318</v>
      </c>
      <c r="K216" s="662" t="s">
        <v>1319</v>
      </c>
      <c r="L216" s="664">
        <v>1135.4608011795842</v>
      </c>
      <c r="M216" s="664">
        <v>11</v>
      </c>
      <c r="N216" s="665">
        <v>12490.068812975425</v>
      </c>
    </row>
    <row r="217" spans="1:14" ht="14.4" customHeight="1" x14ac:dyDescent="0.3">
      <c r="A217" s="660" t="s">
        <v>560</v>
      </c>
      <c r="B217" s="661" t="s">
        <v>561</v>
      </c>
      <c r="C217" s="662" t="s">
        <v>566</v>
      </c>
      <c r="D217" s="663" t="s">
        <v>2151</v>
      </c>
      <c r="E217" s="662" t="s">
        <v>583</v>
      </c>
      <c r="F217" s="663" t="s">
        <v>2155</v>
      </c>
      <c r="G217" s="662" t="s">
        <v>1222</v>
      </c>
      <c r="H217" s="662" t="s">
        <v>1320</v>
      </c>
      <c r="I217" s="662" t="s">
        <v>1321</v>
      </c>
      <c r="J217" s="662" t="s">
        <v>1318</v>
      </c>
      <c r="K217" s="662" t="s">
        <v>1322</v>
      </c>
      <c r="L217" s="664">
        <v>1526.3449999999998</v>
      </c>
      <c r="M217" s="664">
        <v>8</v>
      </c>
      <c r="N217" s="665">
        <v>12210.759999999998</v>
      </c>
    </row>
    <row r="218" spans="1:14" ht="14.4" customHeight="1" x14ac:dyDescent="0.3">
      <c r="A218" s="660" t="s">
        <v>560</v>
      </c>
      <c r="B218" s="661" t="s">
        <v>561</v>
      </c>
      <c r="C218" s="662" t="s">
        <v>566</v>
      </c>
      <c r="D218" s="663" t="s">
        <v>2151</v>
      </c>
      <c r="E218" s="662" t="s">
        <v>583</v>
      </c>
      <c r="F218" s="663" t="s">
        <v>2155</v>
      </c>
      <c r="G218" s="662" t="s">
        <v>1222</v>
      </c>
      <c r="H218" s="662" t="s">
        <v>1323</v>
      </c>
      <c r="I218" s="662" t="s">
        <v>1324</v>
      </c>
      <c r="J218" s="662" t="s">
        <v>1318</v>
      </c>
      <c r="K218" s="662" t="s">
        <v>1325</v>
      </c>
      <c r="L218" s="664">
        <v>1895.7699999999998</v>
      </c>
      <c r="M218" s="664">
        <v>1</v>
      </c>
      <c r="N218" s="665">
        <v>1895.7699999999998</v>
      </c>
    </row>
    <row r="219" spans="1:14" ht="14.4" customHeight="1" x14ac:dyDescent="0.3">
      <c r="A219" s="660" t="s">
        <v>560</v>
      </c>
      <c r="B219" s="661" t="s">
        <v>561</v>
      </c>
      <c r="C219" s="662" t="s">
        <v>566</v>
      </c>
      <c r="D219" s="663" t="s">
        <v>2151</v>
      </c>
      <c r="E219" s="662" t="s">
        <v>583</v>
      </c>
      <c r="F219" s="663" t="s">
        <v>2155</v>
      </c>
      <c r="G219" s="662" t="s">
        <v>1222</v>
      </c>
      <c r="H219" s="662" t="s">
        <v>1326</v>
      </c>
      <c r="I219" s="662" t="s">
        <v>1326</v>
      </c>
      <c r="J219" s="662" t="s">
        <v>1327</v>
      </c>
      <c r="K219" s="662" t="s">
        <v>1328</v>
      </c>
      <c r="L219" s="664">
        <v>63.399729331722106</v>
      </c>
      <c r="M219" s="664">
        <v>1</v>
      </c>
      <c r="N219" s="665">
        <v>63.399729331722106</v>
      </c>
    </row>
    <row r="220" spans="1:14" ht="14.4" customHeight="1" x14ac:dyDescent="0.3">
      <c r="A220" s="660" t="s">
        <v>560</v>
      </c>
      <c r="B220" s="661" t="s">
        <v>561</v>
      </c>
      <c r="C220" s="662" t="s">
        <v>566</v>
      </c>
      <c r="D220" s="663" t="s">
        <v>2151</v>
      </c>
      <c r="E220" s="662" t="s">
        <v>583</v>
      </c>
      <c r="F220" s="663" t="s">
        <v>2155</v>
      </c>
      <c r="G220" s="662" t="s">
        <v>1222</v>
      </c>
      <c r="H220" s="662" t="s">
        <v>1329</v>
      </c>
      <c r="I220" s="662" t="s">
        <v>1330</v>
      </c>
      <c r="J220" s="662" t="s">
        <v>1331</v>
      </c>
      <c r="K220" s="662" t="s">
        <v>601</v>
      </c>
      <c r="L220" s="664">
        <v>47.069989417901091</v>
      </c>
      <c r="M220" s="664">
        <v>10</v>
      </c>
      <c r="N220" s="665">
        <v>470.69989417901093</v>
      </c>
    </row>
    <row r="221" spans="1:14" ht="14.4" customHeight="1" x14ac:dyDescent="0.3">
      <c r="A221" s="660" t="s">
        <v>560</v>
      </c>
      <c r="B221" s="661" t="s">
        <v>561</v>
      </c>
      <c r="C221" s="662" t="s">
        <v>566</v>
      </c>
      <c r="D221" s="663" t="s">
        <v>2151</v>
      </c>
      <c r="E221" s="662" t="s">
        <v>583</v>
      </c>
      <c r="F221" s="663" t="s">
        <v>2155</v>
      </c>
      <c r="G221" s="662" t="s">
        <v>1222</v>
      </c>
      <c r="H221" s="662" t="s">
        <v>1332</v>
      </c>
      <c r="I221" s="662" t="s">
        <v>1333</v>
      </c>
      <c r="J221" s="662" t="s">
        <v>1334</v>
      </c>
      <c r="K221" s="662" t="s">
        <v>1335</v>
      </c>
      <c r="L221" s="664">
        <v>93.368372929519339</v>
      </c>
      <c r="M221" s="664">
        <v>13</v>
      </c>
      <c r="N221" s="665">
        <v>1213.7888480837514</v>
      </c>
    </row>
    <row r="222" spans="1:14" ht="14.4" customHeight="1" x14ac:dyDescent="0.3">
      <c r="A222" s="660" t="s">
        <v>560</v>
      </c>
      <c r="B222" s="661" t="s">
        <v>561</v>
      </c>
      <c r="C222" s="662" t="s">
        <v>566</v>
      </c>
      <c r="D222" s="663" t="s">
        <v>2151</v>
      </c>
      <c r="E222" s="662" t="s">
        <v>583</v>
      </c>
      <c r="F222" s="663" t="s">
        <v>2155</v>
      </c>
      <c r="G222" s="662" t="s">
        <v>1222</v>
      </c>
      <c r="H222" s="662" t="s">
        <v>1336</v>
      </c>
      <c r="I222" s="662" t="s">
        <v>1337</v>
      </c>
      <c r="J222" s="662" t="s">
        <v>1338</v>
      </c>
      <c r="K222" s="662" t="s">
        <v>1339</v>
      </c>
      <c r="L222" s="664">
        <v>138.71339055136553</v>
      </c>
      <c r="M222" s="664">
        <v>5</v>
      </c>
      <c r="N222" s="665">
        <v>693.56695275682762</v>
      </c>
    </row>
    <row r="223" spans="1:14" ht="14.4" customHeight="1" x14ac:dyDescent="0.3">
      <c r="A223" s="660" t="s">
        <v>560</v>
      </c>
      <c r="B223" s="661" t="s">
        <v>561</v>
      </c>
      <c r="C223" s="662" t="s">
        <v>566</v>
      </c>
      <c r="D223" s="663" t="s">
        <v>2151</v>
      </c>
      <c r="E223" s="662" t="s">
        <v>583</v>
      </c>
      <c r="F223" s="663" t="s">
        <v>2155</v>
      </c>
      <c r="G223" s="662" t="s">
        <v>1222</v>
      </c>
      <c r="H223" s="662" t="s">
        <v>1340</v>
      </c>
      <c r="I223" s="662" t="s">
        <v>1341</v>
      </c>
      <c r="J223" s="662" t="s">
        <v>1342</v>
      </c>
      <c r="K223" s="662" t="s">
        <v>1343</v>
      </c>
      <c r="L223" s="664">
        <v>222.21</v>
      </c>
      <c r="M223" s="664">
        <v>4</v>
      </c>
      <c r="N223" s="665">
        <v>888.84</v>
      </c>
    </row>
    <row r="224" spans="1:14" ht="14.4" customHeight="1" x14ac:dyDescent="0.3">
      <c r="A224" s="660" t="s">
        <v>560</v>
      </c>
      <c r="B224" s="661" t="s">
        <v>561</v>
      </c>
      <c r="C224" s="662" t="s">
        <v>566</v>
      </c>
      <c r="D224" s="663" t="s">
        <v>2151</v>
      </c>
      <c r="E224" s="662" t="s">
        <v>583</v>
      </c>
      <c r="F224" s="663" t="s">
        <v>2155</v>
      </c>
      <c r="G224" s="662" t="s">
        <v>1222</v>
      </c>
      <c r="H224" s="662" t="s">
        <v>1344</v>
      </c>
      <c r="I224" s="662" t="s">
        <v>1345</v>
      </c>
      <c r="J224" s="662" t="s">
        <v>1242</v>
      </c>
      <c r="K224" s="662" t="s">
        <v>1346</v>
      </c>
      <c r="L224" s="664">
        <v>130.33825206923231</v>
      </c>
      <c r="M224" s="664">
        <v>66</v>
      </c>
      <c r="N224" s="665">
        <v>8602.3246365693321</v>
      </c>
    </row>
    <row r="225" spans="1:14" ht="14.4" customHeight="1" x14ac:dyDescent="0.3">
      <c r="A225" s="660" t="s">
        <v>560</v>
      </c>
      <c r="B225" s="661" t="s">
        <v>561</v>
      </c>
      <c r="C225" s="662" t="s">
        <v>566</v>
      </c>
      <c r="D225" s="663" t="s">
        <v>2151</v>
      </c>
      <c r="E225" s="662" t="s">
        <v>583</v>
      </c>
      <c r="F225" s="663" t="s">
        <v>2155</v>
      </c>
      <c r="G225" s="662" t="s">
        <v>1222</v>
      </c>
      <c r="H225" s="662" t="s">
        <v>1347</v>
      </c>
      <c r="I225" s="662" t="s">
        <v>1348</v>
      </c>
      <c r="J225" s="662" t="s">
        <v>1349</v>
      </c>
      <c r="K225" s="662" t="s">
        <v>1350</v>
      </c>
      <c r="L225" s="664">
        <v>352.66</v>
      </c>
      <c r="M225" s="664">
        <v>1</v>
      </c>
      <c r="N225" s="665">
        <v>352.66</v>
      </c>
    </row>
    <row r="226" spans="1:14" ht="14.4" customHeight="1" x14ac:dyDescent="0.3">
      <c r="A226" s="660" t="s">
        <v>560</v>
      </c>
      <c r="B226" s="661" t="s">
        <v>561</v>
      </c>
      <c r="C226" s="662" t="s">
        <v>566</v>
      </c>
      <c r="D226" s="663" t="s">
        <v>2151</v>
      </c>
      <c r="E226" s="662" t="s">
        <v>583</v>
      </c>
      <c r="F226" s="663" t="s">
        <v>2155</v>
      </c>
      <c r="G226" s="662" t="s">
        <v>1222</v>
      </c>
      <c r="H226" s="662" t="s">
        <v>1351</v>
      </c>
      <c r="I226" s="662" t="s">
        <v>1352</v>
      </c>
      <c r="J226" s="662" t="s">
        <v>1353</v>
      </c>
      <c r="K226" s="662" t="s">
        <v>1354</v>
      </c>
      <c r="L226" s="664">
        <v>29.25983146639917</v>
      </c>
      <c r="M226" s="664">
        <v>1</v>
      </c>
      <c r="N226" s="665">
        <v>29.25983146639917</v>
      </c>
    </row>
    <row r="227" spans="1:14" ht="14.4" customHeight="1" x14ac:dyDescent="0.3">
      <c r="A227" s="660" t="s">
        <v>560</v>
      </c>
      <c r="B227" s="661" t="s">
        <v>561</v>
      </c>
      <c r="C227" s="662" t="s">
        <v>566</v>
      </c>
      <c r="D227" s="663" t="s">
        <v>2151</v>
      </c>
      <c r="E227" s="662" t="s">
        <v>583</v>
      </c>
      <c r="F227" s="663" t="s">
        <v>2155</v>
      </c>
      <c r="G227" s="662" t="s">
        <v>1222</v>
      </c>
      <c r="H227" s="662" t="s">
        <v>1355</v>
      </c>
      <c r="I227" s="662" t="s">
        <v>1356</v>
      </c>
      <c r="J227" s="662" t="s">
        <v>1357</v>
      </c>
      <c r="K227" s="662" t="s">
        <v>1358</v>
      </c>
      <c r="L227" s="664">
        <v>23.152457266295617</v>
      </c>
      <c r="M227" s="664">
        <v>4</v>
      </c>
      <c r="N227" s="665">
        <v>92.609829065182467</v>
      </c>
    </row>
    <row r="228" spans="1:14" ht="14.4" customHeight="1" x14ac:dyDescent="0.3">
      <c r="A228" s="660" t="s">
        <v>560</v>
      </c>
      <c r="B228" s="661" t="s">
        <v>561</v>
      </c>
      <c r="C228" s="662" t="s">
        <v>566</v>
      </c>
      <c r="D228" s="663" t="s">
        <v>2151</v>
      </c>
      <c r="E228" s="662" t="s">
        <v>583</v>
      </c>
      <c r="F228" s="663" t="s">
        <v>2155</v>
      </c>
      <c r="G228" s="662" t="s">
        <v>1222</v>
      </c>
      <c r="H228" s="662" t="s">
        <v>1359</v>
      </c>
      <c r="I228" s="662" t="s">
        <v>1360</v>
      </c>
      <c r="J228" s="662" t="s">
        <v>1361</v>
      </c>
      <c r="K228" s="662" t="s">
        <v>1362</v>
      </c>
      <c r="L228" s="664">
        <v>24.946000000000005</v>
      </c>
      <c r="M228" s="664">
        <v>5</v>
      </c>
      <c r="N228" s="665">
        <v>124.73000000000003</v>
      </c>
    </row>
    <row r="229" spans="1:14" ht="14.4" customHeight="1" x14ac:dyDescent="0.3">
      <c r="A229" s="660" t="s">
        <v>560</v>
      </c>
      <c r="B229" s="661" t="s">
        <v>561</v>
      </c>
      <c r="C229" s="662" t="s">
        <v>566</v>
      </c>
      <c r="D229" s="663" t="s">
        <v>2151</v>
      </c>
      <c r="E229" s="662" t="s">
        <v>583</v>
      </c>
      <c r="F229" s="663" t="s">
        <v>2155</v>
      </c>
      <c r="G229" s="662" t="s">
        <v>1222</v>
      </c>
      <c r="H229" s="662" t="s">
        <v>1363</v>
      </c>
      <c r="I229" s="662" t="s">
        <v>1364</v>
      </c>
      <c r="J229" s="662" t="s">
        <v>1365</v>
      </c>
      <c r="K229" s="662" t="s">
        <v>1366</v>
      </c>
      <c r="L229" s="664">
        <v>49.526476737947426</v>
      </c>
      <c r="M229" s="664">
        <v>6</v>
      </c>
      <c r="N229" s="665">
        <v>297.15886042768454</v>
      </c>
    </row>
    <row r="230" spans="1:14" ht="14.4" customHeight="1" x14ac:dyDescent="0.3">
      <c r="A230" s="660" t="s">
        <v>560</v>
      </c>
      <c r="B230" s="661" t="s">
        <v>561</v>
      </c>
      <c r="C230" s="662" t="s">
        <v>566</v>
      </c>
      <c r="D230" s="663" t="s">
        <v>2151</v>
      </c>
      <c r="E230" s="662" t="s">
        <v>583</v>
      </c>
      <c r="F230" s="663" t="s">
        <v>2155</v>
      </c>
      <c r="G230" s="662" t="s">
        <v>1222</v>
      </c>
      <c r="H230" s="662" t="s">
        <v>1367</v>
      </c>
      <c r="I230" s="662" t="s">
        <v>1368</v>
      </c>
      <c r="J230" s="662" t="s">
        <v>1369</v>
      </c>
      <c r="K230" s="662" t="s">
        <v>1370</v>
      </c>
      <c r="L230" s="664">
        <v>469.54300832059857</v>
      </c>
      <c r="M230" s="664">
        <v>6</v>
      </c>
      <c r="N230" s="665">
        <v>2817.2580499235914</v>
      </c>
    </row>
    <row r="231" spans="1:14" ht="14.4" customHeight="1" x14ac:dyDescent="0.3">
      <c r="A231" s="660" t="s">
        <v>560</v>
      </c>
      <c r="B231" s="661" t="s">
        <v>561</v>
      </c>
      <c r="C231" s="662" t="s">
        <v>566</v>
      </c>
      <c r="D231" s="663" t="s">
        <v>2151</v>
      </c>
      <c r="E231" s="662" t="s">
        <v>583</v>
      </c>
      <c r="F231" s="663" t="s">
        <v>2155</v>
      </c>
      <c r="G231" s="662" t="s">
        <v>1222</v>
      </c>
      <c r="H231" s="662" t="s">
        <v>1371</v>
      </c>
      <c r="I231" s="662" t="s">
        <v>1372</v>
      </c>
      <c r="J231" s="662" t="s">
        <v>1373</v>
      </c>
      <c r="K231" s="662" t="s">
        <v>1374</v>
      </c>
      <c r="L231" s="664">
        <v>50.395066097329703</v>
      </c>
      <c r="M231" s="664">
        <v>4</v>
      </c>
      <c r="N231" s="665">
        <v>201.58026438931881</v>
      </c>
    </row>
    <row r="232" spans="1:14" ht="14.4" customHeight="1" x14ac:dyDescent="0.3">
      <c r="A232" s="660" t="s">
        <v>560</v>
      </c>
      <c r="B232" s="661" t="s">
        <v>561</v>
      </c>
      <c r="C232" s="662" t="s">
        <v>566</v>
      </c>
      <c r="D232" s="663" t="s">
        <v>2151</v>
      </c>
      <c r="E232" s="662" t="s">
        <v>583</v>
      </c>
      <c r="F232" s="663" t="s">
        <v>2155</v>
      </c>
      <c r="G232" s="662" t="s">
        <v>1222</v>
      </c>
      <c r="H232" s="662" t="s">
        <v>1375</v>
      </c>
      <c r="I232" s="662" t="s">
        <v>1376</v>
      </c>
      <c r="J232" s="662" t="s">
        <v>1377</v>
      </c>
      <c r="K232" s="662" t="s">
        <v>1378</v>
      </c>
      <c r="L232" s="664">
        <v>71.786666666666648</v>
      </c>
      <c r="M232" s="664">
        <v>3</v>
      </c>
      <c r="N232" s="665">
        <v>215.35999999999996</v>
      </c>
    </row>
    <row r="233" spans="1:14" ht="14.4" customHeight="1" x14ac:dyDescent="0.3">
      <c r="A233" s="660" t="s">
        <v>560</v>
      </c>
      <c r="B233" s="661" t="s">
        <v>561</v>
      </c>
      <c r="C233" s="662" t="s">
        <v>566</v>
      </c>
      <c r="D233" s="663" t="s">
        <v>2151</v>
      </c>
      <c r="E233" s="662" t="s">
        <v>583</v>
      </c>
      <c r="F233" s="663" t="s">
        <v>2155</v>
      </c>
      <c r="G233" s="662" t="s">
        <v>1222</v>
      </c>
      <c r="H233" s="662" t="s">
        <v>1379</v>
      </c>
      <c r="I233" s="662" t="s">
        <v>1380</v>
      </c>
      <c r="J233" s="662" t="s">
        <v>1381</v>
      </c>
      <c r="K233" s="662" t="s">
        <v>1382</v>
      </c>
      <c r="L233" s="664">
        <v>67.83</v>
      </c>
      <c r="M233" s="664">
        <v>4</v>
      </c>
      <c r="N233" s="665">
        <v>271.32</v>
      </c>
    </row>
    <row r="234" spans="1:14" ht="14.4" customHeight="1" x14ac:dyDescent="0.3">
      <c r="A234" s="660" t="s">
        <v>560</v>
      </c>
      <c r="B234" s="661" t="s">
        <v>561</v>
      </c>
      <c r="C234" s="662" t="s">
        <v>566</v>
      </c>
      <c r="D234" s="663" t="s">
        <v>2151</v>
      </c>
      <c r="E234" s="662" t="s">
        <v>583</v>
      </c>
      <c r="F234" s="663" t="s">
        <v>2155</v>
      </c>
      <c r="G234" s="662" t="s">
        <v>1222</v>
      </c>
      <c r="H234" s="662" t="s">
        <v>1383</v>
      </c>
      <c r="I234" s="662" t="s">
        <v>1383</v>
      </c>
      <c r="J234" s="662" t="s">
        <v>1384</v>
      </c>
      <c r="K234" s="662" t="s">
        <v>1385</v>
      </c>
      <c r="L234" s="664">
        <v>82.429712272800572</v>
      </c>
      <c r="M234" s="664">
        <v>7</v>
      </c>
      <c r="N234" s="665">
        <v>577.00798590960403</v>
      </c>
    </row>
    <row r="235" spans="1:14" ht="14.4" customHeight="1" x14ac:dyDescent="0.3">
      <c r="A235" s="660" t="s">
        <v>560</v>
      </c>
      <c r="B235" s="661" t="s">
        <v>561</v>
      </c>
      <c r="C235" s="662" t="s">
        <v>566</v>
      </c>
      <c r="D235" s="663" t="s">
        <v>2151</v>
      </c>
      <c r="E235" s="662" t="s">
        <v>583</v>
      </c>
      <c r="F235" s="663" t="s">
        <v>2155</v>
      </c>
      <c r="G235" s="662" t="s">
        <v>1222</v>
      </c>
      <c r="H235" s="662" t="s">
        <v>1386</v>
      </c>
      <c r="I235" s="662" t="s">
        <v>1387</v>
      </c>
      <c r="J235" s="662" t="s">
        <v>1388</v>
      </c>
      <c r="K235" s="662" t="s">
        <v>1389</v>
      </c>
      <c r="L235" s="664">
        <v>64.523202108521673</v>
      </c>
      <c r="M235" s="664">
        <v>3</v>
      </c>
      <c r="N235" s="665">
        <v>193.56960632556502</v>
      </c>
    </row>
    <row r="236" spans="1:14" ht="14.4" customHeight="1" x14ac:dyDescent="0.3">
      <c r="A236" s="660" t="s">
        <v>560</v>
      </c>
      <c r="B236" s="661" t="s">
        <v>561</v>
      </c>
      <c r="C236" s="662" t="s">
        <v>566</v>
      </c>
      <c r="D236" s="663" t="s">
        <v>2151</v>
      </c>
      <c r="E236" s="662" t="s">
        <v>583</v>
      </c>
      <c r="F236" s="663" t="s">
        <v>2155</v>
      </c>
      <c r="G236" s="662" t="s">
        <v>1222</v>
      </c>
      <c r="H236" s="662" t="s">
        <v>1390</v>
      </c>
      <c r="I236" s="662" t="s">
        <v>1391</v>
      </c>
      <c r="J236" s="662" t="s">
        <v>1392</v>
      </c>
      <c r="K236" s="662" t="s">
        <v>1393</v>
      </c>
      <c r="L236" s="664">
        <v>142.95662615755489</v>
      </c>
      <c r="M236" s="664">
        <v>27</v>
      </c>
      <c r="N236" s="665">
        <v>3859.8289062539825</v>
      </c>
    </row>
    <row r="237" spans="1:14" ht="14.4" customHeight="1" x14ac:dyDescent="0.3">
      <c r="A237" s="660" t="s">
        <v>560</v>
      </c>
      <c r="B237" s="661" t="s">
        <v>561</v>
      </c>
      <c r="C237" s="662" t="s">
        <v>566</v>
      </c>
      <c r="D237" s="663" t="s">
        <v>2151</v>
      </c>
      <c r="E237" s="662" t="s">
        <v>583</v>
      </c>
      <c r="F237" s="663" t="s">
        <v>2155</v>
      </c>
      <c r="G237" s="662" t="s">
        <v>1222</v>
      </c>
      <c r="H237" s="662" t="s">
        <v>1394</v>
      </c>
      <c r="I237" s="662" t="s">
        <v>1395</v>
      </c>
      <c r="J237" s="662" t="s">
        <v>1396</v>
      </c>
      <c r="K237" s="662" t="s">
        <v>1397</v>
      </c>
      <c r="L237" s="664">
        <v>469.95015056723469</v>
      </c>
      <c r="M237" s="664">
        <v>1</v>
      </c>
      <c r="N237" s="665">
        <v>469.95015056723469</v>
      </c>
    </row>
    <row r="238" spans="1:14" ht="14.4" customHeight="1" x14ac:dyDescent="0.3">
      <c r="A238" s="660" t="s">
        <v>560</v>
      </c>
      <c r="B238" s="661" t="s">
        <v>561</v>
      </c>
      <c r="C238" s="662" t="s">
        <v>566</v>
      </c>
      <c r="D238" s="663" t="s">
        <v>2151</v>
      </c>
      <c r="E238" s="662" t="s">
        <v>583</v>
      </c>
      <c r="F238" s="663" t="s">
        <v>2155</v>
      </c>
      <c r="G238" s="662" t="s">
        <v>1222</v>
      </c>
      <c r="H238" s="662" t="s">
        <v>1398</v>
      </c>
      <c r="I238" s="662" t="s">
        <v>1399</v>
      </c>
      <c r="J238" s="662" t="s">
        <v>1400</v>
      </c>
      <c r="K238" s="662" t="s">
        <v>1215</v>
      </c>
      <c r="L238" s="664">
        <v>335.94895995800181</v>
      </c>
      <c r="M238" s="664">
        <v>1</v>
      </c>
      <c r="N238" s="665">
        <v>335.94895995800181</v>
      </c>
    </row>
    <row r="239" spans="1:14" ht="14.4" customHeight="1" x14ac:dyDescent="0.3">
      <c r="A239" s="660" t="s">
        <v>560</v>
      </c>
      <c r="B239" s="661" t="s">
        <v>561</v>
      </c>
      <c r="C239" s="662" t="s">
        <v>566</v>
      </c>
      <c r="D239" s="663" t="s">
        <v>2151</v>
      </c>
      <c r="E239" s="662" t="s">
        <v>583</v>
      </c>
      <c r="F239" s="663" t="s">
        <v>2155</v>
      </c>
      <c r="G239" s="662" t="s">
        <v>1222</v>
      </c>
      <c r="H239" s="662" t="s">
        <v>1401</v>
      </c>
      <c r="I239" s="662" t="s">
        <v>1402</v>
      </c>
      <c r="J239" s="662" t="s">
        <v>1403</v>
      </c>
      <c r="K239" s="662" t="s">
        <v>1404</v>
      </c>
      <c r="L239" s="664">
        <v>39.746328818222565</v>
      </c>
      <c r="M239" s="664">
        <v>11</v>
      </c>
      <c r="N239" s="665">
        <v>437.20961700044819</v>
      </c>
    </row>
    <row r="240" spans="1:14" ht="14.4" customHeight="1" x14ac:dyDescent="0.3">
      <c r="A240" s="660" t="s">
        <v>560</v>
      </c>
      <c r="B240" s="661" t="s">
        <v>561</v>
      </c>
      <c r="C240" s="662" t="s">
        <v>566</v>
      </c>
      <c r="D240" s="663" t="s">
        <v>2151</v>
      </c>
      <c r="E240" s="662" t="s">
        <v>583</v>
      </c>
      <c r="F240" s="663" t="s">
        <v>2155</v>
      </c>
      <c r="G240" s="662" t="s">
        <v>1222</v>
      </c>
      <c r="H240" s="662" t="s">
        <v>1405</v>
      </c>
      <c r="I240" s="662" t="s">
        <v>1406</v>
      </c>
      <c r="J240" s="662" t="s">
        <v>1407</v>
      </c>
      <c r="K240" s="662" t="s">
        <v>1408</v>
      </c>
      <c r="L240" s="664">
        <v>254.77</v>
      </c>
      <c r="M240" s="664">
        <v>11</v>
      </c>
      <c r="N240" s="665">
        <v>2802.4700000000003</v>
      </c>
    </row>
    <row r="241" spans="1:14" ht="14.4" customHeight="1" x14ac:dyDescent="0.3">
      <c r="A241" s="660" t="s">
        <v>560</v>
      </c>
      <c r="B241" s="661" t="s">
        <v>561</v>
      </c>
      <c r="C241" s="662" t="s">
        <v>566</v>
      </c>
      <c r="D241" s="663" t="s">
        <v>2151</v>
      </c>
      <c r="E241" s="662" t="s">
        <v>583</v>
      </c>
      <c r="F241" s="663" t="s">
        <v>2155</v>
      </c>
      <c r="G241" s="662" t="s">
        <v>1222</v>
      </c>
      <c r="H241" s="662" t="s">
        <v>1409</v>
      </c>
      <c r="I241" s="662" t="s">
        <v>1410</v>
      </c>
      <c r="J241" s="662" t="s">
        <v>1411</v>
      </c>
      <c r="K241" s="662" t="s">
        <v>1412</v>
      </c>
      <c r="L241" s="664">
        <v>210.47000484019347</v>
      </c>
      <c r="M241" s="664">
        <v>4</v>
      </c>
      <c r="N241" s="665">
        <v>841.88001936077387</v>
      </c>
    </row>
    <row r="242" spans="1:14" ht="14.4" customHeight="1" x14ac:dyDescent="0.3">
      <c r="A242" s="660" t="s">
        <v>560</v>
      </c>
      <c r="B242" s="661" t="s">
        <v>561</v>
      </c>
      <c r="C242" s="662" t="s">
        <v>566</v>
      </c>
      <c r="D242" s="663" t="s">
        <v>2151</v>
      </c>
      <c r="E242" s="662" t="s">
        <v>583</v>
      </c>
      <c r="F242" s="663" t="s">
        <v>2155</v>
      </c>
      <c r="G242" s="662" t="s">
        <v>1222</v>
      </c>
      <c r="H242" s="662" t="s">
        <v>1413</v>
      </c>
      <c r="I242" s="662" t="s">
        <v>1414</v>
      </c>
      <c r="J242" s="662" t="s">
        <v>1273</v>
      </c>
      <c r="K242" s="662" t="s">
        <v>1415</v>
      </c>
      <c r="L242" s="664">
        <v>302.25232630079182</v>
      </c>
      <c r="M242" s="664">
        <v>35</v>
      </c>
      <c r="N242" s="665">
        <v>10578.831420527713</v>
      </c>
    </row>
    <row r="243" spans="1:14" ht="14.4" customHeight="1" x14ac:dyDescent="0.3">
      <c r="A243" s="660" t="s">
        <v>560</v>
      </c>
      <c r="B243" s="661" t="s">
        <v>561</v>
      </c>
      <c r="C243" s="662" t="s">
        <v>566</v>
      </c>
      <c r="D243" s="663" t="s">
        <v>2151</v>
      </c>
      <c r="E243" s="662" t="s">
        <v>583</v>
      </c>
      <c r="F243" s="663" t="s">
        <v>2155</v>
      </c>
      <c r="G243" s="662" t="s">
        <v>1222</v>
      </c>
      <c r="H243" s="662" t="s">
        <v>1416</v>
      </c>
      <c r="I243" s="662" t="s">
        <v>1417</v>
      </c>
      <c r="J243" s="662" t="s">
        <v>1273</v>
      </c>
      <c r="K243" s="662" t="s">
        <v>1418</v>
      </c>
      <c r="L243" s="664">
        <v>408.94999999999993</v>
      </c>
      <c r="M243" s="664">
        <v>26</v>
      </c>
      <c r="N243" s="665">
        <v>10632.699999999999</v>
      </c>
    </row>
    <row r="244" spans="1:14" ht="14.4" customHeight="1" x14ac:dyDescent="0.3">
      <c r="A244" s="660" t="s">
        <v>560</v>
      </c>
      <c r="B244" s="661" t="s">
        <v>561</v>
      </c>
      <c r="C244" s="662" t="s">
        <v>566</v>
      </c>
      <c r="D244" s="663" t="s">
        <v>2151</v>
      </c>
      <c r="E244" s="662" t="s">
        <v>583</v>
      </c>
      <c r="F244" s="663" t="s">
        <v>2155</v>
      </c>
      <c r="G244" s="662" t="s">
        <v>1222</v>
      </c>
      <c r="H244" s="662" t="s">
        <v>1419</v>
      </c>
      <c r="I244" s="662" t="s">
        <v>1420</v>
      </c>
      <c r="J244" s="662" t="s">
        <v>1421</v>
      </c>
      <c r="K244" s="662" t="s">
        <v>1422</v>
      </c>
      <c r="L244" s="664">
        <v>134.41999999999999</v>
      </c>
      <c r="M244" s="664">
        <v>3</v>
      </c>
      <c r="N244" s="665">
        <v>403.26</v>
      </c>
    </row>
    <row r="245" spans="1:14" ht="14.4" customHeight="1" x14ac:dyDescent="0.3">
      <c r="A245" s="660" t="s">
        <v>560</v>
      </c>
      <c r="B245" s="661" t="s">
        <v>561</v>
      </c>
      <c r="C245" s="662" t="s">
        <v>566</v>
      </c>
      <c r="D245" s="663" t="s">
        <v>2151</v>
      </c>
      <c r="E245" s="662" t="s">
        <v>583</v>
      </c>
      <c r="F245" s="663" t="s">
        <v>2155</v>
      </c>
      <c r="G245" s="662" t="s">
        <v>1222</v>
      </c>
      <c r="H245" s="662" t="s">
        <v>1423</v>
      </c>
      <c r="I245" s="662" t="s">
        <v>1424</v>
      </c>
      <c r="J245" s="662" t="s">
        <v>1361</v>
      </c>
      <c r="K245" s="662" t="s">
        <v>1425</v>
      </c>
      <c r="L245" s="664">
        <v>68.48</v>
      </c>
      <c r="M245" s="664">
        <v>1</v>
      </c>
      <c r="N245" s="665">
        <v>68.48</v>
      </c>
    </row>
    <row r="246" spans="1:14" ht="14.4" customHeight="1" x14ac:dyDescent="0.3">
      <c r="A246" s="660" t="s">
        <v>560</v>
      </c>
      <c r="B246" s="661" t="s">
        <v>561</v>
      </c>
      <c r="C246" s="662" t="s">
        <v>566</v>
      </c>
      <c r="D246" s="663" t="s">
        <v>2151</v>
      </c>
      <c r="E246" s="662" t="s">
        <v>583</v>
      </c>
      <c r="F246" s="663" t="s">
        <v>2155</v>
      </c>
      <c r="G246" s="662" t="s">
        <v>1222</v>
      </c>
      <c r="H246" s="662" t="s">
        <v>1426</v>
      </c>
      <c r="I246" s="662" t="s">
        <v>1427</v>
      </c>
      <c r="J246" s="662" t="s">
        <v>1428</v>
      </c>
      <c r="K246" s="662" t="s">
        <v>1429</v>
      </c>
      <c r="L246" s="664">
        <v>74.989999999999981</v>
      </c>
      <c r="M246" s="664">
        <v>1</v>
      </c>
      <c r="N246" s="665">
        <v>74.989999999999981</v>
      </c>
    </row>
    <row r="247" spans="1:14" ht="14.4" customHeight="1" x14ac:dyDescent="0.3">
      <c r="A247" s="660" t="s">
        <v>560</v>
      </c>
      <c r="B247" s="661" t="s">
        <v>561</v>
      </c>
      <c r="C247" s="662" t="s">
        <v>566</v>
      </c>
      <c r="D247" s="663" t="s">
        <v>2151</v>
      </c>
      <c r="E247" s="662" t="s">
        <v>583</v>
      </c>
      <c r="F247" s="663" t="s">
        <v>2155</v>
      </c>
      <c r="G247" s="662" t="s">
        <v>1222</v>
      </c>
      <c r="H247" s="662" t="s">
        <v>1430</v>
      </c>
      <c r="I247" s="662" t="s">
        <v>1431</v>
      </c>
      <c r="J247" s="662" t="s">
        <v>1432</v>
      </c>
      <c r="K247" s="662" t="s">
        <v>1433</v>
      </c>
      <c r="L247" s="664">
        <v>377.86</v>
      </c>
      <c r="M247" s="664">
        <v>1</v>
      </c>
      <c r="N247" s="665">
        <v>377.86</v>
      </c>
    </row>
    <row r="248" spans="1:14" ht="14.4" customHeight="1" x14ac:dyDescent="0.3">
      <c r="A248" s="660" t="s">
        <v>560</v>
      </c>
      <c r="B248" s="661" t="s">
        <v>561</v>
      </c>
      <c r="C248" s="662" t="s">
        <v>566</v>
      </c>
      <c r="D248" s="663" t="s">
        <v>2151</v>
      </c>
      <c r="E248" s="662" t="s">
        <v>583</v>
      </c>
      <c r="F248" s="663" t="s">
        <v>2155</v>
      </c>
      <c r="G248" s="662" t="s">
        <v>1222</v>
      </c>
      <c r="H248" s="662" t="s">
        <v>1434</v>
      </c>
      <c r="I248" s="662" t="s">
        <v>1435</v>
      </c>
      <c r="J248" s="662" t="s">
        <v>1299</v>
      </c>
      <c r="K248" s="662" t="s">
        <v>1436</v>
      </c>
      <c r="L248" s="664">
        <v>240.22333333333333</v>
      </c>
      <c r="M248" s="664">
        <v>3</v>
      </c>
      <c r="N248" s="665">
        <v>720.67</v>
      </c>
    </row>
    <row r="249" spans="1:14" ht="14.4" customHeight="1" x14ac:dyDescent="0.3">
      <c r="A249" s="660" t="s">
        <v>560</v>
      </c>
      <c r="B249" s="661" t="s">
        <v>561</v>
      </c>
      <c r="C249" s="662" t="s">
        <v>566</v>
      </c>
      <c r="D249" s="663" t="s">
        <v>2151</v>
      </c>
      <c r="E249" s="662" t="s">
        <v>583</v>
      </c>
      <c r="F249" s="663" t="s">
        <v>2155</v>
      </c>
      <c r="G249" s="662" t="s">
        <v>1222</v>
      </c>
      <c r="H249" s="662" t="s">
        <v>1437</v>
      </c>
      <c r="I249" s="662" t="s">
        <v>1438</v>
      </c>
      <c r="J249" s="662" t="s">
        <v>1439</v>
      </c>
      <c r="K249" s="662" t="s">
        <v>1215</v>
      </c>
      <c r="L249" s="664">
        <v>578.23</v>
      </c>
      <c r="M249" s="664">
        <v>1</v>
      </c>
      <c r="N249" s="665">
        <v>578.23</v>
      </c>
    </row>
    <row r="250" spans="1:14" ht="14.4" customHeight="1" x14ac:dyDescent="0.3">
      <c r="A250" s="660" t="s">
        <v>560</v>
      </c>
      <c r="B250" s="661" t="s">
        <v>561</v>
      </c>
      <c r="C250" s="662" t="s">
        <v>566</v>
      </c>
      <c r="D250" s="663" t="s">
        <v>2151</v>
      </c>
      <c r="E250" s="662" t="s">
        <v>583</v>
      </c>
      <c r="F250" s="663" t="s">
        <v>2155</v>
      </c>
      <c r="G250" s="662" t="s">
        <v>1222</v>
      </c>
      <c r="H250" s="662" t="s">
        <v>1440</v>
      </c>
      <c r="I250" s="662" t="s">
        <v>1440</v>
      </c>
      <c r="J250" s="662" t="s">
        <v>1327</v>
      </c>
      <c r="K250" s="662" t="s">
        <v>1441</v>
      </c>
      <c r="L250" s="664">
        <v>123.87853750966588</v>
      </c>
      <c r="M250" s="664">
        <v>1</v>
      </c>
      <c r="N250" s="665">
        <v>123.87853750966588</v>
      </c>
    </row>
    <row r="251" spans="1:14" ht="14.4" customHeight="1" x14ac:dyDescent="0.3">
      <c r="A251" s="660" t="s">
        <v>560</v>
      </c>
      <c r="B251" s="661" t="s">
        <v>561</v>
      </c>
      <c r="C251" s="662" t="s">
        <v>566</v>
      </c>
      <c r="D251" s="663" t="s">
        <v>2151</v>
      </c>
      <c r="E251" s="662" t="s">
        <v>583</v>
      </c>
      <c r="F251" s="663" t="s">
        <v>2155</v>
      </c>
      <c r="G251" s="662" t="s">
        <v>1222</v>
      </c>
      <c r="H251" s="662" t="s">
        <v>1442</v>
      </c>
      <c r="I251" s="662" t="s">
        <v>1443</v>
      </c>
      <c r="J251" s="662" t="s">
        <v>1444</v>
      </c>
      <c r="K251" s="662" t="s">
        <v>1445</v>
      </c>
      <c r="L251" s="664">
        <v>149.24983230215946</v>
      </c>
      <c r="M251" s="664">
        <v>1</v>
      </c>
      <c r="N251" s="665">
        <v>149.24983230215946</v>
      </c>
    </row>
    <row r="252" spans="1:14" ht="14.4" customHeight="1" x14ac:dyDescent="0.3">
      <c r="A252" s="660" t="s">
        <v>560</v>
      </c>
      <c r="B252" s="661" t="s">
        <v>561</v>
      </c>
      <c r="C252" s="662" t="s">
        <v>566</v>
      </c>
      <c r="D252" s="663" t="s">
        <v>2151</v>
      </c>
      <c r="E252" s="662" t="s">
        <v>583</v>
      </c>
      <c r="F252" s="663" t="s">
        <v>2155</v>
      </c>
      <c r="G252" s="662" t="s">
        <v>1222</v>
      </c>
      <c r="H252" s="662" t="s">
        <v>1446</v>
      </c>
      <c r="I252" s="662" t="s">
        <v>1447</v>
      </c>
      <c r="J252" s="662" t="s">
        <v>1448</v>
      </c>
      <c r="K252" s="662" t="s">
        <v>1449</v>
      </c>
      <c r="L252" s="664">
        <v>89.170063325625065</v>
      </c>
      <c r="M252" s="664">
        <v>1</v>
      </c>
      <c r="N252" s="665">
        <v>89.170063325625065</v>
      </c>
    </row>
    <row r="253" spans="1:14" ht="14.4" customHeight="1" x14ac:dyDescent="0.3">
      <c r="A253" s="660" t="s">
        <v>560</v>
      </c>
      <c r="B253" s="661" t="s">
        <v>561</v>
      </c>
      <c r="C253" s="662" t="s">
        <v>566</v>
      </c>
      <c r="D253" s="663" t="s">
        <v>2151</v>
      </c>
      <c r="E253" s="662" t="s">
        <v>583</v>
      </c>
      <c r="F253" s="663" t="s">
        <v>2155</v>
      </c>
      <c r="G253" s="662" t="s">
        <v>1222</v>
      </c>
      <c r="H253" s="662" t="s">
        <v>1450</v>
      </c>
      <c r="I253" s="662" t="s">
        <v>1451</v>
      </c>
      <c r="J253" s="662" t="s">
        <v>1452</v>
      </c>
      <c r="K253" s="662" t="s">
        <v>1453</v>
      </c>
      <c r="L253" s="664">
        <v>70.109557498551794</v>
      </c>
      <c r="M253" s="664">
        <v>14</v>
      </c>
      <c r="N253" s="665">
        <v>981.53380497972512</v>
      </c>
    </row>
    <row r="254" spans="1:14" ht="14.4" customHeight="1" x14ac:dyDescent="0.3">
      <c r="A254" s="660" t="s">
        <v>560</v>
      </c>
      <c r="B254" s="661" t="s">
        <v>561</v>
      </c>
      <c r="C254" s="662" t="s">
        <v>566</v>
      </c>
      <c r="D254" s="663" t="s">
        <v>2151</v>
      </c>
      <c r="E254" s="662" t="s">
        <v>583</v>
      </c>
      <c r="F254" s="663" t="s">
        <v>2155</v>
      </c>
      <c r="G254" s="662" t="s">
        <v>1222</v>
      </c>
      <c r="H254" s="662" t="s">
        <v>1454</v>
      </c>
      <c r="I254" s="662" t="s">
        <v>1454</v>
      </c>
      <c r="J254" s="662" t="s">
        <v>1455</v>
      </c>
      <c r="K254" s="662" t="s">
        <v>1456</v>
      </c>
      <c r="L254" s="664">
        <v>93.164975853256536</v>
      </c>
      <c r="M254" s="664">
        <v>6</v>
      </c>
      <c r="N254" s="665">
        <v>558.98985511953924</v>
      </c>
    </row>
    <row r="255" spans="1:14" ht="14.4" customHeight="1" x14ac:dyDescent="0.3">
      <c r="A255" s="660" t="s">
        <v>560</v>
      </c>
      <c r="B255" s="661" t="s">
        <v>561</v>
      </c>
      <c r="C255" s="662" t="s">
        <v>566</v>
      </c>
      <c r="D255" s="663" t="s">
        <v>2151</v>
      </c>
      <c r="E255" s="662" t="s">
        <v>583</v>
      </c>
      <c r="F255" s="663" t="s">
        <v>2155</v>
      </c>
      <c r="G255" s="662" t="s">
        <v>1222</v>
      </c>
      <c r="H255" s="662" t="s">
        <v>1457</v>
      </c>
      <c r="I255" s="662" t="s">
        <v>1458</v>
      </c>
      <c r="J255" s="662" t="s">
        <v>1459</v>
      </c>
      <c r="K255" s="662" t="s">
        <v>1460</v>
      </c>
      <c r="L255" s="664">
        <v>408.65221606422875</v>
      </c>
      <c r="M255" s="664">
        <v>1</v>
      </c>
      <c r="N255" s="665">
        <v>408.65221606422875</v>
      </c>
    </row>
    <row r="256" spans="1:14" ht="14.4" customHeight="1" x14ac:dyDescent="0.3">
      <c r="A256" s="660" t="s">
        <v>560</v>
      </c>
      <c r="B256" s="661" t="s">
        <v>561</v>
      </c>
      <c r="C256" s="662" t="s">
        <v>566</v>
      </c>
      <c r="D256" s="663" t="s">
        <v>2151</v>
      </c>
      <c r="E256" s="662" t="s">
        <v>583</v>
      </c>
      <c r="F256" s="663" t="s">
        <v>2155</v>
      </c>
      <c r="G256" s="662" t="s">
        <v>1222</v>
      </c>
      <c r="H256" s="662" t="s">
        <v>1461</v>
      </c>
      <c r="I256" s="662" t="s">
        <v>1462</v>
      </c>
      <c r="J256" s="662" t="s">
        <v>1463</v>
      </c>
      <c r="K256" s="662" t="s">
        <v>900</v>
      </c>
      <c r="L256" s="664">
        <v>88.309583852901653</v>
      </c>
      <c r="M256" s="664">
        <v>6</v>
      </c>
      <c r="N256" s="665">
        <v>529.85750311740992</v>
      </c>
    </row>
    <row r="257" spans="1:14" ht="14.4" customHeight="1" x14ac:dyDescent="0.3">
      <c r="A257" s="660" t="s">
        <v>560</v>
      </c>
      <c r="B257" s="661" t="s">
        <v>561</v>
      </c>
      <c r="C257" s="662" t="s">
        <v>566</v>
      </c>
      <c r="D257" s="663" t="s">
        <v>2151</v>
      </c>
      <c r="E257" s="662" t="s">
        <v>583</v>
      </c>
      <c r="F257" s="663" t="s">
        <v>2155</v>
      </c>
      <c r="G257" s="662" t="s">
        <v>1222</v>
      </c>
      <c r="H257" s="662" t="s">
        <v>1464</v>
      </c>
      <c r="I257" s="662" t="s">
        <v>1464</v>
      </c>
      <c r="J257" s="662" t="s">
        <v>1452</v>
      </c>
      <c r="K257" s="662" t="s">
        <v>1465</v>
      </c>
      <c r="L257" s="664">
        <v>140.2700982836474</v>
      </c>
      <c r="M257" s="664">
        <v>3</v>
      </c>
      <c r="N257" s="665">
        <v>420.81029485094223</v>
      </c>
    </row>
    <row r="258" spans="1:14" ht="14.4" customHeight="1" x14ac:dyDescent="0.3">
      <c r="A258" s="660" t="s">
        <v>560</v>
      </c>
      <c r="B258" s="661" t="s">
        <v>561</v>
      </c>
      <c r="C258" s="662" t="s">
        <v>566</v>
      </c>
      <c r="D258" s="663" t="s">
        <v>2151</v>
      </c>
      <c r="E258" s="662" t="s">
        <v>1466</v>
      </c>
      <c r="F258" s="663" t="s">
        <v>2156</v>
      </c>
      <c r="G258" s="662" t="s">
        <v>602</v>
      </c>
      <c r="H258" s="662" t="s">
        <v>1467</v>
      </c>
      <c r="I258" s="662" t="s">
        <v>1468</v>
      </c>
      <c r="J258" s="662" t="s">
        <v>1469</v>
      </c>
      <c r="K258" s="662" t="s">
        <v>1470</v>
      </c>
      <c r="L258" s="664">
        <v>2556.5299999999997</v>
      </c>
      <c r="M258" s="664">
        <v>1</v>
      </c>
      <c r="N258" s="665">
        <v>2556.5299999999997</v>
      </c>
    </row>
    <row r="259" spans="1:14" ht="14.4" customHeight="1" x14ac:dyDescent="0.3">
      <c r="A259" s="660" t="s">
        <v>560</v>
      </c>
      <c r="B259" s="661" t="s">
        <v>561</v>
      </c>
      <c r="C259" s="662" t="s">
        <v>566</v>
      </c>
      <c r="D259" s="663" t="s">
        <v>2151</v>
      </c>
      <c r="E259" s="662" t="s">
        <v>1466</v>
      </c>
      <c r="F259" s="663" t="s">
        <v>2156</v>
      </c>
      <c r="G259" s="662" t="s">
        <v>602</v>
      </c>
      <c r="H259" s="662" t="s">
        <v>1471</v>
      </c>
      <c r="I259" s="662" t="s">
        <v>215</v>
      </c>
      <c r="J259" s="662" t="s">
        <v>1472</v>
      </c>
      <c r="K259" s="662"/>
      <c r="L259" s="664">
        <v>113.3400997199813</v>
      </c>
      <c r="M259" s="664">
        <v>30</v>
      </c>
      <c r="N259" s="665">
        <v>3400.202991599439</v>
      </c>
    </row>
    <row r="260" spans="1:14" ht="14.4" customHeight="1" x14ac:dyDescent="0.3">
      <c r="A260" s="660" t="s">
        <v>560</v>
      </c>
      <c r="B260" s="661" t="s">
        <v>561</v>
      </c>
      <c r="C260" s="662" t="s">
        <v>566</v>
      </c>
      <c r="D260" s="663" t="s">
        <v>2151</v>
      </c>
      <c r="E260" s="662" t="s">
        <v>1466</v>
      </c>
      <c r="F260" s="663" t="s">
        <v>2156</v>
      </c>
      <c r="G260" s="662" t="s">
        <v>602</v>
      </c>
      <c r="H260" s="662" t="s">
        <v>1473</v>
      </c>
      <c r="I260" s="662" t="s">
        <v>1474</v>
      </c>
      <c r="J260" s="662" t="s">
        <v>1475</v>
      </c>
      <c r="K260" s="662" t="s">
        <v>1476</v>
      </c>
      <c r="L260" s="664">
        <v>4485.8</v>
      </c>
      <c r="M260" s="664">
        <v>2</v>
      </c>
      <c r="N260" s="665">
        <v>8971.6</v>
      </c>
    </row>
    <row r="261" spans="1:14" ht="14.4" customHeight="1" x14ac:dyDescent="0.3">
      <c r="A261" s="660" t="s">
        <v>560</v>
      </c>
      <c r="B261" s="661" t="s">
        <v>561</v>
      </c>
      <c r="C261" s="662" t="s">
        <v>566</v>
      </c>
      <c r="D261" s="663" t="s">
        <v>2151</v>
      </c>
      <c r="E261" s="662" t="s">
        <v>1466</v>
      </c>
      <c r="F261" s="663" t="s">
        <v>2156</v>
      </c>
      <c r="G261" s="662" t="s">
        <v>1222</v>
      </c>
      <c r="H261" s="662" t="s">
        <v>1477</v>
      </c>
      <c r="I261" s="662" t="s">
        <v>1478</v>
      </c>
      <c r="J261" s="662" t="s">
        <v>1479</v>
      </c>
      <c r="K261" s="662" t="s">
        <v>1480</v>
      </c>
      <c r="L261" s="664">
        <v>202.86</v>
      </c>
      <c r="M261" s="664">
        <v>4</v>
      </c>
      <c r="N261" s="665">
        <v>811.44</v>
      </c>
    </row>
    <row r="262" spans="1:14" ht="14.4" customHeight="1" x14ac:dyDescent="0.3">
      <c r="A262" s="660" t="s">
        <v>560</v>
      </c>
      <c r="B262" s="661" t="s">
        <v>561</v>
      </c>
      <c r="C262" s="662" t="s">
        <v>566</v>
      </c>
      <c r="D262" s="663" t="s">
        <v>2151</v>
      </c>
      <c r="E262" s="662" t="s">
        <v>1466</v>
      </c>
      <c r="F262" s="663" t="s">
        <v>2156</v>
      </c>
      <c r="G262" s="662" t="s">
        <v>1222</v>
      </c>
      <c r="H262" s="662" t="s">
        <v>1481</v>
      </c>
      <c r="I262" s="662" t="s">
        <v>1482</v>
      </c>
      <c r="J262" s="662" t="s">
        <v>1483</v>
      </c>
      <c r="K262" s="662" t="s">
        <v>1284</v>
      </c>
      <c r="L262" s="664">
        <v>48.099999954322236</v>
      </c>
      <c r="M262" s="664">
        <v>20</v>
      </c>
      <c r="N262" s="665">
        <v>961.99999908644475</v>
      </c>
    </row>
    <row r="263" spans="1:14" ht="14.4" customHeight="1" x14ac:dyDescent="0.3">
      <c r="A263" s="660" t="s">
        <v>560</v>
      </c>
      <c r="B263" s="661" t="s">
        <v>561</v>
      </c>
      <c r="C263" s="662" t="s">
        <v>566</v>
      </c>
      <c r="D263" s="663" t="s">
        <v>2151</v>
      </c>
      <c r="E263" s="662" t="s">
        <v>1466</v>
      </c>
      <c r="F263" s="663" t="s">
        <v>2156</v>
      </c>
      <c r="G263" s="662" t="s">
        <v>1222</v>
      </c>
      <c r="H263" s="662" t="s">
        <v>1484</v>
      </c>
      <c r="I263" s="662" t="s">
        <v>1485</v>
      </c>
      <c r="J263" s="662" t="s">
        <v>1486</v>
      </c>
      <c r="K263" s="662" t="s">
        <v>1284</v>
      </c>
      <c r="L263" s="664">
        <v>48.100006863845636</v>
      </c>
      <c r="M263" s="664">
        <v>20</v>
      </c>
      <c r="N263" s="665">
        <v>962.00013727691271</v>
      </c>
    </row>
    <row r="264" spans="1:14" ht="14.4" customHeight="1" x14ac:dyDescent="0.3">
      <c r="A264" s="660" t="s">
        <v>560</v>
      </c>
      <c r="B264" s="661" t="s">
        <v>561</v>
      </c>
      <c r="C264" s="662" t="s">
        <v>566</v>
      </c>
      <c r="D264" s="663" t="s">
        <v>2151</v>
      </c>
      <c r="E264" s="662" t="s">
        <v>1466</v>
      </c>
      <c r="F264" s="663" t="s">
        <v>2156</v>
      </c>
      <c r="G264" s="662" t="s">
        <v>1222</v>
      </c>
      <c r="H264" s="662" t="s">
        <v>1487</v>
      </c>
      <c r="I264" s="662" t="s">
        <v>1487</v>
      </c>
      <c r="J264" s="662" t="s">
        <v>1488</v>
      </c>
      <c r="K264" s="662" t="s">
        <v>1489</v>
      </c>
      <c r="L264" s="664">
        <v>116.24999999999997</v>
      </c>
      <c r="M264" s="664">
        <v>2</v>
      </c>
      <c r="N264" s="665">
        <v>232.49999999999994</v>
      </c>
    </row>
    <row r="265" spans="1:14" ht="14.4" customHeight="1" x14ac:dyDescent="0.3">
      <c r="A265" s="660" t="s">
        <v>560</v>
      </c>
      <c r="B265" s="661" t="s">
        <v>561</v>
      </c>
      <c r="C265" s="662" t="s">
        <v>566</v>
      </c>
      <c r="D265" s="663" t="s">
        <v>2151</v>
      </c>
      <c r="E265" s="662" t="s">
        <v>1466</v>
      </c>
      <c r="F265" s="663" t="s">
        <v>2156</v>
      </c>
      <c r="G265" s="662" t="s">
        <v>1222</v>
      </c>
      <c r="H265" s="662" t="s">
        <v>1490</v>
      </c>
      <c r="I265" s="662" t="s">
        <v>1491</v>
      </c>
      <c r="J265" s="662" t="s">
        <v>1492</v>
      </c>
      <c r="K265" s="662" t="s">
        <v>1284</v>
      </c>
      <c r="L265" s="664">
        <v>49.250164528629639</v>
      </c>
      <c r="M265" s="664">
        <v>10</v>
      </c>
      <c r="N265" s="665">
        <v>492.50164528629642</v>
      </c>
    </row>
    <row r="266" spans="1:14" ht="14.4" customHeight="1" x14ac:dyDescent="0.3">
      <c r="A266" s="660" t="s">
        <v>560</v>
      </c>
      <c r="B266" s="661" t="s">
        <v>561</v>
      </c>
      <c r="C266" s="662" t="s">
        <v>566</v>
      </c>
      <c r="D266" s="663" t="s">
        <v>2151</v>
      </c>
      <c r="E266" s="662" t="s">
        <v>1466</v>
      </c>
      <c r="F266" s="663" t="s">
        <v>2156</v>
      </c>
      <c r="G266" s="662" t="s">
        <v>1222</v>
      </c>
      <c r="H266" s="662" t="s">
        <v>1493</v>
      </c>
      <c r="I266" s="662" t="s">
        <v>1494</v>
      </c>
      <c r="J266" s="662" t="s">
        <v>1495</v>
      </c>
      <c r="K266" s="662" t="s">
        <v>1489</v>
      </c>
      <c r="L266" s="664">
        <v>116.24999999999997</v>
      </c>
      <c r="M266" s="664">
        <v>1</v>
      </c>
      <c r="N266" s="665">
        <v>116.24999999999997</v>
      </c>
    </row>
    <row r="267" spans="1:14" ht="14.4" customHeight="1" x14ac:dyDescent="0.3">
      <c r="A267" s="660" t="s">
        <v>560</v>
      </c>
      <c r="B267" s="661" t="s">
        <v>561</v>
      </c>
      <c r="C267" s="662" t="s">
        <v>566</v>
      </c>
      <c r="D267" s="663" t="s">
        <v>2151</v>
      </c>
      <c r="E267" s="662" t="s">
        <v>1466</v>
      </c>
      <c r="F267" s="663" t="s">
        <v>2156</v>
      </c>
      <c r="G267" s="662" t="s">
        <v>1222</v>
      </c>
      <c r="H267" s="662" t="s">
        <v>1496</v>
      </c>
      <c r="I267" s="662" t="s">
        <v>1496</v>
      </c>
      <c r="J267" s="662" t="s">
        <v>1497</v>
      </c>
      <c r="K267" s="662" t="s">
        <v>1498</v>
      </c>
      <c r="L267" s="664">
        <v>191.21999999999997</v>
      </c>
      <c r="M267" s="664">
        <v>10</v>
      </c>
      <c r="N267" s="665">
        <v>1912.1999999999996</v>
      </c>
    </row>
    <row r="268" spans="1:14" ht="14.4" customHeight="1" x14ac:dyDescent="0.3">
      <c r="A268" s="660" t="s">
        <v>560</v>
      </c>
      <c r="B268" s="661" t="s">
        <v>561</v>
      </c>
      <c r="C268" s="662" t="s">
        <v>566</v>
      </c>
      <c r="D268" s="663" t="s">
        <v>2151</v>
      </c>
      <c r="E268" s="662" t="s">
        <v>1466</v>
      </c>
      <c r="F268" s="663" t="s">
        <v>2156</v>
      </c>
      <c r="G268" s="662" t="s">
        <v>1222</v>
      </c>
      <c r="H268" s="662" t="s">
        <v>1499</v>
      </c>
      <c r="I268" s="662" t="s">
        <v>1499</v>
      </c>
      <c r="J268" s="662" t="s">
        <v>1500</v>
      </c>
      <c r="K268" s="662" t="s">
        <v>1498</v>
      </c>
      <c r="L268" s="664">
        <v>162.69108361482154</v>
      </c>
      <c r="M268" s="664">
        <v>10</v>
      </c>
      <c r="N268" s="665">
        <v>1626.9108361482154</v>
      </c>
    </row>
    <row r="269" spans="1:14" ht="14.4" customHeight="1" x14ac:dyDescent="0.3">
      <c r="A269" s="660" t="s">
        <v>560</v>
      </c>
      <c r="B269" s="661" t="s">
        <v>561</v>
      </c>
      <c r="C269" s="662" t="s">
        <v>566</v>
      </c>
      <c r="D269" s="663" t="s">
        <v>2151</v>
      </c>
      <c r="E269" s="662" t="s">
        <v>1501</v>
      </c>
      <c r="F269" s="663" t="s">
        <v>2157</v>
      </c>
      <c r="G269" s="662" t="s">
        <v>602</v>
      </c>
      <c r="H269" s="662" t="s">
        <v>1502</v>
      </c>
      <c r="I269" s="662" t="s">
        <v>1503</v>
      </c>
      <c r="J269" s="662" t="s">
        <v>1504</v>
      </c>
      <c r="K269" s="662" t="s">
        <v>1505</v>
      </c>
      <c r="L269" s="664">
        <v>10822.94</v>
      </c>
      <c r="M269" s="664">
        <v>2</v>
      </c>
      <c r="N269" s="665">
        <v>21645.88</v>
      </c>
    </row>
    <row r="270" spans="1:14" ht="14.4" customHeight="1" x14ac:dyDescent="0.3">
      <c r="A270" s="660" t="s">
        <v>560</v>
      </c>
      <c r="B270" s="661" t="s">
        <v>561</v>
      </c>
      <c r="C270" s="662" t="s">
        <v>566</v>
      </c>
      <c r="D270" s="663" t="s">
        <v>2151</v>
      </c>
      <c r="E270" s="662" t="s">
        <v>1506</v>
      </c>
      <c r="F270" s="663" t="s">
        <v>2158</v>
      </c>
      <c r="G270" s="662"/>
      <c r="H270" s="662" t="s">
        <v>1507</v>
      </c>
      <c r="I270" s="662" t="s">
        <v>1508</v>
      </c>
      <c r="J270" s="662" t="s">
        <v>1509</v>
      </c>
      <c r="K270" s="662" t="s">
        <v>1510</v>
      </c>
      <c r="L270" s="664">
        <v>71.459999999999994</v>
      </c>
      <c r="M270" s="664">
        <v>5</v>
      </c>
      <c r="N270" s="665">
        <v>357.29999999999995</v>
      </c>
    </row>
    <row r="271" spans="1:14" ht="14.4" customHeight="1" x14ac:dyDescent="0.3">
      <c r="A271" s="660" t="s">
        <v>560</v>
      </c>
      <c r="B271" s="661" t="s">
        <v>561</v>
      </c>
      <c r="C271" s="662" t="s">
        <v>566</v>
      </c>
      <c r="D271" s="663" t="s">
        <v>2151</v>
      </c>
      <c r="E271" s="662" t="s">
        <v>1506</v>
      </c>
      <c r="F271" s="663" t="s">
        <v>2158</v>
      </c>
      <c r="G271" s="662"/>
      <c r="H271" s="662" t="s">
        <v>1511</v>
      </c>
      <c r="I271" s="662" t="s">
        <v>1512</v>
      </c>
      <c r="J271" s="662" t="s">
        <v>1513</v>
      </c>
      <c r="K271" s="662" t="s">
        <v>1514</v>
      </c>
      <c r="L271" s="664">
        <v>61.36</v>
      </c>
      <c r="M271" s="664">
        <v>1</v>
      </c>
      <c r="N271" s="665">
        <v>61.36</v>
      </c>
    </row>
    <row r="272" spans="1:14" ht="14.4" customHeight="1" x14ac:dyDescent="0.3">
      <c r="A272" s="660" t="s">
        <v>560</v>
      </c>
      <c r="B272" s="661" t="s">
        <v>561</v>
      </c>
      <c r="C272" s="662" t="s">
        <v>566</v>
      </c>
      <c r="D272" s="663" t="s">
        <v>2151</v>
      </c>
      <c r="E272" s="662" t="s">
        <v>1506</v>
      </c>
      <c r="F272" s="663" t="s">
        <v>2158</v>
      </c>
      <c r="G272" s="662"/>
      <c r="H272" s="662" t="s">
        <v>1515</v>
      </c>
      <c r="I272" s="662" t="s">
        <v>1515</v>
      </c>
      <c r="J272" s="662" t="s">
        <v>1516</v>
      </c>
      <c r="K272" s="662" t="s">
        <v>1517</v>
      </c>
      <c r="L272" s="664">
        <v>157.96843848449888</v>
      </c>
      <c r="M272" s="664">
        <v>1</v>
      </c>
      <c r="N272" s="665">
        <v>157.96843848449888</v>
      </c>
    </row>
    <row r="273" spans="1:14" ht="14.4" customHeight="1" x14ac:dyDescent="0.3">
      <c r="A273" s="660" t="s">
        <v>560</v>
      </c>
      <c r="B273" s="661" t="s">
        <v>561</v>
      </c>
      <c r="C273" s="662" t="s">
        <v>566</v>
      </c>
      <c r="D273" s="663" t="s">
        <v>2151</v>
      </c>
      <c r="E273" s="662" t="s">
        <v>1506</v>
      </c>
      <c r="F273" s="663" t="s">
        <v>2158</v>
      </c>
      <c r="G273" s="662" t="s">
        <v>602</v>
      </c>
      <c r="H273" s="662" t="s">
        <v>1518</v>
      </c>
      <c r="I273" s="662" t="s">
        <v>1519</v>
      </c>
      <c r="J273" s="662" t="s">
        <v>1520</v>
      </c>
      <c r="K273" s="662" t="s">
        <v>1521</v>
      </c>
      <c r="L273" s="664">
        <v>40.249499999999998</v>
      </c>
      <c r="M273" s="664">
        <v>4</v>
      </c>
      <c r="N273" s="665">
        <v>160.99799999999999</v>
      </c>
    </row>
    <row r="274" spans="1:14" ht="14.4" customHeight="1" x14ac:dyDescent="0.3">
      <c r="A274" s="660" t="s">
        <v>560</v>
      </c>
      <c r="B274" s="661" t="s">
        <v>561</v>
      </c>
      <c r="C274" s="662" t="s">
        <v>566</v>
      </c>
      <c r="D274" s="663" t="s">
        <v>2151</v>
      </c>
      <c r="E274" s="662" t="s">
        <v>1506</v>
      </c>
      <c r="F274" s="663" t="s">
        <v>2158</v>
      </c>
      <c r="G274" s="662" t="s">
        <v>602</v>
      </c>
      <c r="H274" s="662" t="s">
        <v>1522</v>
      </c>
      <c r="I274" s="662" t="s">
        <v>1523</v>
      </c>
      <c r="J274" s="662" t="s">
        <v>1524</v>
      </c>
      <c r="K274" s="662" t="s">
        <v>1525</v>
      </c>
      <c r="L274" s="664">
        <v>25.630043237518006</v>
      </c>
      <c r="M274" s="664">
        <v>1</v>
      </c>
      <c r="N274" s="665">
        <v>25.630043237518006</v>
      </c>
    </row>
    <row r="275" spans="1:14" ht="14.4" customHeight="1" x14ac:dyDescent="0.3">
      <c r="A275" s="660" t="s">
        <v>560</v>
      </c>
      <c r="B275" s="661" t="s">
        <v>561</v>
      </c>
      <c r="C275" s="662" t="s">
        <v>566</v>
      </c>
      <c r="D275" s="663" t="s">
        <v>2151</v>
      </c>
      <c r="E275" s="662" t="s">
        <v>1506</v>
      </c>
      <c r="F275" s="663" t="s">
        <v>2158</v>
      </c>
      <c r="G275" s="662" t="s">
        <v>602</v>
      </c>
      <c r="H275" s="662" t="s">
        <v>1526</v>
      </c>
      <c r="I275" s="662" t="s">
        <v>1527</v>
      </c>
      <c r="J275" s="662" t="s">
        <v>1528</v>
      </c>
      <c r="K275" s="662" t="s">
        <v>1529</v>
      </c>
      <c r="L275" s="664">
        <v>31.945377050386753</v>
      </c>
      <c r="M275" s="664">
        <v>24</v>
      </c>
      <c r="N275" s="665">
        <v>766.68904920928208</v>
      </c>
    </row>
    <row r="276" spans="1:14" ht="14.4" customHeight="1" x14ac:dyDescent="0.3">
      <c r="A276" s="660" t="s">
        <v>560</v>
      </c>
      <c r="B276" s="661" t="s">
        <v>561</v>
      </c>
      <c r="C276" s="662" t="s">
        <v>566</v>
      </c>
      <c r="D276" s="663" t="s">
        <v>2151</v>
      </c>
      <c r="E276" s="662" t="s">
        <v>1506</v>
      </c>
      <c r="F276" s="663" t="s">
        <v>2158</v>
      </c>
      <c r="G276" s="662" t="s">
        <v>602</v>
      </c>
      <c r="H276" s="662" t="s">
        <v>1530</v>
      </c>
      <c r="I276" s="662" t="s">
        <v>1531</v>
      </c>
      <c r="J276" s="662" t="s">
        <v>1532</v>
      </c>
      <c r="K276" s="662" t="s">
        <v>1533</v>
      </c>
      <c r="L276" s="664">
        <v>175.60947368421054</v>
      </c>
      <c r="M276" s="664">
        <v>19</v>
      </c>
      <c r="N276" s="665">
        <v>3336.5800000000004</v>
      </c>
    </row>
    <row r="277" spans="1:14" ht="14.4" customHeight="1" x14ac:dyDescent="0.3">
      <c r="A277" s="660" t="s">
        <v>560</v>
      </c>
      <c r="B277" s="661" t="s">
        <v>561</v>
      </c>
      <c r="C277" s="662" t="s">
        <v>566</v>
      </c>
      <c r="D277" s="663" t="s">
        <v>2151</v>
      </c>
      <c r="E277" s="662" t="s">
        <v>1506</v>
      </c>
      <c r="F277" s="663" t="s">
        <v>2158</v>
      </c>
      <c r="G277" s="662" t="s">
        <v>602</v>
      </c>
      <c r="H277" s="662" t="s">
        <v>1534</v>
      </c>
      <c r="I277" s="662" t="s">
        <v>1535</v>
      </c>
      <c r="J277" s="662" t="s">
        <v>1536</v>
      </c>
      <c r="K277" s="662" t="s">
        <v>1537</v>
      </c>
      <c r="L277" s="664">
        <v>55.43333333333333</v>
      </c>
      <c r="M277" s="664">
        <v>9</v>
      </c>
      <c r="N277" s="665">
        <v>498.9</v>
      </c>
    </row>
    <row r="278" spans="1:14" ht="14.4" customHeight="1" x14ac:dyDescent="0.3">
      <c r="A278" s="660" t="s">
        <v>560</v>
      </c>
      <c r="B278" s="661" t="s">
        <v>561</v>
      </c>
      <c r="C278" s="662" t="s">
        <v>566</v>
      </c>
      <c r="D278" s="663" t="s">
        <v>2151</v>
      </c>
      <c r="E278" s="662" t="s">
        <v>1506</v>
      </c>
      <c r="F278" s="663" t="s">
        <v>2158</v>
      </c>
      <c r="G278" s="662" t="s">
        <v>602</v>
      </c>
      <c r="H278" s="662" t="s">
        <v>1538</v>
      </c>
      <c r="I278" s="662" t="s">
        <v>1539</v>
      </c>
      <c r="J278" s="662" t="s">
        <v>1540</v>
      </c>
      <c r="K278" s="662" t="s">
        <v>1541</v>
      </c>
      <c r="L278" s="664">
        <v>107.0200000000001</v>
      </c>
      <c r="M278" s="664">
        <v>1</v>
      </c>
      <c r="N278" s="665">
        <v>107.0200000000001</v>
      </c>
    </row>
    <row r="279" spans="1:14" ht="14.4" customHeight="1" x14ac:dyDescent="0.3">
      <c r="A279" s="660" t="s">
        <v>560</v>
      </c>
      <c r="B279" s="661" t="s">
        <v>561</v>
      </c>
      <c r="C279" s="662" t="s">
        <v>566</v>
      </c>
      <c r="D279" s="663" t="s">
        <v>2151</v>
      </c>
      <c r="E279" s="662" t="s">
        <v>1506</v>
      </c>
      <c r="F279" s="663" t="s">
        <v>2158</v>
      </c>
      <c r="G279" s="662" t="s">
        <v>602</v>
      </c>
      <c r="H279" s="662" t="s">
        <v>1542</v>
      </c>
      <c r="I279" s="662" t="s">
        <v>1543</v>
      </c>
      <c r="J279" s="662" t="s">
        <v>1544</v>
      </c>
      <c r="K279" s="662" t="s">
        <v>1545</v>
      </c>
      <c r="L279" s="664">
        <v>235.30763760049828</v>
      </c>
      <c r="M279" s="664">
        <v>1</v>
      </c>
      <c r="N279" s="665">
        <v>235.30763760049828</v>
      </c>
    </row>
    <row r="280" spans="1:14" ht="14.4" customHeight="1" x14ac:dyDescent="0.3">
      <c r="A280" s="660" t="s">
        <v>560</v>
      </c>
      <c r="B280" s="661" t="s">
        <v>561</v>
      </c>
      <c r="C280" s="662" t="s">
        <v>566</v>
      </c>
      <c r="D280" s="663" t="s">
        <v>2151</v>
      </c>
      <c r="E280" s="662" t="s">
        <v>1506</v>
      </c>
      <c r="F280" s="663" t="s">
        <v>2158</v>
      </c>
      <c r="G280" s="662" t="s">
        <v>602</v>
      </c>
      <c r="H280" s="662" t="s">
        <v>1546</v>
      </c>
      <c r="I280" s="662" t="s">
        <v>1547</v>
      </c>
      <c r="J280" s="662" t="s">
        <v>1540</v>
      </c>
      <c r="K280" s="662" t="s">
        <v>1548</v>
      </c>
      <c r="L280" s="664">
        <v>66.949847032531167</v>
      </c>
      <c r="M280" s="664">
        <v>1</v>
      </c>
      <c r="N280" s="665">
        <v>66.949847032531167</v>
      </c>
    </row>
    <row r="281" spans="1:14" ht="14.4" customHeight="1" x14ac:dyDescent="0.3">
      <c r="A281" s="660" t="s">
        <v>560</v>
      </c>
      <c r="B281" s="661" t="s">
        <v>561</v>
      </c>
      <c r="C281" s="662" t="s">
        <v>566</v>
      </c>
      <c r="D281" s="663" t="s">
        <v>2151</v>
      </c>
      <c r="E281" s="662" t="s">
        <v>1506</v>
      </c>
      <c r="F281" s="663" t="s">
        <v>2158</v>
      </c>
      <c r="G281" s="662" t="s">
        <v>602</v>
      </c>
      <c r="H281" s="662" t="s">
        <v>1549</v>
      </c>
      <c r="I281" s="662" t="s">
        <v>1549</v>
      </c>
      <c r="J281" s="662" t="s">
        <v>1550</v>
      </c>
      <c r="K281" s="662" t="s">
        <v>1551</v>
      </c>
      <c r="L281" s="664">
        <v>345.71428571428572</v>
      </c>
      <c r="M281" s="664">
        <v>5.6</v>
      </c>
      <c r="N281" s="665">
        <v>1936</v>
      </c>
    </row>
    <row r="282" spans="1:14" ht="14.4" customHeight="1" x14ac:dyDescent="0.3">
      <c r="A282" s="660" t="s">
        <v>560</v>
      </c>
      <c r="B282" s="661" t="s">
        <v>561</v>
      </c>
      <c r="C282" s="662" t="s">
        <v>566</v>
      </c>
      <c r="D282" s="663" t="s">
        <v>2151</v>
      </c>
      <c r="E282" s="662" t="s">
        <v>1506</v>
      </c>
      <c r="F282" s="663" t="s">
        <v>2158</v>
      </c>
      <c r="G282" s="662" t="s">
        <v>1222</v>
      </c>
      <c r="H282" s="662" t="s">
        <v>1552</v>
      </c>
      <c r="I282" s="662" t="s">
        <v>1552</v>
      </c>
      <c r="J282" s="662" t="s">
        <v>1553</v>
      </c>
      <c r="K282" s="662" t="s">
        <v>1554</v>
      </c>
      <c r="L282" s="664">
        <v>68.2</v>
      </c>
      <c r="M282" s="664">
        <v>2</v>
      </c>
      <c r="N282" s="665">
        <v>136.4</v>
      </c>
    </row>
    <row r="283" spans="1:14" ht="14.4" customHeight="1" x14ac:dyDescent="0.3">
      <c r="A283" s="660" t="s">
        <v>560</v>
      </c>
      <c r="B283" s="661" t="s">
        <v>561</v>
      </c>
      <c r="C283" s="662" t="s">
        <v>566</v>
      </c>
      <c r="D283" s="663" t="s">
        <v>2151</v>
      </c>
      <c r="E283" s="662" t="s">
        <v>1506</v>
      </c>
      <c r="F283" s="663" t="s">
        <v>2158</v>
      </c>
      <c r="G283" s="662" t="s">
        <v>1222</v>
      </c>
      <c r="H283" s="662" t="s">
        <v>1555</v>
      </c>
      <c r="I283" s="662" t="s">
        <v>1556</v>
      </c>
      <c r="J283" s="662" t="s">
        <v>1557</v>
      </c>
      <c r="K283" s="662" t="s">
        <v>1558</v>
      </c>
      <c r="L283" s="664">
        <v>113.8910882958174</v>
      </c>
      <c r="M283" s="664">
        <v>14</v>
      </c>
      <c r="N283" s="665">
        <v>1594.4752361414435</v>
      </c>
    </row>
    <row r="284" spans="1:14" ht="14.4" customHeight="1" x14ac:dyDescent="0.3">
      <c r="A284" s="660" t="s">
        <v>560</v>
      </c>
      <c r="B284" s="661" t="s">
        <v>561</v>
      </c>
      <c r="C284" s="662" t="s">
        <v>566</v>
      </c>
      <c r="D284" s="663" t="s">
        <v>2151</v>
      </c>
      <c r="E284" s="662" t="s">
        <v>1506</v>
      </c>
      <c r="F284" s="663" t="s">
        <v>2158</v>
      </c>
      <c r="G284" s="662" t="s">
        <v>1222</v>
      </c>
      <c r="H284" s="662" t="s">
        <v>1559</v>
      </c>
      <c r="I284" s="662" t="s">
        <v>1560</v>
      </c>
      <c r="J284" s="662" t="s">
        <v>1532</v>
      </c>
      <c r="K284" s="662" t="s">
        <v>1561</v>
      </c>
      <c r="L284" s="664">
        <v>21.0552422685731</v>
      </c>
      <c r="M284" s="664">
        <v>279</v>
      </c>
      <c r="N284" s="665">
        <v>5874.4125929318952</v>
      </c>
    </row>
    <row r="285" spans="1:14" ht="14.4" customHeight="1" x14ac:dyDescent="0.3">
      <c r="A285" s="660" t="s">
        <v>560</v>
      </c>
      <c r="B285" s="661" t="s">
        <v>561</v>
      </c>
      <c r="C285" s="662" t="s">
        <v>566</v>
      </c>
      <c r="D285" s="663" t="s">
        <v>2151</v>
      </c>
      <c r="E285" s="662" t="s">
        <v>1506</v>
      </c>
      <c r="F285" s="663" t="s">
        <v>2158</v>
      </c>
      <c r="G285" s="662" t="s">
        <v>1222</v>
      </c>
      <c r="H285" s="662" t="s">
        <v>1562</v>
      </c>
      <c r="I285" s="662" t="s">
        <v>1563</v>
      </c>
      <c r="J285" s="662" t="s">
        <v>1564</v>
      </c>
      <c r="K285" s="662" t="s">
        <v>1565</v>
      </c>
      <c r="L285" s="664">
        <v>141.49959839573276</v>
      </c>
      <c r="M285" s="664">
        <v>42.600000000000058</v>
      </c>
      <c r="N285" s="665">
        <v>6027.8828916582233</v>
      </c>
    </row>
    <row r="286" spans="1:14" ht="14.4" customHeight="1" x14ac:dyDescent="0.3">
      <c r="A286" s="660" t="s">
        <v>560</v>
      </c>
      <c r="B286" s="661" t="s">
        <v>561</v>
      </c>
      <c r="C286" s="662" t="s">
        <v>566</v>
      </c>
      <c r="D286" s="663" t="s">
        <v>2151</v>
      </c>
      <c r="E286" s="662" t="s">
        <v>1506</v>
      </c>
      <c r="F286" s="663" t="s">
        <v>2158</v>
      </c>
      <c r="G286" s="662" t="s">
        <v>1222</v>
      </c>
      <c r="H286" s="662" t="s">
        <v>1566</v>
      </c>
      <c r="I286" s="662" t="s">
        <v>1567</v>
      </c>
      <c r="J286" s="662" t="s">
        <v>1568</v>
      </c>
      <c r="K286" s="662" t="s">
        <v>1569</v>
      </c>
      <c r="L286" s="664">
        <v>230.66999999999996</v>
      </c>
      <c r="M286" s="664">
        <v>16</v>
      </c>
      <c r="N286" s="665">
        <v>3690.7199999999993</v>
      </c>
    </row>
    <row r="287" spans="1:14" ht="14.4" customHeight="1" x14ac:dyDescent="0.3">
      <c r="A287" s="660" t="s">
        <v>560</v>
      </c>
      <c r="B287" s="661" t="s">
        <v>561</v>
      </c>
      <c r="C287" s="662" t="s">
        <v>566</v>
      </c>
      <c r="D287" s="663" t="s">
        <v>2151</v>
      </c>
      <c r="E287" s="662" t="s">
        <v>1506</v>
      </c>
      <c r="F287" s="663" t="s">
        <v>2158</v>
      </c>
      <c r="G287" s="662" t="s">
        <v>1222</v>
      </c>
      <c r="H287" s="662" t="s">
        <v>1570</v>
      </c>
      <c r="I287" s="662" t="s">
        <v>1571</v>
      </c>
      <c r="J287" s="662" t="s">
        <v>1572</v>
      </c>
      <c r="K287" s="662" t="s">
        <v>1573</v>
      </c>
      <c r="L287" s="664">
        <v>76.509243767601959</v>
      </c>
      <c r="M287" s="664">
        <v>37</v>
      </c>
      <c r="N287" s="665">
        <v>2830.8420194012724</v>
      </c>
    </row>
    <row r="288" spans="1:14" ht="14.4" customHeight="1" x14ac:dyDescent="0.3">
      <c r="A288" s="660" t="s">
        <v>560</v>
      </c>
      <c r="B288" s="661" t="s">
        <v>561</v>
      </c>
      <c r="C288" s="662" t="s">
        <v>566</v>
      </c>
      <c r="D288" s="663" t="s">
        <v>2151</v>
      </c>
      <c r="E288" s="662" t="s">
        <v>1506</v>
      </c>
      <c r="F288" s="663" t="s">
        <v>2158</v>
      </c>
      <c r="G288" s="662" t="s">
        <v>1222</v>
      </c>
      <c r="H288" s="662" t="s">
        <v>1574</v>
      </c>
      <c r="I288" s="662" t="s">
        <v>1575</v>
      </c>
      <c r="J288" s="662" t="s">
        <v>1576</v>
      </c>
      <c r="K288" s="662" t="s">
        <v>1577</v>
      </c>
      <c r="L288" s="664">
        <v>11601.57</v>
      </c>
      <c r="M288" s="664">
        <v>1</v>
      </c>
      <c r="N288" s="665">
        <v>11601.57</v>
      </c>
    </row>
    <row r="289" spans="1:14" ht="14.4" customHeight="1" x14ac:dyDescent="0.3">
      <c r="A289" s="660" t="s">
        <v>560</v>
      </c>
      <c r="B289" s="661" t="s">
        <v>561</v>
      </c>
      <c r="C289" s="662" t="s">
        <v>566</v>
      </c>
      <c r="D289" s="663" t="s">
        <v>2151</v>
      </c>
      <c r="E289" s="662" t="s">
        <v>1506</v>
      </c>
      <c r="F289" s="663" t="s">
        <v>2158</v>
      </c>
      <c r="G289" s="662" t="s">
        <v>1222</v>
      </c>
      <c r="H289" s="662" t="s">
        <v>1578</v>
      </c>
      <c r="I289" s="662" t="s">
        <v>1578</v>
      </c>
      <c r="J289" s="662" t="s">
        <v>1579</v>
      </c>
      <c r="K289" s="662" t="s">
        <v>1580</v>
      </c>
      <c r="L289" s="664">
        <v>517</v>
      </c>
      <c r="M289" s="664">
        <v>2.4</v>
      </c>
      <c r="N289" s="665">
        <v>1240.8</v>
      </c>
    </row>
    <row r="290" spans="1:14" ht="14.4" customHeight="1" x14ac:dyDescent="0.3">
      <c r="A290" s="660" t="s">
        <v>560</v>
      </c>
      <c r="B290" s="661" t="s">
        <v>561</v>
      </c>
      <c r="C290" s="662" t="s">
        <v>566</v>
      </c>
      <c r="D290" s="663" t="s">
        <v>2151</v>
      </c>
      <c r="E290" s="662" t="s">
        <v>1506</v>
      </c>
      <c r="F290" s="663" t="s">
        <v>2158</v>
      </c>
      <c r="G290" s="662" t="s">
        <v>1222</v>
      </c>
      <c r="H290" s="662" t="s">
        <v>1581</v>
      </c>
      <c r="I290" s="662" t="s">
        <v>1582</v>
      </c>
      <c r="J290" s="662" t="s">
        <v>1583</v>
      </c>
      <c r="K290" s="662" t="s">
        <v>1584</v>
      </c>
      <c r="L290" s="664">
        <v>772.08</v>
      </c>
      <c r="M290" s="664">
        <v>3</v>
      </c>
      <c r="N290" s="665">
        <v>2316.2400000000002</v>
      </c>
    </row>
    <row r="291" spans="1:14" ht="14.4" customHeight="1" x14ac:dyDescent="0.3">
      <c r="A291" s="660" t="s">
        <v>560</v>
      </c>
      <c r="B291" s="661" t="s">
        <v>561</v>
      </c>
      <c r="C291" s="662" t="s">
        <v>566</v>
      </c>
      <c r="D291" s="663" t="s">
        <v>2151</v>
      </c>
      <c r="E291" s="662" t="s">
        <v>1506</v>
      </c>
      <c r="F291" s="663" t="s">
        <v>2158</v>
      </c>
      <c r="G291" s="662" t="s">
        <v>1222</v>
      </c>
      <c r="H291" s="662" t="s">
        <v>1585</v>
      </c>
      <c r="I291" s="662" t="s">
        <v>1585</v>
      </c>
      <c r="J291" s="662" t="s">
        <v>1586</v>
      </c>
      <c r="K291" s="662" t="s">
        <v>1587</v>
      </c>
      <c r="L291" s="664">
        <v>461.99999999999989</v>
      </c>
      <c r="M291" s="664">
        <v>1.2</v>
      </c>
      <c r="N291" s="665">
        <v>554.39999999999986</v>
      </c>
    </row>
    <row r="292" spans="1:14" ht="14.4" customHeight="1" x14ac:dyDescent="0.3">
      <c r="A292" s="660" t="s">
        <v>560</v>
      </c>
      <c r="B292" s="661" t="s">
        <v>561</v>
      </c>
      <c r="C292" s="662" t="s">
        <v>566</v>
      </c>
      <c r="D292" s="663" t="s">
        <v>2151</v>
      </c>
      <c r="E292" s="662" t="s">
        <v>1506</v>
      </c>
      <c r="F292" s="663" t="s">
        <v>2158</v>
      </c>
      <c r="G292" s="662" t="s">
        <v>1222</v>
      </c>
      <c r="H292" s="662" t="s">
        <v>1588</v>
      </c>
      <c r="I292" s="662" t="s">
        <v>1588</v>
      </c>
      <c r="J292" s="662" t="s">
        <v>1589</v>
      </c>
      <c r="K292" s="662" t="s">
        <v>1590</v>
      </c>
      <c r="L292" s="664">
        <v>213.45404255319147</v>
      </c>
      <c r="M292" s="664">
        <v>4.7</v>
      </c>
      <c r="N292" s="665">
        <v>1003.2339999999999</v>
      </c>
    </row>
    <row r="293" spans="1:14" ht="14.4" customHeight="1" x14ac:dyDescent="0.3">
      <c r="A293" s="660" t="s">
        <v>560</v>
      </c>
      <c r="B293" s="661" t="s">
        <v>561</v>
      </c>
      <c r="C293" s="662" t="s">
        <v>566</v>
      </c>
      <c r="D293" s="663" t="s">
        <v>2151</v>
      </c>
      <c r="E293" s="662" t="s">
        <v>1506</v>
      </c>
      <c r="F293" s="663" t="s">
        <v>2158</v>
      </c>
      <c r="G293" s="662" t="s">
        <v>1222</v>
      </c>
      <c r="H293" s="662" t="s">
        <v>1591</v>
      </c>
      <c r="I293" s="662" t="s">
        <v>1591</v>
      </c>
      <c r="J293" s="662" t="s">
        <v>1592</v>
      </c>
      <c r="K293" s="662" t="s">
        <v>1593</v>
      </c>
      <c r="L293" s="664">
        <v>34.659999999999997</v>
      </c>
      <c r="M293" s="664">
        <v>40</v>
      </c>
      <c r="N293" s="665">
        <v>1386.3999999999999</v>
      </c>
    </row>
    <row r="294" spans="1:14" ht="14.4" customHeight="1" x14ac:dyDescent="0.3">
      <c r="A294" s="660" t="s">
        <v>560</v>
      </c>
      <c r="B294" s="661" t="s">
        <v>561</v>
      </c>
      <c r="C294" s="662" t="s">
        <v>566</v>
      </c>
      <c r="D294" s="663" t="s">
        <v>2151</v>
      </c>
      <c r="E294" s="662" t="s">
        <v>1506</v>
      </c>
      <c r="F294" s="663" t="s">
        <v>2158</v>
      </c>
      <c r="G294" s="662" t="s">
        <v>1222</v>
      </c>
      <c r="H294" s="662" t="s">
        <v>1594</v>
      </c>
      <c r="I294" s="662" t="s">
        <v>1594</v>
      </c>
      <c r="J294" s="662" t="s">
        <v>1595</v>
      </c>
      <c r="K294" s="662" t="s">
        <v>1596</v>
      </c>
      <c r="L294" s="664">
        <v>55.188799999999993</v>
      </c>
      <c r="M294" s="664">
        <v>25</v>
      </c>
      <c r="N294" s="665">
        <v>1379.7199999999998</v>
      </c>
    </row>
    <row r="295" spans="1:14" ht="14.4" customHeight="1" x14ac:dyDescent="0.3">
      <c r="A295" s="660" t="s">
        <v>560</v>
      </c>
      <c r="B295" s="661" t="s">
        <v>561</v>
      </c>
      <c r="C295" s="662" t="s">
        <v>566</v>
      </c>
      <c r="D295" s="663" t="s">
        <v>2151</v>
      </c>
      <c r="E295" s="662" t="s">
        <v>1506</v>
      </c>
      <c r="F295" s="663" t="s">
        <v>2158</v>
      </c>
      <c r="G295" s="662" t="s">
        <v>1222</v>
      </c>
      <c r="H295" s="662" t="s">
        <v>1597</v>
      </c>
      <c r="I295" s="662" t="s">
        <v>1598</v>
      </c>
      <c r="J295" s="662" t="s">
        <v>1599</v>
      </c>
      <c r="K295" s="662" t="s">
        <v>1600</v>
      </c>
      <c r="L295" s="664">
        <v>264</v>
      </c>
      <c r="M295" s="664">
        <v>6</v>
      </c>
      <c r="N295" s="665">
        <v>1584</v>
      </c>
    </row>
    <row r="296" spans="1:14" ht="14.4" customHeight="1" x14ac:dyDescent="0.3">
      <c r="A296" s="660" t="s">
        <v>560</v>
      </c>
      <c r="B296" s="661" t="s">
        <v>561</v>
      </c>
      <c r="C296" s="662" t="s">
        <v>566</v>
      </c>
      <c r="D296" s="663" t="s">
        <v>2151</v>
      </c>
      <c r="E296" s="662" t="s">
        <v>1506</v>
      </c>
      <c r="F296" s="663" t="s">
        <v>2158</v>
      </c>
      <c r="G296" s="662" t="s">
        <v>1222</v>
      </c>
      <c r="H296" s="662" t="s">
        <v>1601</v>
      </c>
      <c r="I296" s="662" t="s">
        <v>1602</v>
      </c>
      <c r="J296" s="662" t="s">
        <v>1603</v>
      </c>
      <c r="K296" s="662"/>
      <c r="L296" s="664">
        <v>155.1</v>
      </c>
      <c r="M296" s="664">
        <v>2</v>
      </c>
      <c r="N296" s="665">
        <v>310.2</v>
      </c>
    </row>
    <row r="297" spans="1:14" ht="14.4" customHeight="1" x14ac:dyDescent="0.3">
      <c r="A297" s="660" t="s">
        <v>560</v>
      </c>
      <c r="B297" s="661" t="s">
        <v>561</v>
      </c>
      <c r="C297" s="662" t="s">
        <v>566</v>
      </c>
      <c r="D297" s="663" t="s">
        <v>2151</v>
      </c>
      <c r="E297" s="662" t="s">
        <v>1604</v>
      </c>
      <c r="F297" s="663" t="s">
        <v>2159</v>
      </c>
      <c r="G297" s="662" t="s">
        <v>602</v>
      </c>
      <c r="H297" s="662" t="s">
        <v>1605</v>
      </c>
      <c r="I297" s="662" t="s">
        <v>1606</v>
      </c>
      <c r="J297" s="662" t="s">
        <v>1607</v>
      </c>
      <c r="K297" s="662" t="s">
        <v>1608</v>
      </c>
      <c r="L297" s="664">
        <v>96.889214672337644</v>
      </c>
      <c r="M297" s="664">
        <v>4</v>
      </c>
      <c r="N297" s="665">
        <v>387.55685868935058</v>
      </c>
    </row>
    <row r="298" spans="1:14" ht="14.4" customHeight="1" x14ac:dyDescent="0.3">
      <c r="A298" s="660" t="s">
        <v>560</v>
      </c>
      <c r="B298" s="661" t="s">
        <v>561</v>
      </c>
      <c r="C298" s="662" t="s">
        <v>571</v>
      </c>
      <c r="D298" s="663" t="s">
        <v>2152</v>
      </c>
      <c r="E298" s="662" t="s">
        <v>583</v>
      </c>
      <c r="F298" s="663" t="s">
        <v>2155</v>
      </c>
      <c r="G298" s="662" t="s">
        <v>602</v>
      </c>
      <c r="H298" s="662" t="s">
        <v>603</v>
      </c>
      <c r="I298" s="662" t="s">
        <v>603</v>
      </c>
      <c r="J298" s="662" t="s">
        <v>604</v>
      </c>
      <c r="K298" s="662" t="s">
        <v>605</v>
      </c>
      <c r="L298" s="664">
        <v>171.6</v>
      </c>
      <c r="M298" s="664">
        <v>1</v>
      </c>
      <c r="N298" s="665">
        <v>171.6</v>
      </c>
    </row>
    <row r="299" spans="1:14" ht="14.4" customHeight="1" x14ac:dyDescent="0.3">
      <c r="A299" s="660" t="s">
        <v>560</v>
      </c>
      <c r="B299" s="661" t="s">
        <v>561</v>
      </c>
      <c r="C299" s="662" t="s">
        <v>571</v>
      </c>
      <c r="D299" s="663" t="s">
        <v>2152</v>
      </c>
      <c r="E299" s="662" t="s">
        <v>583</v>
      </c>
      <c r="F299" s="663" t="s">
        <v>2155</v>
      </c>
      <c r="G299" s="662" t="s">
        <v>602</v>
      </c>
      <c r="H299" s="662" t="s">
        <v>636</v>
      </c>
      <c r="I299" s="662" t="s">
        <v>637</v>
      </c>
      <c r="J299" s="662" t="s">
        <v>638</v>
      </c>
      <c r="K299" s="662" t="s">
        <v>639</v>
      </c>
      <c r="L299" s="664">
        <v>167.60862707915012</v>
      </c>
      <c r="M299" s="664">
        <v>1</v>
      </c>
      <c r="N299" s="665">
        <v>167.60862707915012</v>
      </c>
    </row>
    <row r="300" spans="1:14" ht="14.4" customHeight="1" x14ac:dyDescent="0.3">
      <c r="A300" s="660" t="s">
        <v>560</v>
      </c>
      <c r="B300" s="661" t="s">
        <v>561</v>
      </c>
      <c r="C300" s="662" t="s">
        <v>571</v>
      </c>
      <c r="D300" s="663" t="s">
        <v>2152</v>
      </c>
      <c r="E300" s="662" t="s">
        <v>583</v>
      </c>
      <c r="F300" s="663" t="s">
        <v>2155</v>
      </c>
      <c r="G300" s="662" t="s">
        <v>602</v>
      </c>
      <c r="H300" s="662" t="s">
        <v>955</v>
      </c>
      <c r="I300" s="662" t="s">
        <v>215</v>
      </c>
      <c r="J300" s="662" t="s">
        <v>956</v>
      </c>
      <c r="K300" s="662"/>
      <c r="L300" s="664">
        <v>191.13057765904406</v>
      </c>
      <c r="M300" s="664">
        <v>3</v>
      </c>
      <c r="N300" s="665">
        <v>573.39173297713216</v>
      </c>
    </row>
    <row r="301" spans="1:14" ht="14.4" customHeight="1" x14ac:dyDescent="0.3">
      <c r="A301" s="660" t="s">
        <v>560</v>
      </c>
      <c r="B301" s="661" t="s">
        <v>561</v>
      </c>
      <c r="C301" s="662" t="s">
        <v>571</v>
      </c>
      <c r="D301" s="663" t="s">
        <v>2152</v>
      </c>
      <c r="E301" s="662" t="s">
        <v>583</v>
      </c>
      <c r="F301" s="663" t="s">
        <v>2155</v>
      </c>
      <c r="G301" s="662" t="s">
        <v>602</v>
      </c>
      <c r="H301" s="662" t="s">
        <v>1047</v>
      </c>
      <c r="I301" s="662" t="s">
        <v>1048</v>
      </c>
      <c r="J301" s="662" t="s">
        <v>638</v>
      </c>
      <c r="K301" s="662" t="s">
        <v>1049</v>
      </c>
      <c r="L301" s="664">
        <v>49.390000000000008</v>
      </c>
      <c r="M301" s="664">
        <v>6</v>
      </c>
      <c r="N301" s="665">
        <v>296.34000000000003</v>
      </c>
    </row>
    <row r="302" spans="1:14" ht="14.4" customHeight="1" x14ac:dyDescent="0.3">
      <c r="A302" s="660" t="s">
        <v>560</v>
      </c>
      <c r="B302" s="661" t="s">
        <v>561</v>
      </c>
      <c r="C302" s="662" t="s">
        <v>571</v>
      </c>
      <c r="D302" s="663" t="s">
        <v>2152</v>
      </c>
      <c r="E302" s="662" t="s">
        <v>583</v>
      </c>
      <c r="F302" s="663" t="s">
        <v>2155</v>
      </c>
      <c r="G302" s="662" t="s">
        <v>602</v>
      </c>
      <c r="H302" s="662" t="s">
        <v>1155</v>
      </c>
      <c r="I302" s="662" t="s">
        <v>215</v>
      </c>
      <c r="J302" s="662" t="s">
        <v>1156</v>
      </c>
      <c r="K302" s="662"/>
      <c r="L302" s="664">
        <v>58.95000000000001</v>
      </c>
      <c r="M302" s="664">
        <v>3</v>
      </c>
      <c r="N302" s="665">
        <v>176.85000000000002</v>
      </c>
    </row>
    <row r="303" spans="1:14" ht="14.4" customHeight="1" x14ac:dyDescent="0.3">
      <c r="A303" s="660" t="s">
        <v>560</v>
      </c>
      <c r="B303" s="661" t="s">
        <v>561</v>
      </c>
      <c r="C303" s="662" t="s">
        <v>571</v>
      </c>
      <c r="D303" s="663" t="s">
        <v>2152</v>
      </c>
      <c r="E303" s="662" t="s">
        <v>583</v>
      </c>
      <c r="F303" s="663" t="s">
        <v>2155</v>
      </c>
      <c r="G303" s="662" t="s">
        <v>602</v>
      </c>
      <c r="H303" s="662" t="s">
        <v>1194</v>
      </c>
      <c r="I303" s="662" t="s">
        <v>1194</v>
      </c>
      <c r="J303" s="662" t="s">
        <v>1195</v>
      </c>
      <c r="K303" s="662" t="s">
        <v>1196</v>
      </c>
      <c r="L303" s="664">
        <v>58.510000000000012</v>
      </c>
      <c r="M303" s="664">
        <v>1</v>
      </c>
      <c r="N303" s="665">
        <v>58.510000000000012</v>
      </c>
    </row>
    <row r="304" spans="1:14" ht="14.4" customHeight="1" x14ac:dyDescent="0.3">
      <c r="A304" s="660" t="s">
        <v>560</v>
      </c>
      <c r="B304" s="661" t="s">
        <v>561</v>
      </c>
      <c r="C304" s="662" t="s">
        <v>571</v>
      </c>
      <c r="D304" s="663" t="s">
        <v>2152</v>
      </c>
      <c r="E304" s="662" t="s">
        <v>583</v>
      </c>
      <c r="F304" s="663" t="s">
        <v>2155</v>
      </c>
      <c r="G304" s="662" t="s">
        <v>602</v>
      </c>
      <c r="H304" s="662" t="s">
        <v>1609</v>
      </c>
      <c r="I304" s="662" t="s">
        <v>1610</v>
      </c>
      <c r="J304" s="662" t="s">
        <v>1611</v>
      </c>
      <c r="K304" s="662"/>
      <c r="L304" s="664">
        <v>163.56507527951078</v>
      </c>
      <c r="M304" s="664">
        <v>1</v>
      </c>
      <c r="N304" s="665">
        <v>163.56507527951078</v>
      </c>
    </row>
    <row r="305" spans="1:14" ht="14.4" customHeight="1" x14ac:dyDescent="0.3">
      <c r="A305" s="660" t="s">
        <v>560</v>
      </c>
      <c r="B305" s="661" t="s">
        <v>561</v>
      </c>
      <c r="C305" s="662" t="s">
        <v>571</v>
      </c>
      <c r="D305" s="663" t="s">
        <v>2152</v>
      </c>
      <c r="E305" s="662" t="s">
        <v>583</v>
      </c>
      <c r="F305" s="663" t="s">
        <v>2155</v>
      </c>
      <c r="G305" s="662" t="s">
        <v>1222</v>
      </c>
      <c r="H305" s="662" t="s">
        <v>1263</v>
      </c>
      <c r="I305" s="662" t="s">
        <v>1264</v>
      </c>
      <c r="J305" s="662" t="s">
        <v>1265</v>
      </c>
      <c r="K305" s="662" t="s">
        <v>1266</v>
      </c>
      <c r="L305" s="664">
        <v>138.18237559511192</v>
      </c>
      <c r="M305" s="664">
        <v>4</v>
      </c>
      <c r="N305" s="665">
        <v>552.72950238044768</v>
      </c>
    </row>
    <row r="306" spans="1:14" ht="14.4" customHeight="1" x14ac:dyDescent="0.3">
      <c r="A306" s="660" t="s">
        <v>560</v>
      </c>
      <c r="B306" s="661" t="s">
        <v>561</v>
      </c>
      <c r="C306" s="662" t="s">
        <v>574</v>
      </c>
      <c r="D306" s="663" t="s">
        <v>2153</v>
      </c>
      <c r="E306" s="662" t="s">
        <v>583</v>
      </c>
      <c r="F306" s="663" t="s">
        <v>2155</v>
      </c>
      <c r="G306" s="662"/>
      <c r="H306" s="662" t="s">
        <v>588</v>
      </c>
      <c r="I306" s="662" t="s">
        <v>589</v>
      </c>
      <c r="J306" s="662" t="s">
        <v>590</v>
      </c>
      <c r="K306" s="662" t="s">
        <v>591</v>
      </c>
      <c r="L306" s="664">
        <v>108.27</v>
      </c>
      <c r="M306" s="664">
        <v>2</v>
      </c>
      <c r="N306" s="665">
        <v>216.54</v>
      </c>
    </row>
    <row r="307" spans="1:14" ht="14.4" customHeight="1" x14ac:dyDescent="0.3">
      <c r="A307" s="660" t="s">
        <v>560</v>
      </c>
      <c r="B307" s="661" t="s">
        <v>561</v>
      </c>
      <c r="C307" s="662" t="s">
        <v>574</v>
      </c>
      <c r="D307" s="663" t="s">
        <v>2153</v>
      </c>
      <c r="E307" s="662" t="s">
        <v>583</v>
      </c>
      <c r="F307" s="663" t="s">
        <v>2155</v>
      </c>
      <c r="G307" s="662"/>
      <c r="H307" s="662" t="s">
        <v>1612</v>
      </c>
      <c r="I307" s="662" t="s">
        <v>1613</v>
      </c>
      <c r="J307" s="662" t="s">
        <v>1614</v>
      </c>
      <c r="K307" s="662" t="s">
        <v>1615</v>
      </c>
      <c r="L307" s="664">
        <v>249.3907211080672</v>
      </c>
      <c r="M307" s="664">
        <v>80</v>
      </c>
      <c r="N307" s="665">
        <v>19951.257688645375</v>
      </c>
    </row>
    <row r="308" spans="1:14" ht="14.4" customHeight="1" x14ac:dyDescent="0.3">
      <c r="A308" s="660" t="s">
        <v>560</v>
      </c>
      <c r="B308" s="661" t="s">
        <v>561</v>
      </c>
      <c r="C308" s="662" t="s">
        <v>574</v>
      </c>
      <c r="D308" s="663" t="s">
        <v>2153</v>
      </c>
      <c r="E308" s="662" t="s">
        <v>583</v>
      </c>
      <c r="F308" s="663" t="s">
        <v>2155</v>
      </c>
      <c r="G308" s="662"/>
      <c r="H308" s="662" t="s">
        <v>1616</v>
      </c>
      <c r="I308" s="662" t="s">
        <v>1616</v>
      </c>
      <c r="J308" s="662" t="s">
        <v>1617</v>
      </c>
      <c r="K308" s="662" t="s">
        <v>1618</v>
      </c>
      <c r="L308" s="664">
        <v>900.00070203790347</v>
      </c>
      <c r="M308" s="664">
        <v>1</v>
      </c>
      <c r="N308" s="665">
        <v>900.00070203790347</v>
      </c>
    </row>
    <row r="309" spans="1:14" ht="14.4" customHeight="1" x14ac:dyDescent="0.3">
      <c r="A309" s="660" t="s">
        <v>560</v>
      </c>
      <c r="B309" s="661" t="s">
        <v>561</v>
      </c>
      <c r="C309" s="662" t="s">
        <v>574</v>
      </c>
      <c r="D309" s="663" t="s">
        <v>2153</v>
      </c>
      <c r="E309" s="662" t="s">
        <v>583</v>
      </c>
      <c r="F309" s="663" t="s">
        <v>2155</v>
      </c>
      <c r="G309" s="662"/>
      <c r="H309" s="662" t="s">
        <v>592</v>
      </c>
      <c r="I309" s="662" t="s">
        <v>592</v>
      </c>
      <c r="J309" s="662" t="s">
        <v>593</v>
      </c>
      <c r="K309" s="662" t="s">
        <v>594</v>
      </c>
      <c r="L309" s="664">
        <v>553.99000000000012</v>
      </c>
      <c r="M309" s="664">
        <v>1.6</v>
      </c>
      <c r="N309" s="665">
        <v>886.38400000000024</v>
      </c>
    </row>
    <row r="310" spans="1:14" ht="14.4" customHeight="1" x14ac:dyDescent="0.3">
      <c r="A310" s="660" t="s">
        <v>560</v>
      </c>
      <c r="B310" s="661" t="s">
        <v>561</v>
      </c>
      <c r="C310" s="662" t="s">
        <v>574</v>
      </c>
      <c r="D310" s="663" t="s">
        <v>2153</v>
      </c>
      <c r="E310" s="662" t="s">
        <v>583</v>
      </c>
      <c r="F310" s="663" t="s">
        <v>2155</v>
      </c>
      <c r="G310" s="662"/>
      <c r="H310" s="662" t="s">
        <v>1619</v>
      </c>
      <c r="I310" s="662" t="s">
        <v>1619</v>
      </c>
      <c r="J310" s="662" t="s">
        <v>1620</v>
      </c>
      <c r="K310" s="662" t="s">
        <v>1621</v>
      </c>
      <c r="L310" s="664">
        <v>387.5790433252576</v>
      </c>
      <c r="M310" s="664">
        <v>2</v>
      </c>
      <c r="N310" s="665">
        <v>775.1580866505152</v>
      </c>
    </row>
    <row r="311" spans="1:14" ht="14.4" customHeight="1" x14ac:dyDescent="0.3">
      <c r="A311" s="660" t="s">
        <v>560</v>
      </c>
      <c r="B311" s="661" t="s">
        <v>561</v>
      </c>
      <c r="C311" s="662" t="s">
        <v>574</v>
      </c>
      <c r="D311" s="663" t="s">
        <v>2153</v>
      </c>
      <c r="E311" s="662" t="s">
        <v>583</v>
      </c>
      <c r="F311" s="663" t="s">
        <v>2155</v>
      </c>
      <c r="G311" s="662" t="s">
        <v>602</v>
      </c>
      <c r="H311" s="662" t="s">
        <v>603</v>
      </c>
      <c r="I311" s="662" t="s">
        <v>603</v>
      </c>
      <c r="J311" s="662" t="s">
        <v>604</v>
      </c>
      <c r="K311" s="662" t="s">
        <v>605</v>
      </c>
      <c r="L311" s="664">
        <v>171.60000000000005</v>
      </c>
      <c r="M311" s="664">
        <v>30</v>
      </c>
      <c r="N311" s="665">
        <v>5148.0000000000018</v>
      </c>
    </row>
    <row r="312" spans="1:14" ht="14.4" customHeight="1" x14ac:dyDescent="0.3">
      <c r="A312" s="660" t="s">
        <v>560</v>
      </c>
      <c r="B312" s="661" t="s">
        <v>561</v>
      </c>
      <c r="C312" s="662" t="s">
        <v>574</v>
      </c>
      <c r="D312" s="663" t="s">
        <v>2153</v>
      </c>
      <c r="E312" s="662" t="s">
        <v>583</v>
      </c>
      <c r="F312" s="663" t="s">
        <v>2155</v>
      </c>
      <c r="G312" s="662" t="s">
        <v>602</v>
      </c>
      <c r="H312" s="662" t="s">
        <v>606</v>
      </c>
      <c r="I312" s="662" t="s">
        <v>606</v>
      </c>
      <c r="J312" s="662" t="s">
        <v>607</v>
      </c>
      <c r="K312" s="662" t="s">
        <v>608</v>
      </c>
      <c r="L312" s="664">
        <v>174.00600000000003</v>
      </c>
      <c r="M312" s="664">
        <v>25</v>
      </c>
      <c r="N312" s="665">
        <v>4350.1500000000005</v>
      </c>
    </row>
    <row r="313" spans="1:14" ht="14.4" customHeight="1" x14ac:dyDescent="0.3">
      <c r="A313" s="660" t="s">
        <v>560</v>
      </c>
      <c r="B313" s="661" t="s">
        <v>561</v>
      </c>
      <c r="C313" s="662" t="s">
        <v>574</v>
      </c>
      <c r="D313" s="663" t="s">
        <v>2153</v>
      </c>
      <c r="E313" s="662" t="s">
        <v>583</v>
      </c>
      <c r="F313" s="663" t="s">
        <v>2155</v>
      </c>
      <c r="G313" s="662" t="s">
        <v>602</v>
      </c>
      <c r="H313" s="662" t="s">
        <v>609</v>
      </c>
      <c r="I313" s="662" t="s">
        <v>609</v>
      </c>
      <c r="J313" s="662" t="s">
        <v>610</v>
      </c>
      <c r="K313" s="662" t="s">
        <v>608</v>
      </c>
      <c r="L313" s="664">
        <v>143.96296296296296</v>
      </c>
      <c r="M313" s="664">
        <v>27</v>
      </c>
      <c r="N313" s="665">
        <v>3887</v>
      </c>
    </row>
    <row r="314" spans="1:14" ht="14.4" customHeight="1" x14ac:dyDescent="0.3">
      <c r="A314" s="660" t="s">
        <v>560</v>
      </c>
      <c r="B314" s="661" t="s">
        <v>561</v>
      </c>
      <c r="C314" s="662" t="s">
        <v>574</v>
      </c>
      <c r="D314" s="663" t="s">
        <v>2153</v>
      </c>
      <c r="E314" s="662" t="s">
        <v>583</v>
      </c>
      <c r="F314" s="663" t="s">
        <v>2155</v>
      </c>
      <c r="G314" s="662" t="s">
        <v>602</v>
      </c>
      <c r="H314" s="662" t="s">
        <v>1622</v>
      </c>
      <c r="I314" s="662" t="s">
        <v>1622</v>
      </c>
      <c r="J314" s="662" t="s">
        <v>610</v>
      </c>
      <c r="K314" s="662" t="s">
        <v>1623</v>
      </c>
      <c r="L314" s="664">
        <v>126.5003035308232</v>
      </c>
      <c r="M314" s="664">
        <v>10</v>
      </c>
      <c r="N314" s="665">
        <v>1265.003035308232</v>
      </c>
    </row>
    <row r="315" spans="1:14" ht="14.4" customHeight="1" x14ac:dyDescent="0.3">
      <c r="A315" s="660" t="s">
        <v>560</v>
      </c>
      <c r="B315" s="661" t="s">
        <v>561</v>
      </c>
      <c r="C315" s="662" t="s">
        <v>574</v>
      </c>
      <c r="D315" s="663" t="s">
        <v>2153</v>
      </c>
      <c r="E315" s="662" t="s">
        <v>583</v>
      </c>
      <c r="F315" s="663" t="s">
        <v>2155</v>
      </c>
      <c r="G315" s="662" t="s">
        <v>602</v>
      </c>
      <c r="H315" s="662" t="s">
        <v>611</v>
      </c>
      <c r="I315" s="662" t="s">
        <v>611</v>
      </c>
      <c r="J315" s="662" t="s">
        <v>610</v>
      </c>
      <c r="K315" s="662" t="s">
        <v>612</v>
      </c>
      <c r="L315" s="664">
        <v>226.97941176470582</v>
      </c>
      <c r="M315" s="664">
        <v>17</v>
      </c>
      <c r="N315" s="665">
        <v>3858.6499999999987</v>
      </c>
    </row>
    <row r="316" spans="1:14" ht="14.4" customHeight="1" x14ac:dyDescent="0.3">
      <c r="A316" s="660" t="s">
        <v>560</v>
      </c>
      <c r="B316" s="661" t="s">
        <v>561</v>
      </c>
      <c r="C316" s="662" t="s">
        <v>574</v>
      </c>
      <c r="D316" s="663" t="s">
        <v>2153</v>
      </c>
      <c r="E316" s="662" t="s">
        <v>583</v>
      </c>
      <c r="F316" s="663" t="s">
        <v>2155</v>
      </c>
      <c r="G316" s="662" t="s">
        <v>602</v>
      </c>
      <c r="H316" s="662" t="s">
        <v>613</v>
      </c>
      <c r="I316" s="662" t="s">
        <v>613</v>
      </c>
      <c r="J316" s="662" t="s">
        <v>604</v>
      </c>
      <c r="K316" s="662" t="s">
        <v>614</v>
      </c>
      <c r="L316" s="664">
        <v>93.730259974302726</v>
      </c>
      <c r="M316" s="664">
        <v>103</v>
      </c>
      <c r="N316" s="665">
        <v>9654.2167773531801</v>
      </c>
    </row>
    <row r="317" spans="1:14" ht="14.4" customHeight="1" x14ac:dyDescent="0.3">
      <c r="A317" s="660" t="s">
        <v>560</v>
      </c>
      <c r="B317" s="661" t="s">
        <v>561</v>
      </c>
      <c r="C317" s="662" t="s">
        <v>574</v>
      </c>
      <c r="D317" s="663" t="s">
        <v>2153</v>
      </c>
      <c r="E317" s="662" t="s">
        <v>583</v>
      </c>
      <c r="F317" s="663" t="s">
        <v>2155</v>
      </c>
      <c r="G317" s="662" t="s">
        <v>602</v>
      </c>
      <c r="H317" s="662" t="s">
        <v>617</v>
      </c>
      <c r="I317" s="662" t="s">
        <v>618</v>
      </c>
      <c r="J317" s="662" t="s">
        <v>619</v>
      </c>
      <c r="K317" s="662" t="s">
        <v>620</v>
      </c>
      <c r="L317" s="664">
        <v>38.319419689783956</v>
      </c>
      <c r="M317" s="664">
        <v>1</v>
      </c>
      <c r="N317" s="665">
        <v>38.319419689783956</v>
      </c>
    </row>
    <row r="318" spans="1:14" ht="14.4" customHeight="1" x14ac:dyDescent="0.3">
      <c r="A318" s="660" t="s">
        <v>560</v>
      </c>
      <c r="B318" s="661" t="s">
        <v>561</v>
      </c>
      <c r="C318" s="662" t="s">
        <v>574</v>
      </c>
      <c r="D318" s="663" t="s">
        <v>2153</v>
      </c>
      <c r="E318" s="662" t="s">
        <v>583</v>
      </c>
      <c r="F318" s="663" t="s">
        <v>2155</v>
      </c>
      <c r="G318" s="662" t="s">
        <v>602</v>
      </c>
      <c r="H318" s="662" t="s">
        <v>625</v>
      </c>
      <c r="I318" s="662" t="s">
        <v>626</v>
      </c>
      <c r="J318" s="662" t="s">
        <v>627</v>
      </c>
      <c r="K318" s="662" t="s">
        <v>628</v>
      </c>
      <c r="L318" s="664">
        <v>87.030000000000015</v>
      </c>
      <c r="M318" s="664">
        <v>5</v>
      </c>
      <c r="N318" s="665">
        <v>435.15000000000009</v>
      </c>
    </row>
    <row r="319" spans="1:14" ht="14.4" customHeight="1" x14ac:dyDescent="0.3">
      <c r="A319" s="660" t="s">
        <v>560</v>
      </c>
      <c r="B319" s="661" t="s">
        <v>561</v>
      </c>
      <c r="C319" s="662" t="s">
        <v>574</v>
      </c>
      <c r="D319" s="663" t="s">
        <v>2153</v>
      </c>
      <c r="E319" s="662" t="s">
        <v>583</v>
      </c>
      <c r="F319" s="663" t="s">
        <v>2155</v>
      </c>
      <c r="G319" s="662" t="s">
        <v>602</v>
      </c>
      <c r="H319" s="662" t="s">
        <v>633</v>
      </c>
      <c r="I319" s="662" t="s">
        <v>634</v>
      </c>
      <c r="J319" s="662" t="s">
        <v>631</v>
      </c>
      <c r="K319" s="662" t="s">
        <v>635</v>
      </c>
      <c r="L319" s="664">
        <v>101.09642180274743</v>
      </c>
      <c r="M319" s="664">
        <v>136</v>
      </c>
      <c r="N319" s="665">
        <v>13749.113365173651</v>
      </c>
    </row>
    <row r="320" spans="1:14" ht="14.4" customHeight="1" x14ac:dyDescent="0.3">
      <c r="A320" s="660" t="s">
        <v>560</v>
      </c>
      <c r="B320" s="661" t="s">
        <v>561</v>
      </c>
      <c r="C320" s="662" t="s">
        <v>574</v>
      </c>
      <c r="D320" s="663" t="s">
        <v>2153</v>
      </c>
      <c r="E320" s="662" t="s">
        <v>583</v>
      </c>
      <c r="F320" s="663" t="s">
        <v>2155</v>
      </c>
      <c r="G320" s="662" t="s">
        <v>602</v>
      </c>
      <c r="H320" s="662" t="s">
        <v>636</v>
      </c>
      <c r="I320" s="662" t="s">
        <v>637</v>
      </c>
      <c r="J320" s="662" t="s">
        <v>638</v>
      </c>
      <c r="K320" s="662" t="s">
        <v>639</v>
      </c>
      <c r="L320" s="664">
        <v>167.61</v>
      </c>
      <c r="M320" s="664">
        <v>5</v>
      </c>
      <c r="N320" s="665">
        <v>838.05000000000007</v>
      </c>
    </row>
    <row r="321" spans="1:14" ht="14.4" customHeight="1" x14ac:dyDescent="0.3">
      <c r="A321" s="660" t="s">
        <v>560</v>
      </c>
      <c r="B321" s="661" t="s">
        <v>561</v>
      </c>
      <c r="C321" s="662" t="s">
        <v>574</v>
      </c>
      <c r="D321" s="663" t="s">
        <v>2153</v>
      </c>
      <c r="E321" s="662" t="s">
        <v>583</v>
      </c>
      <c r="F321" s="663" t="s">
        <v>2155</v>
      </c>
      <c r="G321" s="662" t="s">
        <v>602</v>
      </c>
      <c r="H321" s="662" t="s">
        <v>640</v>
      </c>
      <c r="I321" s="662" t="s">
        <v>641</v>
      </c>
      <c r="J321" s="662" t="s">
        <v>642</v>
      </c>
      <c r="K321" s="662" t="s">
        <v>643</v>
      </c>
      <c r="L321" s="664">
        <v>64.546734875040528</v>
      </c>
      <c r="M321" s="664">
        <v>66</v>
      </c>
      <c r="N321" s="665">
        <v>4260.0845017526744</v>
      </c>
    </row>
    <row r="322" spans="1:14" ht="14.4" customHeight="1" x14ac:dyDescent="0.3">
      <c r="A322" s="660" t="s">
        <v>560</v>
      </c>
      <c r="B322" s="661" t="s">
        <v>561</v>
      </c>
      <c r="C322" s="662" t="s">
        <v>574</v>
      </c>
      <c r="D322" s="663" t="s">
        <v>2153</v>
      </c>
      <c r="E322" s="662" t="s">
        <v>583</v>
      </c>
      <c r="F322" s="663" t="s">
        <v>2155</v>
      </c>
      <c r="G322" s="662" t="s">
        <v>602</v>
      </c>
      <c r="H322" s="662" t="s">
        <v>656</v>
      </c>
      <c r="I322" s="662" t="s">
        <v>657</v>
      </c>
      <c r="J322" s="662" t="s">
        <v>658</v>
      </c>
      <c r="K322" s="662" t="s">
        <v>659</v>
      </c>
      <c r="L322" s="664">
        <v>28.00575680640048</v>
      </c>
      <c r="M322" s="664">
        <v>414</v>
      </c>
      <c r="N322" s="665">
        <v>11594.383317849799</v>
      </c>
    </row>
    <row r="323" spans="1:14" ht="14.4" customHeight="1" x14ac:dyDescent="0.3">
      <c r="A323" s="660" t="s">
        <v>560</v>
      </c>
      <c r="B323" s="661" t="s">
        <v>561</v>
      </c>
      <c r="C323" s="662" t="s">
        <v>574</v>
      </c>
      <c r="D323" s="663" t="s">
        <v>2153</v>
      </c>
      <c r="E323" s="662" t="s">
        <v>583</v>
      </c>
      <c r="F323" s="663" t="s">
        <v>2155</v>
      </c>
      <c r="G323" s="662" t="s">
        <v>602</v>
      </c>
      <c r="H323" s="662" t="s">
        <v>683</v>
      </c>
      <c r="I323" s="662" t="s">
        <v>684</v>
      </c>
      <c r="J323" s="662" t="s">
        <v>685</v>
      </c>
      <c r="K323" s="662" t="s">
        <v>686</v>
      </c>
      <c r="L323" s="664">
        <v>66.191914083253067</v>
      </c>
      <c r="M323" s="664">
        <v>14</v>
      </c>
      <c r="N323" s="665">
        <v>926.686797165543</v>
      </c>
    </row>
    <row r="324" spans="1:14" ht="14.4" customHeight="1" x14ac:dyDescent="0.3">
      <c r="A324" s="660" t="s">
        <v>560</v>
      </c>
      <c r="B324" s="661" t="s">
        <v>561</v>
      </c>
      <c r="C324" s="662" t="s">
        <v>574</v>
      </c>
      <c r="D324" s="663" t="s">
        <v>2153</v>
      </c>
      <c r="E324" s="662" t="s">
        <v>583</v>
      </c>
      <c r="F324" s="663" t="s">
        <v>2155</v>
      </c>
      <c r="G324" s="662" t="s">
        <v>602</v>
      </c>
      <c r="H324" s="662" t="s">
        <v>691</v>
      </c>
      <c r="I324" s="662" t="s">
        <v>692</v>
      </c>
      <c r="J324" s="662" t="s">
        <v>693</v>
      </c>
      <c r="K324" s="662" t="s">
        <v>694</v>
      </c>
      <c r="L324" s="664">
        <v>353.98906723359079</v>
      </c>
      <c r="M324" s="664">
        <v>146</v>
      </c>
      <c r="N324" s="665">
        <v>51682.403816104255</v>
      </c>
    </row>
    <row r="325" spans="1:14" ht="14.4" customHeight="1" x14ac:dyDescent="0.3">
      <c r="A325" s="660" t="s">
        <v>560</v>
      </c>
      <c r="B325" s="661" t="s">
        <v>561</v>
      </c>
      <c r="C325" s="662" t="s">
        <v>574</v>
      </c>
      <c r="D325" s="663" t="s">
        <v>2153</v>
      </c>
      <c r="E325" s="662" t="s">
        <v>583</v>
      </c>
      <c r="F325" s="663" t="s">
        <v>2155</v>
      </c>
      <c r="G325" s="662" t="s">
        <v>602</v>
      </c>
      <c r="H325" s="662" t="s">
        <v>695</v>
      </c>
      <c r="I325" s="662" t="s">
        <v>696</v>
      </c>
      <c r="J325" s="662" t="s">
        <v>697</v>
      </c>
      <c r="K325" s="662" t="s">
        <v>698</v>
      </c>
      <c r="L325" s="664">
        <v>57.875359879242758</v>
      </c>
      <c r="M325" s="664">
        <v>108</v>
      </c>
      <c r="N325" s="665">
        <v>6250.538866958218</v>
      </c>
    </row>
    <row r="326" spans="1:14" ht="14.4" customHeight="1" x14ac:dyDescent="0.3">
      <c r="A326" s="660" t="s">
        <v>560</v>
      </c>
      <c r="B326" s="661" t="s">
        <v>561</v>
      </c>
      <c r="C326" s="662" t="s">
        <v>574</v>
      </c>
      <c r="D326" s="663" t="s">
        <v>2153</v>
      </c>
      <c r="E326" s="662" t="s">
        <v>583</v>
      </c>
      <c r="F326" s="663" t="s">
        <v>2155</v>
      </c>
      <c r="G326" s="662" t="s">
        <v>602</v>
      </c>
      <c r="H326" s="662" t="s">
        <v>699</v>
      </c>
      <c r="I326" s="662" t="s">
        <v>700</v>
      </c>
      <c r="J326" s="662" t="s">
        <v>701</v>
      </c>
      <c r="K326" s="662" t="s">
        <v>702</v>
      </c>
      <c r="L326" s="664">
        <v>109.08075151838526</v>
      </c>
      <c r="M326" s="664">
        <v>5</v>
      </c>
      <c r="N326" s="665">
        <v>545.40375759192625</v>
      </c>
    </row>
    <row r="327" spans="1:14" ht="14.4" customHeight="1" x14ac:dyDescent="0.3">
      <c r="A327" s="660" t="s">
        <v>560</v>
      </c>
      <c r="B327" s="661" t="s">
        <v>561</v>
      </c>
      <c r="C327" s="662" t="s">
        <v>574</v>
      </c>
      <c r="D327" s="663" t="s">
        <v>2153</v>
      </c>
      <c r="E327" s="662" t="s">
        <v>583</v>
      </c>
      <c r="F327" s="663" t="s">
        <v>2155</v>
      </c>
      <c r="G327" s="662" t="s">
        <v>602</v>
      </c>
      <c r="H327" s="662" t="s">
        <v>711</v>
      </c>
      <c r="I327" s="662" t="s">
        <v>712</v>
      </c>
      <c r="J327" s="662" t="s">
        <v>713</v>
      </c>
      <c r="K327" s="662" t="s">
        <v>714</v>
      </c>
      <c r="L327" s="664">
        <v>144.76941691004515</v>
      </c>
      <c r="M327" s="664">
        <v>7</v>
      </c>
      <c r="N327" s="665">
        <v>1013.3859183703161</v>
      </c>
    </row>
    <row r="328" spans="1:14" ht="14.4" customHeight="1" x14ac:dyDescent="0.3">
      <c r="A328" s="660" t="s">
        <v>560</v>
      </c>
      <c r="B328" s="661" t="s">
        <v>561</v>
      </c>
      <c r="C328" s="662" t="s">
        <v>574</v>
      </c>
      <c r="D328" s="663" t="s">
        <v>2153</v>
      </c>
      <c r="E328" s="662" t="s">
        <v>583</v>
      </c>
      <c r="F328" s="663" t="s">
        <v>2155</v>
      </c>
      <c r="G328" s="662" t="s">
        <v>602</v>
      </c>
      <c r="H328" s="662" t="s">
        <v>1624</v>
      </c>
      <c r="I328" s="662" t="s">
        <v>1625</v>
      </c>
      <c r="J328" s="662" t="s">
        <v>1626</v>
      </c>
      <c r="K328" s="662" t="s">
        <v>1627</v>
      </c>
      <c r="L328" s="664">
        <v>446.59849999999994</v>
      </c>
      <c r="M328" s="664">
        <v>1</v>
      </c>
      <c r="N328" s="665">
        <v>446.59849999999994</v>
      </c>
    </row>
    <row r="329" spans="1:14" ht="14.4" customHeight="1" x14ac:dyDescent="0.3">
      <c r="A329" s="660" t="s">
        <v>560</v>
      </c>
      <c r="B329" s="661" t="s">
        <v>561</v>
      </c>
      <c r="C329" s="662" t="s">
        <v>574</v>
      </c>
      <c r="D329" s="663" t="s">
        <v>2153</v>
      </c>
      <c r="E329" s="662" t="s">
        <v>583</v>
      </c>
      <c r="F329" s="663" t="s">
        <v>2155</v>
      </c>
      <c r="G329" s="662" t="s">
        <v>602</v>
      </c>
      <c r="H329" s="662" t="s">
        <v>1628</v>
      </c>
      <c r="I329" s="662" t="s">
        <v>1629</v>
      </c>
      <c r="J329" s="662" t="s">
        <v>988</v>
      </c>
      <c r="K329" s="662" t="s">
        <v>1630</v>
      </c>
      <c r="L329" s="664">
        <v>185.61</v>
      </c>
      <c r="M329" s="664">
        <v>1</v>
      </c>
      <c r="N329" s="665">
        <v>185.61</v>
      </c>
    </row>
    <row r="330" spans="1:14" ht="14.4" customHeight="1" x14ac:dyDescent="0.3">
      <c r="A330" s="660" t="s">
        <v>560</v>
      </c>
      <c r="B330" s="661" t="s">
        <v>561</v>
      </c>
      <c r="C330" s="662" t="s">
        <v>574</v>
      </c>
      <c r="D330" s="663" t="s">
        <v>2153</v>
      </c>
      <c r="E330" s="662" t="s">
        <v>583</v>
      </c>
      <c r="F330" s="663" t="s">
        <v>2155</v>
      </c>
      <c r="G330" s="662" t="s">
        <v>602</v>
      </c>
      <c r="H330" s="662" t="s">
        <v>719</v>
      </c>
      <c r="I330" s="662" t="s">
        <v>719</v>
      </c>
      <c r="J330" s="662" t="s">
        <v>720</v>
      </c>
      <c r="K330" s="662" t="s">
        <v>721</v>
      </c>
      <c r="L330" s="664">
        <v>36.534468281456746</v>
      </c>
      <c r="M330" s="664">
        <v>191</v>
      </c>
      <c r="N330" s="665">
        <v>6978.0834417582382</v>
      </c>
    </row>
    <row r="331" spans="1:14" ht="14.4" customHeight="1" x14ac:dyDescent="0.3">
      <c r="A331" s="660" t="s">
        <v>560</v>
      </c>
      <c r="B331" s="661" t="s">
        <v>561</v>
      </c>
      <c r="C331" s="662" t="s">
        <v>574</v>
      </c>
      <c r="D331" s="663" t="s">
        <v>2153</v>
      </c>
      <c r="E331" s="662" t="s">
        <v>583</v>
      </c>
      <c r="F331" s="663" t="s">
        <v>2155</v>
      </c>
      <c r="G331" s="662" t="s">
        <v>602</v>
      </c>
      <c r="H331" s="662" t="s">
        <v>722</v>
      </c>
      <c r="I331" s="662" t="s">
        <v>723</v>
      </c>
      <c r="J331" s="662" t="s">
        <v>724</v>
      </c>
      <c r="K331" s="662" t="s">
        <v>725</v>
      </c>
      <c r="L331" s="664">
        <v>198.18679459101273</v>
      </c>
      <c r="M331" s="664">
        <v>3</v>
      </c>
      <c r="N331" s="665">
        <v>594.56038377303821</v>
      </c>
    </row>
    <row r="332" spans="1:14" ht="14.4" customHeight="1" x14ac:dyDescent="0.3">
      <c r="A332" s="660" t="s">
        <v>560</v>
      </c>
      <c r="B332" s="661" t="s">
        <v>561</v>
      </c>
      <c r="C332" s="662" t="s">
        <v>574</v>
      </c>
      <c r="D332" s="663" t="s">
        <v>2153</v>
      </c>
      <c r="E332" s="662" t="s">
        <v>583</v>
      </c>
      <c r="F332" s="663" t="s">
        <v>2155</v>
      </c>
      <c r="G332" s="662" t="s">
        <v>602</v>
      </c>
      <c r="H332" s="662" t="s">
        <v>742</v>
      </c>
      <c r="I332" s="662" t="s">
        <v>743</v>
      </c>
      <c r="J332" s="662" t="s">
        <v>744</v>
      </c>
      <c r="K332" s="662" t="s">
        <v>745</v>
      </c>
      <c r="L332" s="664">
        <v>118.72999999999999</v>
      </c>
      <c r="M332" s="664">
        <v>1</v>
      </c>
      <c r="N332" s="665">
        <v>118.72999999999999</v>
      </c>
    </row>
    <row r="333" spans="1:14" ht="14.4" customHeight="1" x14ac:dyDescent="0.3">
      <c r="A333" s="660" t="s">
        <v>560</v>
      </c>
      <c r="B333" s="661" t="s">
        <v>561</v>
      </c>
      <c r="C333" s="662" t="s">
        <v>574</v>
      </c>
      <c r="D333" s="663" t="s">
        <v>2153</v>
      </c>
      <c r="E333" s="662" t="s">
        <v>583</v>
      </c>
      <c r="F333" s="663" t="s">
        <v>2155</v>
      </c>
      <c r="G333" s="662" t="s">
        <v>602</v>
      </c>
      <c r="H333" s="662" t="s">
        <v>750</v>
      </c>
      <c r="I333" s="662" t="s">
        <v>751</v>
      </c>
      <c r="J333" s="662" t="s">
        <v>752</v>
      </c>
      <c r="K333" s="662" t="s">
        <v>753</v>
      </c>
      <c r="L333" s="664">
        <v>85.849949695834255</v>
      </c>
      <c r="M333" s="664">
        <v>1</v>
      </c>
      <c r="N333" s="665">
        <v>85.849949695834255</v>
      </c>
    </row>
    <row r="334" spans="1:14" ht="14.4" customHeight="1" x14ac:dyDescent="0.3">
      <c r="A334" s="660" t="s">
        <v>560</v>
      </c>
      <c r="B334" s="661" t="s">
        <v>561</v>
      </c>
      <c r="C334" s="662" t="s">
        <v>574</v>
      </c>
      <c r="D334" s="663" t="s">
        <v>2153</v>
      </c>
      <c r="E334" s="662" t="s">
        <v>583</v>
      </c>
      <c r="F334" s="663" t="s">
        <v>2155</v>
      </c>
      <c r="G334" s="662" t="s">
        <v>602</v>
      </c>
      <c r="H334" s="662" t="s">
        <v>761</v>
      </c>
      <c r="I334" s="662" t="s">
        <v>762</v>
      </c>
      <c r="J334" s="662" t="s">
        <v>763</v>
      </c>
      <c r="K334" s="662" t="s">
        <v>764</v>
      </c>
      <c r="L334" s="664">
        <v>327.07043838832152</v>
      </c>
      <c r="M334" s="664">
        <v>52</v>
      </c>
      <c r="N334" s="665">
        <v>17007.662796192719</v>
      </c>
    </row>
    <row r="335" spans="1:14" ht="14.4" customHeight="1" x14ac:dyDescent="0.3">
      <c r="A335" s="660" t="s">
        <v>560</v>
      </c>
      <c r="B335" s="661" t="s">
        <v>561</v>
      </c>
      <c r="C335" s="662" t="s">
        <v>574</v>
      </c>
      <c r="D335" s="663" t="s">
        <v>2153</v>
      </c>
      <c r="E335" s="662" t="s">
        <v>583</v>
      </c>
      <c r="F335" s="663" t="s">
        <v>2155</v>
      </c>
      <c r="G335" s="662" t="s">
        <v>602</v>
      </c>
      <c r="H335" s="662" t="s">
        <v>776</v>
      </c>
      <c r="I335" s="662" t="s">
        <v>777</v>
      </c>
      <c r="J335" s="662" t="s">
        <v>778</v>
      </c>
      <c r="K335" s="662" t="s">
        <v>779</v>
      </c>
      <c r="L335" s="664">
        <v>85.508499649764545</v>
      </c>
      <c r="M335" s="664">
        <v>7</v>
      </c>
      <c r="N335" s="665">
        <v>598.55949754835183</v>
      </c>
    </row>
    <row r="336" spans="1:14" ht="14.4" customHeight="1" x14ac:dyDescent="0.3">
      <c r="A336" s="660" t="s">
        <v>560</v>
      </c>
      <c r="B336" s="661" t="s">
        <v>561</v>
      </c>
      <c r="C336" s="662" t="s">
        <v>574</v>
      </c>
      <c r="D336" s="663" t="s">
        <v>2153</v>
      </c>
      <c r="E336" s="662" t="s">
        <v>583</v>
      </c>
      <c r="F336" s="663" t="s">
        <v>2155</v>
      </c>
      <c r="G336" s="662" t="s">
        <v>602</v>
      </c>
      <c r="H336" s="662" t="s">
        <v>780</v>
      </c>
      <c r="I336" s="662" t="s">
        <v>781</v>
      </c>
      <c r="J336" s="662" t="s">
        <v>697</v>
      </c>
      <c r="K336" s="662" t="s">
        <v>782</v>
      </c>
      <c r="L336" s="664">
        <v>21.64484164412977</v>
      </c>
      <c r="M336" s="664">
        <v>2</v>
      </c>
      <c r="N336" s="665">
        <v>43.289683288259539</v>
      </c>
    </row>
    <row r="337" spans="1:14" ht="14.4" customHeight="1" x14ac:dyDescent="0.3">
      <c r="A337" s="660" t="s">
        <v>560</v>
      </c>
      <c r="B337" s="661" t="s">
        <v>561</v>
      </c>
      <c r="C337" s="662" t="s">
        <v>574</v>
      </c>
      <c r="D337" s="663" t="s">
        <v>2153</v>
      </c>
      <c r="E337" s="662" t="s">
        <v>583</v>
      </c>
      <c r="F337" s="663" t="s">
        <v>2155</v>
      </c>
      <c r="G337" s="662" t="s">
        <v>602</v>
      </c>
      <c r="H337" s="662" t="s">
        <v>787</v>
      </c>
      <c r="I337" s="662" t="s">
        <v>788</v>
      </c>
      <c r="J337" s="662" t="s">
        <v>789</v>
      </c>
      <c r="K337" s="662" t="s">
        <v>790</v>
      </c>
      <c r="L337" s="664">
        <v>74.564529920632708</v>
      </c>
      <c r="M337" s="664">
        <v>4</v>
      </c>
      <c r="N337" s="665">
        <v>298.25811968253083</v>
      </c>
    </row>
    <row r="338" spans="1:14" ht="14.4" customHeight="1" x14ac:dyDescent="0.3">
      <c r="A338" s="660" t="s">
        <v>560</v>
      </c>
      <c r="B338" s="661" t="s">
        <v>561</v>
      </c>
      <c r="C338" s="662" t="s">
        <v>574</v>
      </c>
      <c r="D338" s="663" t="s">
        <v>2153</v>
      </c>
      <c r="E338" s="662" t="s">
        <v>583</v>
      </c>
      <c r="F338" s="663" t="s">
        <v>2155</v>
      </c>
      <c r="G338" s="662" t="s">
        <v>602</v>
      </c>
      <c r="H338" s="662" t="s">
        <v>1631</v>
      </c>
      <c r="I338" s="662" t="s">
        <v>1632</v>
      </c>
      <c r="J338" s="662" t="s">
        <v>1633</v>
      </c>
      <c r="K338" s="662"/>
      <c r="L338" s="664">
        <v>205.6</v>
      </c>
      <c r="M338" s="664">
        <v>1</v>
      </c>
      <c r="N338" s="665">
        <v>205.6</v>
      </c>
    </row>
    <row r="339" spans="1:14" ht="14.4" customHeight="1" x14ac:dyDescent="0.3">
      <c r="A339" s="660" t="s">
        <v>560</v>
      </c>
      <c r="B339" s="661" t="s">
        <v>561</v>
      </c>
      <c r="C339" s="662" t="s">
        <v>574</v>
      </c>
      <c r="D339" s="663" t="s">
        <v>2153</v>
      </c>
      <c r="E339" s="662" t="s">
        <v>583</v>
      </c>
      <c r="F339" s="663" t="s">
        <v>2155</v>
      </c>
      <c r="G339" s="662" t="s">
        <v>602</v>
      </c>
      <c r="H339" s="662" t="s">
        <v>1634</v>
      </c>
      <c r="I339" s="662" t="s">
        <v>1635</v>
      </c>
      <c r="J339" s="662" t="s">
        <v>1636</v>
      </c>
      <c r="K339" s="662" t="s">
        <v>1637</v>
      </c>
      <c r="L339" s="664">
        <v>155.94</v>
      </c>
      <c r="M339" s="664">
        <v>2</v>
      </c>
      <c r="N339" s="665">
        <v>311.88</v>
      </c>
    </row>
    <row r="340" spans="1:14" ht="14.4" customHeight="1" x14ac:dyDescent="0.3">
      <c r="A340" s="660" t="s">
        <v>560</v>
      </c>
      <c r="B340" s="661" t="s">
        <v>561</v>
      </c>
      <c r="C340" s="662" t="s">
        <v>574</v>
      </c>
      <c r="D340" s="663" t="s">
        <v>2153</v>
      </c>
      <c r="E340" s="662" t="s">
        <v>583</v>
      </c>
      <c r="F340" s="663" t="s">
        <v>2155</v>
      </c>
      <c r="G340" s="662" t="s">
        <v>602</v>
      </c>
      <c r="H340" s="662" t="s">
        <v>1638</v>
      </c>
      <c r="I340" s="662" t="s">
        <v>1639</v>
      </c>
      <c r="J340" s="662" t="s">
        <v>1640</v>
      </c>
      <c r="K340" s="662" t="s">
        <v>1641</v>
      </c>
      <c r="L340" s="664">
        <v>192.89499999999998</v>
      </c>
      <c r="M340" s="664">
        <v>2</v>
      </c>
      <c r="N340" s="665">
        <v>385.78999999999996</v>
      </c>
    </row>
    <row r="341" spans="1:14" ht="14.4" customHeight="1" x14ac:dyDescent="0.3">
      <c r="A341" s="660" t="s">
        <v>560</v>
      </c>
      <c r="B341" s="661" t="s">
        <v>561</v>
      </c>
      <c r="C341" s="662" t="s">
        <v>574</v>
      </c>
      <c r="D341" s="663" t="s">
        <v>2153</v>
      </c>
      <c r="E341" s="662" t="s">
        <v>583</v>
      </c>
      <c r="F341" s="663" t="s">
        <v>2155</v>
      </c>
      <c r="G341" s="662" t="s">
        <v>602</v>
      </c>
      <c r="H341" s="662" t="s">
        <v>806</v>
      </c>
      <c r="I341" s="662" t="s">
        <v>807</v>
      </c>
      <c r="J341" s="662" t="s">
        <v>808</v>
      </c>
      <c r="K341" s="662" t="s">
        <v>809</v>
      </c>
      <c r="L341" s="664">
        <v>116.43969434988873</v>
      </c>
      <c r="M341" s="664">
        <v>2</v>
      </c>
      <c r="N341" s="665">
        <v>232.87938869977745</v>
      </c>
    </row>
    <row r="342" spans="1:14" ht="14.4" customHeight="1" x14ac:dyDescent="0.3">
      <c r="A342" s="660" t="s">
        <v>560</v>
      </c>
      <c r="B342" s="661" t="s">
        <v>561</v>
      </c>
      <c r="C342" s="662" t="s">
        <v>574</v>
      </c>
      <c r="D342" s="663" t="s">
        <v>2153</v>
      </c>
      <c r="E342" s="662" t="s">
        <v>583</v>
      </c>
      <c r="F342" s="663" t="s">
        <v>2155</v>
      </c>
      <c r="G342" s="662" t="s">
        <v>602</v>
      </c>
      <c r="H342" s="662" t="s">
        <v>818</v>
      </c>
      <c r="I342" s="662" t="s">
        <v>819</v>
      </c>
      <c r="J342" s="662" t="s">
        <v>820</v>
      </c>
      <c r="K342" s="662" t="s">
        <v>821</v>
      </c>
      <c r="L342" s="664">
        <v>376.03000000000031</v>
      </c>
      <c r="M342" s="664">
        <v>2</v>
      </c>
      <c r="N342" s="665">
        <v>752.06000000000063</v>
      </c>
    </row>
    <row r="343" spans="1:14" ht="14.4" customHeight="1" x14ac:dyDescent="0.3">
      <c r="A343" s="660" t="s">
        <v>560</v>
      </c>
      <c r="B343" s="661" t="s">
        <v>561</v>
      </c>
      <c r="C343" s="662" t="s">
        <v>574</v>
      </c>
      <c r="D343" s="663" t="s">
        <v>2153</v>
      </c>
      <c r="E343" s="662" t="s">
        <v>583</v>
      </c>
      <c r="F343" s="663" t="s">
        <v>2155</v>
      </c>
      <c r="G343" s="662" t="s">
        <v>602</v>
      </c>
      <c r="H343" s="662" t="s">
        <v>822</v>
      </c>
      <c r="I343" s="662" t="s">
        <v>823</v>
      </c>
      <c r="J343" s="662" t="s">
        <v>824</v>
      </c>
      <c r="K343" s="662" t="s">
        <v>825</v>
      </c>
      <c r="L343" s="664">
        <v>63.58</v>
      </c>
      <c r="M343" s="664">
        <v>1</v>
      </c>
      <c r="N343" s="665">
        <v>63.58</v>
      </c>
    </row>
    <row r="344" spans="1:14" ht="14.4" customHeight="1" x14ac:dyDescent="0.3">
      <c r="A344" s="660" t="s">
        <v>560</v>
      </c>
      <c r="B344" s="661" t="s">
        <v>561</v>
      </c>
      <c r="C344" s="662" t="s">
        <v>574</v>
      </c>
      <c r="D344" s="663" t="s">
        <v>2153</v>
      </c>
      <c r="E344" s="662" t="s">
        <v>583</v>
      </c>
      <c r="F344" s="663" t="s">
        <v>2155</v>
      </c>
      <c r="G344" s="662" t="s">
        <v>602</v>
      </c>
      <c r="H344" s="662" t="s">
        <v>1642</v>
      </c>
      <c r="I344" s="662" t="s">
        <v>1642</v>
      </c>
      <c r="J344" s="662" t="s">
        <v>1643</v>
      </c>
      <c r="K344" s="662" t="s">
        <v>1644</v>
      </c>
      <c r="L344" s="664">
        <v>147.64499947518519</v>
      </c>
      <c r="M344" s="664">
        <v>2</v>
      </c>
      <c r="N344" s="665">
        <v>295.28999895037038</v>
      </c>
    </row>
    <row r="345" spans="1:14" ht="14.4" customHeight="1" x14ac:dyDescent="0.3">
      <c r="A345" s="660" t="s">
        <v>560</v>
      </c>
      <c r="B345" s="661" t="s">
        <v>561</v>
      </c>
      <c r="C345" s="662" t="s">
        <v>574</v>
      </c>
      <c r="D345" s="663" t="s">
        <v>2153</v>
      </c>
      <c r="E345" s="662" t="s">
        <v>583</v>
      </c>
      <c r="F345" s="663" t="s">
        <v>2155</v>
      </c>
      <c r="G345" s="662" t="s">
        <v>602</v>
      </c>
      <c r="H345" s="662" t="s">
        <v>1645</v>
      </c>
      <c r="I345" s="662" t="s">
        <v>1646</v>
      </c>
      <c r="J345" s="662" t="s">
        <v>1647</v>
      </c>
      <c r="K345" s="662" t="s">
        <v>1648</v>
      </c>
      <c r="L345" s="664">
        <v>101.0100018756995</v>
      </c>
      <c r="M345" s="664">
        <v>4</v>
      </c>
      <c r="N345" s="665">
        <v>404.04000750279801</v>
      </c>
    </row>
    <row r="346" spans="1:14" ht="14.4" customHeight="1" x14ac:dyDescent="0.3">
      <c r="A346" s="660" t="s">
        <v>560</v>
      </c>
      <c r="B346" s="661" t="s">
        <v>561</v>
      </c>
      <c r="C346" s="662" t="s">
        <v>574</v>
      </c>
      <c r="D346" s="663" t="s">
        <v>2153</v>
      </c>
      <c r="E346" s="662" t="s">
        <v>583</v>
      </c>
      <c r="F346" s="663" t="s">
        <v>2155</v>
      </c>
      <c r="G346" s="662" t="s">
        <v>602</v>
      </c>
      <c r="H346" s="662" t="s">
        <v>1649</v>
      </c>
      <c r="I346" s="662" t="s">
        <v>1650</v>
      </c>
      <c r="J346" s="662" t="s">
        <v>1651</v>
      </c>
      <c r="K346" s="662" t="s">
        <v>1652</v>
      </c>
      <c r="L346" s="664">
        <v>73.740074267447412</v>
      </c>
      <c r="M346" s="664">
        <v>2</v>
      </c>
      <c r="N346" s="665">
        <v>147.48014853489482</v>
      </c>
    </row>
    <row r="347" spans="1:14" ht="14.4" customHeight="1" x14ac:dyDescent="0.3">
      <c r="A347" s="660" t="s">
        <v>560</v>
      </c>
      <c r="B347" s="661" t="s">
        <v>561</v>
      </c>
      <c r="C347" s="662" t="s">
        <v>574</v>
      </c>
      <c r="D347" s="663" t="s">
        <v>2153</v>
      </c>
      <c r="E347" s="662" t="s">
        <v>583</v>
      </c>
      <c r="F347" s="663" t="s">
        <v>2155</v>
      </c>
      <c r="G347" s="662" t="s">
        <v>602</v>
      </c>
      <c r="H347" s="662" t="s">
        <v>1653</v>
      </c>
      <c r="I347" s="662" t="s">
        <v>1654</v>
      </c>
      <c r="J347" s="662" t="s">
        <v>832</v>
      </c>
      <c r="K347" s="662" t="s">
        <v>1655</v>
      </c>
      <c r="L347" s="664">
        <v>135.32033809452486</v>
      </c>
      <c r="M347" s="664">
        <v>1</v>
      </c>
      <c r="N347" s="665">
        <v>135.32033809452486</v>
      </c>
    </row>
    <row r="348" spans="1:14" ht="14.4" customHeight="1" x14ac:dyDescent="0.3">
      <c r="A348" s="660" t="s">
        <v>560</v>
      </c>
      <c r="B348" s="661" t="s">
        <v>561</v>
      </c>
      <c r="C348" s="662" t="s">
        <v>574</v>
      </c>
      <c r="D348" s="663" t="s">
        <v>2153</v>
      </c>
      <c r="E348" s="662" t="s">
        <v>583</v>
      </c>
      <c r="F348" s="663" t="s">
        <v>2155</v>
      </c>
      <c r="G348" s="662" t="s">
        <v>602</v>
      </c>
      <c r="H348" s="662" t="s">
        <v>830</v>
      </c>
      <c r="I348" s="662" t="s">
        <v>831</v>
      </c>
      <c r="J348" s="662" t="s">
        <v>832</v>
      </c>
      <c r="K348" s="662" t="s">
        <v>833</v>
      </c>
      <c r="L348" s="664">
        <v>139.11202729003713</v>
      </c>
      <c r="M348" s="664">
        <v>13</v>
      </c>
      <c r="N348" s="665">
        <v>1808.4563547704827</v>
      </c>
    </row>
    <row r="349" spans="1:14" ht="14.4" customHeight="1" x14ac:dyDescent="0.3">
      <c r="A349" s="660" t="s">
        <v>560</v>
      </c>
      <c r="B349" s="661" t="s">
        <v>561</v>
      </c>
      <c r="C349" s="662" t="s">
        <v>574</v>
      </c>
      <c r="D349" s="663" t="s">
        <v>2153</v>
      </c>
      <c r="E349" s="662" t="s">
        <v>583</v>
      </c>
      <c r="F349" s="663" t="s">
        <v>2155</v>
      </c>
      <c r="G349" s="662" t="s">
        <v>602</v>
      </c>
      <c r="H349" s="662" t="s">
        <v>842</v>
      </c>
      <c r="I349" s="662" t="s">
        <v>843</v>
      </c>
      <c r="J349" s="662" t="s">
        <v>844</v>
      </c>
      <c r="K349" s="662" t="s">
        <v>845</v>
      </c>
      <c r="L349" s="664">
        <v>88.459359930382973</v>
      </c>
      <c r="M349" s="664">
        <v>2</v>
      </c>
      <c r="N349" s="665">
        <v>176.91871986076595</v>
      </c>
    </row>
    <row r="350" spans="1:14" ht="14.4" customHeight="1" x14ac:dyDescent="0.3">
      <c r="A350" s="660" t="s">
        <v>560</v>
      </c>
      <c r="B350" s="661" t="s">
        <v>561</v>
      </c>
      <c r="C350" s="662" t="s">
        <v>574</v>
      </c>
      <c r="D350" s="663" t="s">
        <v>2153</v>
      </c>
      <c r="E350" s="662" t="s">
        <v>583</v>
      </c>
      <c r="F350" s="663" t="s">
        <v>2155</v>
      </c>
      <c r="G350" s="662" t="s">
        <v>602</v>
      </c>
      <c r="H350" s="662" t="s">
        <v>1656</v>
      </c>
      <c r="I350" s="662" t="s">
        <v>1656</v>
      </c>
      <c r="J350" s="662" t="s">
        <v>705</v>
      </c>
      <c r="K350" s="662" t="s">
        <v>1657</v>
      </c>
      <c r="L350" s="664">
        <v>106.45</v>
      </c>
      <c r="M350" s="664">
        <v>2</v>
      </c>
      <c r="N350" s="665">
        <v>212.9</v>
      </c>
    </row>
    <row r="351" spans="1:14" ht="14.4" customHeight="1" x14ac:dyDescent="0.3">
      <c r="A351" s="660" t="s">
        <v>560</v>
      </c>
      <c r="B351" s="661" t="s">
        <v>561</v>
      </c>
      <c r="C351" s="662" t="s">
        <v>574</v>
      </c>
      <c r="D351" s="663" t="s">
        <v>2153</v>
      </c>
      <c r="E351" s="662" t="s">
        <v>583</v>
      </c>
      <c r="F351" s="663" t="s">
        <v>2155</v>
      </c>
      <c r="G351" s="662" t="s">
        <v>602</v>
      </c>
      <c r="H351" s="662" t="s">
        <v>850</v>
      </c>
      <c r="I351" s="662" t="s">
        <v>851</v>
      </c>
      <c r="J351" s="662" t="s">
        <v>848</v>
      </c>
      <c r="K351" s="662" t="s">
        <v>852</v>
      </c>
      <c r="L351" s="664">
        <v>279.82637046949316</v>
      </c>
      <c r="M351" s="664">
        <v>7</v>
      </c>
      <c r="N351" s="665">
        <v>1958.784593286452</v>
      </c>
    </row>
    <row r="352" spans="1:14" ht="14.4" customHeight="1" x14ac:dyDescent="0.3">
      <c r="A352" s="660" t="s">
        <v>560</v>
      </c>
      <c r="B352" s="661" t="s">
        <v>561</v>
      </c>
      <c r="C352" s="662" t="s">
        <v>574</v>
      </c>
      <c r="D352" s="663" t="s">
        <v>2153</v>
      </c>
      <c r="E352" s="662" t="s">
        <v>583</v>
      </c>
      <c r="F352" s="663" t="s">
        <v>2155</v>
      </c>
      <c r="G352" s="662" t="s">
        <v>602</v>
      </c>
      <c r="H352" s="662" t="s">
        <v>853</v>
      </c>
      <c r="I352" s="662" t="s">
        <v>854</v>
      </c>
      <c r="J352" s="662" t="s">
        <v>855</v>
      </c>
      <c r="K352" s="662" t="s">
        <v>856</v>
      </c>
      <c r="L352" s="664">
        <v>375.86688816235528</v>
      </c>
      <c r="M352" s="664">
        <v>66</v>
      </c>
      <c r="N352" s="665">
        <v>24807.21461871545</v>
      </c>
    </row>
    <row r="353" spans="1:14" ht="14.4" customHeight="1" x14ac:dyDescent="0.3">
      <c r="A353" s="660" t="s">
        <v>560</v>
      </c>
      <c r="B353" s="661" t="s">
        <v>561</v>
      </c>
      <c r="C353" s="662" t="s">
        <v>574</v>
      </c>
      <c r="D353" s="663" t="s">
        <v>2153</v>
      </c>
      <c r="E353" s="662" t="s">
        <v>583</v>
      </c>
      <c r="F353" s="663" t="s">
        <v>2155</v>
      </c>
      <c r="G353" s="662" t="s">
        <v>602</v>
      </c>
      <c r="H353" s="662" t="s">
        <v>1658</v>
      </c>
      <c r="I353" s="662" t="s">
        <v>1659</v>
      </c>
      <c r="J353" s="662" t="s">
        <v>1660</v>
      </c>
      <c r="K353" s="662" t="s">
        <v>1644</v>
      </c>
      <c r="L353" s="664">
        <v>39.36999999999999</v>
      </c>
      <c r="M353" s="664">
        <v>1</v>
      </c>
      <c r="N353" s="665">
        <v>39.36999999999999</v>
      </c>
    </row>
    <row r="354" spans="1:14" ht="14.4" customHeight="1" x14ac:dyDescent="0.3">
      <c r="A354" s="660" t="s">
        <v>560</v>
      </c>
      <c r="B354" s="661" t="s">
        <v>561</v>
      </c>
      <c r="C354" s="662" t="s">
        <v>574</v>
      </c>
      <c r="D354" s="663" t="s">
        <v>2153</v>
      </c>
      <c r="E354" s="662" t="s">
        <v>583</v>
      </c>
      <c r="F354" s="663" t="s">
        <v>2155</v>
      </c>
      <c r="G354" s="662" t="s">
        <v>602</v>
      </c>
      <c r="H354" s="662" t="s">
        <v>861</v>
      </c>
      <c r="I354" s="662" t="s">
        <v>862</v>
      </c>
      <c r="J354" s="662" t="s">
        <v>863</v>
      </c>
      <c r="K354" s="662" t="s">
        <v>864</v>
      </c>
      <c r="L354" s="664">
        <v>54.530000000000008</v>
      </c>
      <c r="M354" s="664">
        <v>1</v>
      </c>
      <c r="N354" s="665">
        <v>54.530000000000008</v>
      </c>
    </row>
    <row r="355" spans="1:14" ht="14.4" customHeight="1" x14ac:dyDescent="0.3">
      <c r="A355" s="660" t="s">
        <v>560</v>
      </c>
      <c r="B355" s="661" t="s">
        <v>561</v>
      </c>
      <c r="C355" s="662" t="s">
        <v>574</v>
      </c>
      <c r="D355" s="663" t="s">
        <v>2153</v>
      </c>
      <c r="E355" s="662" t="s">
        <v>583</v>
      </c>
      <c r="F355" s="663" t="s">
        <v>2155</v>
      </c>
      <c r="G355" s="662" t="s">
        <v>602</v>
      </c>
      <c r="H355" s="662" t="s">
        <v>869</v>
      </c>
      <c r="I355" s="662" t="s">
        <v>870</v>
      </c>
      <c r="J355" s="662" t="s">
        <v>871</v>
      </c>
      <c r="K355" s="662" t="s">
        <v>872</v>
      </c>
      <c r="L355" s="664">
        <v>220.87671950168902</v>
      </c>
      <c r="M355" s="664">
        <v>71</v>
      </c>
      <c r="N355" s="665">
        <v>15682.247084619921</v>
      </c>
    </row>
    <row r="356" spans="1:14" ht="14.4" customHeight="1" x14ac:dyDescent="0.3">
      <c r="A356" s="660" t="s">
        <v>560</v>
      </c>
      <c r="B356" s="661" t="s">
        <v>561</v>
      </c>
      <c r="C356" s="662" t="s">
        <v>574</v>
      </c>
      <c r="D356" s="663" t="s">
        <v>2153</v>
      </c>
      <c r="E356" s="662" t="s">
        <v>583</v>
      </c>
      <c r="F356" s="663" t="s">
        <v>2155</v>
      </c>
      <c r="G356" s="662" t="s">
        <v>602</v>
      </c>
      <c r="H356" s="662" t="s">
        <v>876</v>
      </c>
      <c r="I356" s="662" t="s">
        <v>877</v>
      </c>
      <c r="J356" s="662" t="s">
        <v>878</v>
      </c>
      <c r="K356" s="662" t="s">
        <v>879</v>
      </c>
      <c r="L356" s="664">
        <v>146.85391075949317</v>
      </c>
      <c r="M356" s="664">
        <v>12</v>
      </c>
      <c r="N356" s="665">
        <v>1762.2469291139182</v>
      </c>
    </row>
    <row r="357" spans="1:14" ht="14.4" customHeight="1" x14ac:dyDescent="0.3">
      <c r="A357" s="660" t="s">
        <v>560</v>
      </c>
      <c r="B357" s="661" t="s">
        <v>561</v>
      </c>
      <c r="C357" s="662" t="s">
        <v>574</v>
      </c>
      <c r="D357" s="663" t="s">
        <v>2153</v>
      </c>
      <c r="E357" s="662" t="s">
        <v>583</v>
      </c>
      <c r="F357" s="663" t="s">
        <v>2155</v>
      </c>
      <c r="G357" s="662" t="s">
        <v>602</v>
      </c>
      <c r="H357" s="662" t="s">
        <v>886</v>
      </c>
      <c r="I357" s="662" t="s">
        <v>215</v>
      </c>
      <c r="J357" s="662" t="s">
        <v>887</v>
      </c>
      <c r="K357" s="662"/>
      <c r="L357" s="664">
        <v>145.58403379987254</v>
      </c>
      <c r="M357" s="664">
        <v>5</v>
      </c>
      <c r="N357" s="665">
        <v>727.92016899936266</v>
      </c>
    </row>
    <row r="358" spans="1:14" ht="14.4" customHeight="1" x14ac:dyDescent="0.3">
      <c r="A358" s="660" t="s">
        <v>560</v>
      </c>
      <c r="B358" s="661" t="s">
        <v>561</v>
      </c>
      <c r="C358" s="662" t="s">
        <v>574</v>
      </c>
      <c r="D358" s="663" t="s">
        <v>2153</v>
      </c>
      <c r="E358" s="662" t="s">
        <v>583</v>
      </c>
      <c r="F358" s="663" t="s">
        <v>2155</v>
      </c>
      <c r="G358" s="662" t="s">
        <v>602</v>
      </c>
      <c r="H358" s="662" t="s">
        <v>888</v>
      </c>
      <c r="I358" s="662" t="s">
        <v>215</v>
      </c>
      <c r="J358" s="662" t="s">
        <v>889</v>
      </c>
      <c r="K358" s="662"/>
      <c r="L358" s="664">
        <v>99.960606133591213</v>
      </c>
      <c r="M358" s="664">
        <v>35</v>
      </c>
      <c r="N358" s="665">
        <v>3498.6212146756925</v>
      </c>
    </row>
    <row r="359" spans="1:14" ht="14.4" customHeight="1" x14ac:dyDescent="0.3">
      <c r="A359" s="660" t="s">
        <v>560</v>
      </c>
      <c r="B359" s="661" t="s">
        <v>561</v>
      </c>
      <c r="C359" s="662" t="s">
        <v>574</v>
      </c>
      <c r="D359" s="663" t="s">
        <v>2153</v>
      </c>
      <c r="E359" s="662" t="s">
        <v>583</v>
      </c>
      <c r="F359" s="663" t="s">
        <v>2155</v>
      </c>
      <c r="G359" s="662" t="s">
        <v>602</v>
      </c>
      <c r="H359" s="662" t="s">
        <v>1661</v>
      </c>
      <c r="I359" s="662" t="s">
        <v>1662</v>
      </c>
      <c r="J359" s="662" t="s">
        <v>1663</v>
      </c>
      <c r="K359" s="662" t="s">
        <v>1664</v>
      </c>
      <c r="L359" s="664">
        <v>68.47137459236788</v>
      </c>
      <c r="M359" s="664">
        <v>14</v>
      </c>
      <c r="N359" s="665">
        <v>958.59924429315026</v>
      </c>
    </row>
    <row r="360" spans="1:14" ht="14.4" customHeight="1" x14ac:dyDescent="0.3">
      <c r="A360" s="660" t="s">
        <v>560</v>
      </c>
      <c r="B360" s="661" t="s">
        <v>561</v>
      </c>
      <c r="C360" s="662" t="s">
        <v>574</v>
      </c>
      <c r="D360" s="663" t="s">
        <v>2153</v>
      </c>
      <c r="E360" s="662" t="s">
        <v>583</v>
      </c>
      <c r="F360" s="663" t="s">
        <v>2155</v>
      </c>
      <c r="G360" s="662" t="s">
        <v>602</v>
      </c>
      <c r="H360" s="662" t="s">
        <v>894</v>
      </c>
      <c r="I360" s="662" t="s">
        <v>895</v>
      </c>
      <c r="J360" s="662" t="s">
        <v>867</v>
      </c>
      <c r="K360" s="662" t="s">
        <v>896</v>
      </c>
      <c r="L360" s="664">
        <v>58.348505396685788</v>
      </c>
      <c r="M360" s="664">
        <v>7</v>
      </c>
      <c r="N360" s="665">
        <v>408.43953777680053</v>
      </c>
    </row>
    <row r="361" spans="1:14" ht="14.4" customHeight="1" x14ac:dyDescent="0.3">
      <c r="A361" s="660" t="s">
        <v>560</v>
      </c>
      <c r="B361" s="661" t="s">
        <v>561</v>
      </c>
      <c r="C361" s="662" t="s">
        <v>574</v>
      </c>
      <c r="D361" s="663" t="s">
        <v>2153</v>
      </c>
      <c r="E361" s="662" t="s">
        <v>583</v>
      </c>
      <c r="F361" s="663" t="s">
        <v>2155</v>
      </c>
      <c r="G361" s="662" t="s">
        <v>602</v>
      </c>
      <c r="H361" s="662" t="s">
        <v>1665</v>
      </c>
      <c r="I361" s="662" t="s">
        <v>1666</v>
      </c>
      <c r="J361" s="662" t="s">
        <v>1667</v>
      </c>
      <c r="K361" s="662"/>
      <c r="L361" s="664">
        <v>134.09982528054297</v>
      </c>
      <c r="M361" s="664">
        <v>69</v>
      </c>
      <c r="N361" s="665">
        <v>9252.887944357466</v>
      </c>
    </row>
    <row r="362" spans="1:14" ht="14.4" customHeight="1" x14ac:dyDescent="0.3">
      <c r="A362" s="660" t="s">
        <v>560</v>
      </c>
      <c r="B362" s="661" t="s">
        <v>561</v>
      </c>
      <c r="C362" s="662" t="s">
        <v>574</v>
      </c>
      <c r="D362" s="663" t="s">
        <v>2153</v>
      </c>
      <c r="E362" s="662" t="s">
        <v>583</v>
      </c>
      <c r="F362" s="663" t="s">
        <v>2155</v>
      </c>
      <c r="G362" s="662" t="s">
        <v>602</v>
      </c>
      <c r="H362" s="662" t="s">
        <v>1668</v>
      </c>
      <c r="I362" s="662" t="s">
        <v>1669</v>
      </c>
      <c r="J362" s="662" t="s">
        <v>1670</v>
      </c>
      <c r="K362" s="662" t="s">
        <v>1671</v>
      </c>
      <c r="L362" s="664">
        <v>40.58</v>
      </c>
      <c r="M362" s="664">
        <v>1</v>
      </c>
      <c r="N362" s="665">
        <v>40.58</v>
      </c>
    </row>
    <row r="363" spans="1:14" ht="14.4" customHeight="1" x14ac:dyDescent="0.3">
      <c r="A363" s="660" t="s">
        <v>560</v>
      </c>
      <c r="B363" s="661" t="s">
        <v>561</v>
      </c>
      <c r="C363" s="662" t="s">
        <v>574</v>
      </c>
      <c r="D363" s="663" t="s">
        <v>2153</v>
      </c>
      <c r="E363" s="662" t="s">
        <v>583</v>
      </c>
      <c r="F363" s="663" t="s">
        <v>2155</v>
      </c>
      <c r="G363" s="662" t="s">
        <v>602</v>
      </c>
      <c r="H363" s="662" t="s">
        <v>929</v>
      </c>
      <c r="I363" s="662" t="s">
        <v>930</v>
      </c>
      <c r="J363" s="662" t="s">
        <v>931</v>
      </c>
      <c r="K363" s="662" t="s">
        <v>932</v>
      </c>
      <c r="L363" s="664">
        <v>63.470321814693854</v>
      </c>
      <c r="M363" s="664">
        <v>87</v>
      </c>
      <c r="N363" s="665">
        <v>5521.917997878365</v>
      </c>
    </row>
    <row r="364" spans="1:14" ht="14.4" customHeight="1" x14ac:dyDescent="0.3">
      <c r="A364" s="660" t="s">
        <v>560</v>
      </c>
      <c r="B364" s="661" t="s">
        <v>561</v>
      </c>
      <c r="C364" s="662" t="s">
        <v>574</v>
      </c>
      <c r="D364" s="663" t="s">
        <v>2153</v>
      </c>
      <c r="E364" s="662" t="s">
        <v>583</v>
      </c>
      <c r="F364" s="663" t="s">
        <v>2155</v>
      </c>
      <c r="G364" s="662" t="s">
        <v>602</v>
      </c>
      <c r="H364" s="662" t="s">
        <v>948</v>
      </c>
      <c r="I364" s="662" t="s">
        <v>949</v>
      </c>
      <c r="J364" s="662" t="s">
        <v>942</v>
      </c>
      <c r="K364" s="662" t="s">
        <v>950</v>
      </c>
      <c r="L364" s="664">
        <v>26.910000000000007</v>
      </c>
      <c r="M364" s="664">
        <v>1</v>
      </c>
      <c r="N364" s="665">
        <v>26.910000000000007</v>
      </c>
    </row>
    <row r="365" spans="1:14" ht="14.4" customHeight="1" x14ac:dyDescent="0.3">
      <c r="A365" s="660" t="s">
        <v>560</v>
      </c>
      <c r="B365" s="661" t="s">
        <v>561</v>
      </c>
      <c r="C365" s="662" t="s">
        <v>574</v>
      </c>
      <c r="D365" s="663" t="s">
        <v>2153</v>
      </c>
      <c r="E365" s="662" t="s">
        <v>583</v>
      </c>
      <c r="F365" s="663" t="s">
        <v>2155</v>
      </c>
      <c r="G365" s="662" t="s">
        <v>602</v>
      </c>
      <c r="H365" s="662" t="s">
        <v>1672</v>
      </c>
      <c r="I365" s="662" t="s">
        <v>1673</v>
      </c>
      <c r="J365" s="662" t="s">
        <v>1674</v>
      </c>
      <c r="K365" s="662" t="s">
        <v>729</v>
      </c>
      <c r="L365" s="664">
        <v>262.17</v>
      </c>
      <c r="M365" s="664">
        <v>1</v>
      </c>
      <c r="N365" s="665">
        <v>262.17</v>
      </c>
    </row>
    <row r="366" spans="1:14" ht="14.4" customHeight="1" x14ac:dyDescent="0.3">
      <c r="A366" s="660" t="s">
        <v>560</v>
      </c>
      <c r="B366" s="661" t="s">
        <v>561</v>
      </c>
      <c r="C366" s="662" t="s">
        <v>574</v>
      </c>
      <c r="D366" s="663" t="s">
        <v>2153</v>
      </c>
      <c r="E366" s="662" t="s">
        <v>583</v>
      </c>
      <c r="F366" s="663" t="s">
        <v>2155</v>
      </c>
      <c r="G366" s="662" t="s">
        <v>602</v>
      </c>
      <c r="H366" s="662" t="s">
        <v>1675</v>
      </c>
      <c r="I366" s="662" t="s">
        <v>215</v>
      </c>
      <c r="J366" s="662" t="s">
        <v>1676</v>
      </c>
      <c r="K366" s="662"/>
      <c r="L366" s="664">
        <v>42.329999698774088</v>
      </c>
      <c r="M366" s="664">
        <v>1</v>
      </c>
      <c r="N366" s="665">
        <v>42.329999698774088</v>
      </c>
    </row>
    <row r="367" spans="1:14" ht="14.4" customHeight="1" x14ac:dyDescent="0.3">
      <c r="A367" s="660" t="s">
        <v>560</v>
      </c>
      <c r="B367" s="661" t="s">
        <v>561</v>
      </c>
      <c r="C367" s="662" t="s">
        <v>574</v>
      </c>
      <c r="D367" s="663" t="s">
        <v>2153</v>
      </c>
      <c r="E367" s="662" t="s">
        <v>583</v>
      </c>
      <c r="F367" s="663" t="s">
        <v>2155</v>
      </c>
      <c r="G367" s="662" t="s">
        <v>602</v>
      </c>
      <c r="H367" s="662" t="s">
        <v>1677</v>
      </c>
      <c r="I367" s="662" t="s">
        <v>215</v>
      </c>
      <c r="J367" s="662" t="s">
        <v>1678</v>
      </c>
      <c r="K367" s="662" t="s">
        <v>1679</v>
      </c>
      <c r="L367" s="664">
        <v>167.99008282584802</v>
      </c>
      <c r="M367" s="664">
        <v>13</v>
      </c>
      <c r="N367" s="665">
        <v>2183.8710767360244</v>
      </c>
    </row>
    <row r="368" spans="1:14" ht="14.4" customHeight="1" x14ac:dyDescent="0.3">
      <c r="A368" s="660" t="s">
        <v>560</v>
      </c>
      <c r="B368" s="661" t="s">
        <v>561</v>
      </c>
      <c r="C368" s="662" t="s">
        <v>574</v>
      </c>
      <c r="D368" s="663" t="s">
        <v>2153</v>
      </c>
      <c r="E368" s="662" t="s">
        <v>583</v>
      </c>
      <c r="F368" s="663" t="s">
        <v>2155</v>
      </c>
      <c r="G368" s="662" t="s">
        <v>602</v>
      </c>
      <c r="H368" s="662" t="s">
        <v>951</v>
      </c>
      <c r="I368" s="662" t="s">
        <v>952</v>
      </c>
      <c r="J368" s="662" t="s">
        <v>953</v>
      </c>
      <c r="K368" s="662" t="s">
        <v>954</v>
      </c>
      <c r="L368" s="664">
        <v>208.69050223751285</v>
      </c>
      <c r="M368" s="664">
        <v>7</v>
      </c>
      <c r="N368" s="665">
        <v>1460.8335156625899</v>
      </c>
    </row>
    <row r="369" spans="1:14" ht="14.4" customHeight="1" x14ac:dyDescent="0.3">
      <c r="A369" s="660" t="s">
        <v>560</v>
      </c>
      <c r="B369" s="661" t="s">
        <v>561</v>
      </c>
      <c r="C369" s="662" t="s">
        <v>574</v>
      </c>
      <c r="D369" s="663" t="s">
        <v>2153</v>
      </c>
      <c r="E369" s="662" t="s">
        <v>583</v>
      </c>
      <c r="F369" s="663" t="s">
        <v>2155</v>
      </c>
      <c r="G369" s="662" t="s">
        <v>602</v>
      </c>
      <c r="H369" s="662" t="s">
        <v>957</v>
      </c>
      <c r="I369" s="662" t="s">
        <v>215</v>
      </c>
      <c r="J369" s="662" t="s">
        <v>958</v>
      </c>
      <c r="K369" s="662"/>
      <c r="L369" s="664">
        <v>162.58121326244705</v>
      </c>
      <c r="M369" s="664">
        <v>5</v>
      </c>
      <c r="N369" s="665">
        <v>812.90606631223523</v>
      </c>
    </row>
    <row r="370" spans="1:14" ht="14.4" customHeight="1" x14ac:dyDescent="0.3">
      <c r="A370" s="660" t="s">
        <v>560</v>
      </c>
      <c r="B370" s="661" t="s">
        <v>561</v>
      </c>
      <c r="C370" s="662" t="s">
        <v>574</v>
      </c>
      <c r="D370" s="663" t="s">
        <v>2153</v>
      </c>
      <c r="E370" s="662" t="s">
        <v>583</v>
      </c>
      <c r="F370" s="663" t="s">
        <v>2155</v>
      </c>
      <c r="G370" s="662" t="s">
        <v>602</v>
      </c>
      <c r="H370" s="662" t="s">
        <v>1680</v>
      </c>
      <c r="I370" s="662" t="s">
        <v>215</v>
      </c>
      <c r="J370" s="662" t="s">
        <v>1681</v>
      </c>
      <c r="K370" s="662"/>
      <c r="L370" s="664">
        <v>99.739582344486266</v>
      </c>
      <c r="M370" s="664">
        <v>2</v>
      </c>
      <c r="N370" s="665">
        <v>199.47916468897253</v>
      </c>
    </row>
    <row r="371" spans="1:14" ht="14.4" customHeight="1" x14ac:dyDescent="0.3">
      <c r="A371" s="660" t="s">
        <v>560</v>
      </c>
      <c r="B371" s="661" t="s">
        <v>561</v>
      </c>
      <c r="C371" s="662" t="s">
        <v>574</v>
      </c>
      <c r="D371" s="663" t="s">
        <v>2153</v>
      </c>
      <c r="E371" s="662" t="s">
        <v>583</v>
      </c>
      <c r="F371" s="663" t="s">
        <v>2155</v>
      </c>
      <c r="G371" s="662" t="s">
        <v>602</v>
      </c>
      <c r="H371" s="662" t="s">
        <v>1682</v>
      </c>
      <c r="I371" s="662" t="s">
        <v>215</v>
      </c>
      <c r="J371" s="662" t="s">
        <v>1683</v>
      </c>
      <c r="K371" s="662"/>
      <c r="L371" s="664">
        <v>84.930003950189047</v>
      </c>
      <c r="M371" s="664">
        <v>2</v>
      </c>
      <c r="N371" s="665">
        <v>169.86000790037809</v>
      </c>
    </row>
    <row r="372" spans="1:14" ht="14.4" customHeight="1" x14ac:dyDescent="0.3">
      <c r="A372" s="660" t="s">
        <v>560</v>
      </c>
      <c r="B372" s="661" t="s">
        <v>561</v>
      </c>
      <c r="C372" s="662" t="s">
        <v>574</v>
      </c>
      <c r="D372" s="663" t="s">
        <v>2153</v>
      </c>
      <c r="E372" s="662" t="s">
        <v>583</v>
      </c>
      <c r="F372" s="663" t="s">
        <v>2155</v>
      </c>
      <c r="G372" s="662" t="s">
        <v>602</v>
      </c>
      <c r="H372" s="662" t="s">
        <v>959</v>
      </c>
      <c r="I372" s="662" t="s">
        <v>959</v>
      </c>
      <c r="J372" s="662" t="s">
        <v>604</v>
      </c>
      <c r="K372" s="662" t="s">
        <v>960</v>
      </c>
      <c r="L372" s="664">
        <v>192.5</v>
      </c>
      <c r="M372" s="664">
        <v>3</v>
      </c>
      <c r="N372" s="665">
        <v>577.5</v>
      </c>
    </row>
    <row r="373" spans="1:14" ht="14.4" customHeight="1" x14ac:dyDescent="0.3">
      <c r="A373" s="660" t="s">
        <v>560</v>
      </c>
      <c r="B373" s="661" t="s">
        <v>561</v>
      </c>
      <c r="C373" s="662" t="s">
        <v>574</v>
      </c>
      <c r="D373" s="663" t="s">
        <v>2153</v>
      </c>
      <c r="E373" s="662" t="s">
        <v>583</v>
      </c>
      <c r="F373" s="663" t="s">
        <v>2155</v>
      </c>
      <c r="G373" s="662" t="s">
        <v>602</v>
      </c>
      <c r="H373" s="662" t="s">
        <v>1684</v>
      </c>
      <c r="I373" s="662" t="s">
        <v>1685</v>
      </c>
      <c r="J373" s="662" t="s">
        <v>1686</v>
      </c>
      <c r="K373" s="662" t="s">
        <v>1687</v>
      </c>
      <c r="L373" s="664">
        <v>66.140000000000029</v>
      </c>
      <c r="M373" s="664">
        <v>1</v>
      </c>
      <c r="N373" s="665">
        <v>66.140000000000029</v>
      </c>
    </row>
    <row r="374" spans="1:14" ht="14.4" customHeight="1" x14ac:dyDescent="0.3">
      <c r="A374" s="660" t="s">
        <v>560</v>
      </c>
      <c r="B374" s="661" t="s">
        <v>561</v>
      </c>
      <c r="C374" s="662" t="s">
        <v>574</v>
      </c>
      <c r="D374" s="663" t="s">
        <v>2153</v>
      </c>
      <c r="E374" s="662" t="s">
        <v>583</v>
      </c>
      <c r="F374" s="663" t="s">
        <v>2155</v>
      </c>
      <c r="G374" s="662" t="s">
        <v>602</v>
      </c>
      <c r="H374" s="662" t="s">
        <v>967</v>
      </c>
      <c r="I374" s="662" t="s">
        <v>968</v>
      </c>
      <c r="J374" s="662" t="s">
        <v>969</v>
      </c>
      <c r="K374" s="662" t="s">
        <v>628</v>
      </c>
      <c r="L374" s="664">
        <v>124.20033927337191</v>
      </c>
      <c r="M374" s="664">
        <v>650</v>
      </c>
      <c r="N374" s="665">
        <v>80730.220527691738</v>
      </c>
    </row>
    <row r="375" spans="1:14" ht="14.4" customHeight="1" x14ac:dyDescent="0.3">
      <c r="A375" s="660" t="s">
        <v>560</v>
      </c>
      <c r="B375" s="661" t="s">
        <v>561</v>
      </c>
      <c r="C375" s="662" t="s">
        <v>574</v>
      </c>
      <c r="D375" s="663" t="s">
        <v>2153</v>
      </c>
      <c r="E375" s="662" t="s">
        <v>583</v>
      </c>
      <c r="F375" s="663" t="s">
        <v>2155</v>
      </c>
      <c r="G375" s="662" t="s">
        <v>602</v>
      </c>
      <c r="H375" s="662" t="s">
        <v>1688</v>
      </c>
      <c r="I375" s="662" t="s">
        <v>1689</v>
      </c>
      <c r="J375" s="662" t="s">
        <v>1690</v>
      </c>
      <c r="K375" s="662" t="s">
        <v>1691</v>
      </c>
      <c r="L375" s="664">
        <v>60.27984249349133</v>
      </c>
      <c r="M375" s="664">
        <v>8</v>
      </c>
      <c r="N375" s="665">
        <v>482.23873994793064</v>
      </c>
    </row>
    <row r="376" spans="1:14" ht="14.4" customHeight="1" x14ac:dyDescent="0.3">
      <c r="A376" s="660" t="s">
        <v>560</v>
      </c>
      <c r="B376" s="661" t="s">
        <v>561</v>
      </c>
      <c r="C376" s="662" t="s">
        <v>574</v>
      </c>
      <c r="D376" s="663" t="s">
        <v>2153</v>
      </c>
      <c r="E376" s="662" t="s">
        <v>583</v>
      </c>
      <c r="F376" s="663" t="s">
        <v>2155</v>
      </c>
      <c r="G376" s="662" t="s">
        <v>602</v>
      </c>
      <c r="H376" s="662" t="s">
        <v>974</v>
      </c>
      <c r="I376" s="662" t="s">
        <v>975</v>
      </c>
      <c r="J376" s="662" t="s">
        <v>976</v>
      </c>
      <c r="K376" s="662" t="s">
        <v>977</v>
      </c>
      <c r="L376" s="664">
        <v>676.25879696953598</v>
      </c>
      <c r="M376" s="664">
        <v>1</v>
      </c>
      <c r="N376" s="665">
        <v>676.25879696953598</v>
      </c>
    </row>
    <row r="377" spans="1:14" ht="14.4" customHeight="1" x14ac:dyDescent="0.3">
      <c r="A377" s="660" t="s">
        <v>560</v>
      </c>
      <c r="B377" s="661" t="s">
        <v>561</v>
      </c>
      <c r="C377" s="662" t="s">
        <v>574</v>
      </c>
      <c r="D377" s="663" t="s">
        <v>2153</v>
      </c>
      <c r="E377" s="662" t="s">
        <v>583</v>
      </c>
      <c r="F377" s="663" t="s">
        <v>2155</v>
      </c>
      <c r="G377" s="662" t="s">
        <v>602</v>
      </c>
      <c r="H377" s="662" t="s">
        <v>978</v>
      </c>
      <c r="I377" s="662" t="s">
        <v>979</v>
      </c>
      <c r="J377" s="662" t="s">
        <v>980</v>
      </c>
      <c r="K377" s="662" t="s">
        <v>981</v>
      </c>
      <c r="L377" s="664">
        <v>1597.0579443700426</v>
      </c>
      <c r="M377" s="664">
        <v>17</v>
      </c>
      <c r="N377" s="665">
        <v>27149.985054290722</v>
      </c>
    </row>
    <row r="378" spans="1:14" ht="14.4" customHeight="1" x14ac:dyDescent="0.3">
      <c r="A378" s="660" t="s">
        <v>560</v>
      </c>
      <c r="B378" s="661" t="s">
        <v>561</v>
      </c>
      <c r="C378" s="662" t="s">
        <v>574</v>
      </c>
      <c r="D378" s="663" t="s">
        <v>2153</v>
      </c>
      <c r="E378" s="662" t="s">
        <v>583</v>
      </c>
      <c r="F378" s="663" t="s">
        <v>2155</v>
      </c>
      <c r="G378" s="662" t="s">
        <v>602</v>
      </c>
      <c r="H378" s="662" t="s">
        <v>982</v>
      </c>
      <c r="I378" s="662" t="s">
        <v>983</v>
      </c>
      <c r="J378" s="662" t="s">
        <v>984</v>
      </c>
      <c r="K378" s="662" t="s">
        <v>985</v>
      </c>
      <c r="L378" s="664">
        <v>75.627074772528587</v>
      </c>
      <c r="M378" s="664">
        <v>19</v>
      </c>
      <c r="N378" s="665">
        <v>1436.9144206780431</v>
      </c>
    </row>
    <row r="379" spans="1:14" ht="14.4" customHeight="1" x14ac:dyDescent="0.3">
      <c r="A379" s="660" t="s">
        <v>560</v>
      </c>
      <c r="B379" s="661" t="s">
        <v>561</v>
      </c>
      <c r="C379" s="662" t="s">
        <v>574</v>
      </c>
      <c r="D379" s="663" t="s">
        <v>2153</v>
      </c>
      <c r="E379" s="662" t="s">
        <v>583</v>
      </c>
      <c r="F379" s="663" t="s">
        <v>2155</v>
      </c>
      <c r="G379" s="662" t="s">
        <v>602</v>
      </c>
      <c r="H379" s="662" t="s">
        <v>986</v>
      </c>
      <c r="I379" s="662" t="s">
        <v>987</v>
      </c>
      <c r="J379" s="662" t="s">
        <v>988</v>
      </c>
      <c r="K379" s="662" t="s">
        <v>989</v>
      </c>
      <c r="L379" s="664">
        <v>245.70801242006823</v>
      </c>
      <c r="M379" s="664">
        <v>141</v>
      </c>
      <c r="N379" s="665">
        <v>34644.829751229619</v>
      </c>
    </row>
    <row r="380" spans="1:14" ht="14.4" customHeight="1" x14ac:dyDescent="0.3">
      <c r="A380" s="660" t="s">
        <v>560</v>
      </c>
      <c r="B380" s="661" t="s">
        <v>561</v>
      </c>
      <c r="C380" s="662" t="s">
        <v>574</v>
      </c>
      <c r="D380" s="663" t="s">
        <v>2153</v>
      </c>
      <c r="E380" s="662" t="s">
        <v>583</v>
      </c>
      <c r="F380" s="663" t="s">
        <v>2155</v>
      </c>
      <c r="G380" s="662" t="s">
        <v>602</v>
      </c>
      <c r="H380" s="662" t="s">
        <v>1692</v>
      </c>
      <c r="I380" s="662" t="s">
        <v>1693</v>
      </c>
      <c r="J380" s="662" t="s">
        <v>1694</v>
      </c>
      <c r="K380" s="662" t="s">
        <v>1695</v>
      </c>
      <c r="L380" s="664">
        <v>1704.56</v>
      </c>
      <c r="M380" s="664">
        <v>10</v>
      </c>
      <c r="N380" s="665">
        <v>17045.599999999999</v>
      </c>
    </row>
    <row r="381" spans="1:14" ht="14.4" customHeight="1" x14ac:dyDescent="0.3">
      <c r="A381" s="660" t="s">
        <v>560</v>
      </c>
      <c r="B381" s="661" t="s">
        <v>561</v>
      </c>
      <c r="C381" s="662" t="s">
        <v>574</v>
      </c>
      <c r="D381" s="663" t="s">
        <v>2153</v>
      </c>
      <c r="E381" s="662" t="s">
        <v>583</v>
      </c>
      <c r="F381" s="663" t="s">
        <v>2155</v>
      </c>
      <c r="G381" s="662" t="s">
        <v>602</v>
      </c>
      <c r="H381" s="662" t="s">
        <v>997</v>
      </c>
      <c r="I381" s="662" t="s">
        <v>998</v>
      </c>
      <c r="J381" s="662" t="s">
        <v>999</v>
      </c>
      <c r="K381" s="662" t="s">
        <v>1000</v>
      </c>
      <c r="L381" s="664">
        <v>197.47</v>
      </c>
      <c r="M381" s="664">
        <v>3</v>
      </c>
      <c r="N381" s="665">
        <v>592.41</v>
      </c>
    </row>
    <row r="382" spans="1:14" ht="14.4" customHeight="1" x14ac:dyDescent="0.3">
      <c r="A382" s="660" t="s">
        <v>560</v>
      </c>
      <c r="B382" s="661" t="s">
        <v>561</v>
      </c>
      <c r="C382" s="662" t="s">
        <v>574</v>
      </c>
      <c r="D382" s="663" t="s">
        <v>2153</v>
      </c>
      <c r="E382" s="662" t="s">
        <v>583</v>
      </c>
      <c r="F382" s="663" t="s">
        <v>2155</v>
      </c>
      <c r="G382" s="662" t="s">
        <v>602</v>
      </c>
      <c r="H382" s="662" t="s">
        <v>1007</v>
      </c>
      <c r="I382" s="662" t="s">
        <v>1008</v>
      </c>
      <c r="J382" s="662" t="s">
        <v>1009</v>
      </c>
      <c r="K382" s="662" t="s">
        <v>1010</v>
      </c>
      <c r="L382" s="664">
        <v>20.981967190260558</v>
      </c>
      <c r="M382" s="664">
        <v>400</v>
      </c>
      <c r="N382" s="665">
        <v>8392.7868761042228</v>
      </c>
    </row>
    <row r="383" spans="1:14" ht="14.4" customHeight="1" x14ac:dyDescent="0.3">
      <c r="A383" s="660" t="s">
        <v>560</v>
      </c>
      <c r="B383" s="661" t="s">
        <v>561</v>
      </c>
      <c r="C383" s="662" t="s">
        <v>574</v>
      </c>
      <c r="D383" s="663" t="s">
        <v>2153</v>
      </c>
      <c r="E383" s="662" t="s">
        <v>583</v>
      </c>
      <c r="F383" s="663" t="s">
        <v>2155</v>
      </c>
      <c r="G383" s="662" t="s">
        <v>602</v>
      </c>
      <c r="H383" s="662" t="s">
        <v>1015</v>
      </c>
      <c r="I383" s="662" t="s">
        <v>1016</v>
      </c>
      <c r="J383" s="662" t="s">
        <v>1017</v>
      </c>
      <c r="K383" s="662" t="s">
        <v>1018</v>
      </c>
      <c r="L383" s="664">
        <v>68.839738676261462</v>
      </c>
      <c r="M383" s="664">
        <v>3</v>
      </c>
      <c r="N383" s="665">
        <v>206.5192160287844</v>
      </c>
    </row>
    <row r="384" spans="1:14" ht="14.4" customHeight="1" x14ac:dyDescent="0.3">
      <c r="A384" s="660" t="s">
        <v>560</v>
      </c>
      <c r="B384" s="661" t="s">
        <v>561</v>
      </c>
      <c r="C384" s="662" t="s">
        <v>574</v>
      </c>
      <c r="D384" s="663" t="s">
        <v>2153</v>
      </c>
      <c r="E384" s="662" t="s">
        <v>583</v>
      </c>
      <c r="F384" s="663" t="s">
        <v>2155</v>
      </c>
      <c r="G384" s="662" t="s">
        <v>602</v>
      </c>
      <c r="H384" s="662" t="s">
        <v>1031</v>
      </c>
      <c r="I384" s="662" t="s">
        <v>215</v>
      </c>
      <c r="J384" s="662" t="s">
        <v>1032</v>
      </c>
      <c r="K384" s="662"/>
      <c r="L384" s="664">
        <v>115.99591584484901</v>
      </c>
      <c r="M384" s="664">
        <v>13</v>
      </c>
      <c r="N384" s="665">
        <v>1507.9469059830371</v>
      </c>
    </row>
    <row r="385" spans="1:14" ht="14.4" customHeight="1" x14ac:dyDescent="0.3">
      <c r="A385" s="660" t="s">
        <v>560</v>
      </c>
      <c r="B385" s="661" t="s">
        <v>561</v>
      </c>
      <c r="C385" s="662" t="s">
        <v>574</v>
      </c>
      <c r="D385" s="663" t="s">
        <v>2153</v>
      </c>
      <c r="E385" s="662" t="s">
        <v>583</v>
      </c>
      <c r="F385" s="663" t="s">
        <v>2155</v>
      </c>
      <c r="G385" s="662" t="s">
        <v>602</v>
      </c>
      <c r="H385" s="662" t="s">
        <v>1696</v>
      </c>
      <c r="I385" s="662" t="s">
        <v>1697</v>
      </c>
      <c r="J385" s="662" t="s">
        <v>1698</v>
      </c>
      <c r="K385" s="662" t="s">
        <v>1699</v>
      </c>
      <c r="L385" s="664">
        <v>146.85962728368898</v>
      </c>
      <c r="M385" s="664">
        <v>1</v>
      </c>
      <c r="N385" s="665">
        <v>146.85962728368898</v>
      </c>
    </row>
    <row r="386" spans="1:14" ht="14.4" customHeight="1" x14ac:dyDescent="0.3">
      <c r="A386" s="660" t="s">
        <v>560</v>
      </c>
      <c r="B386" s="661" t="s">
        <v>561</v>
      </c>
      <c r="C386" s="662" t="s">
        <v>574</v>
      </c>
      <c r="D386" s="663" t="s">
        <v>2153</v>
      </c>
      <c r="E386" s="662" t="s">
        <v>583</v>
      </c>
      <c r="F386" s="663" t="s">
        <v>2155</v>
      </c>
      <c r="G386" s="662" t="s">
        <v>602</v>
      </c>
      <c r="H386" s="662" t="s">
        <v>1700</v>
      </c>
      <c r="I386" s="662" t="s">
        <v>215</v>
      </c>
      <c r="J386" s="662" t="s">
        <v>1701</v>
      </c>
      <c r="K386" s="662"/>
      <c r="L386" s="664">
        <v>114.21000000000002</v>
      </c>
      <c r="M386" s="664">
        <v>1</v>
      </c>
      <c r="N386" s="665">
        <v>114.21000000000002</v>
      </c>
    </row>
    <row r="387" spans="1:14" ht="14.4" customHeight="1" x14ac:dyDescent="0.3">
      <c r="A387" s="660" t="s">
        <v>560</v>
      </c>
      <c r="B387" s="661" t="s">
        <v>561</v>
      </c>
      <c r="C387" s="662" t="s">
        <v>574</v>
      </c>
      <c r="D387" s="663" t="s">
        <v>2153</v>
      </c>
      <c r="E387" s="662" t="s">
        <v>583</v>
      </c>
      <c r="F387" s="663" t="s">
        <v>2155</v>
      </c>
      <c r="G387" s="662" t="s">
        <v>602</v>
      </c>
      <c r="H387" s="662" t="s">
        <v>1702</v>
      </c>
      <c r="I387" s="662" t="s">
        <v>215</v>
      </c>
      <c r="J387" s="662" t="s">
        <v>1703</v>
      </c>
      <c r="K387" s="662"/>
      <c r="L387" s="664">
        <v>50.82</v>
      </c>
      <c r="M387" s="664">
        <v>2</v>
      </c>
      <c r="N387" s="665">
        <v>101.64</v>
      </c>
    </row>
    <row r="388" spans="1:14" ht="14.4" customHeight="1" x14ac:dyDescent="0.3">
      <c r="A388" s="660" t="s">
        <v>560</v>
      </c>
      <c r="B388" s="661" t="s">
        <v>561</v>
      </c>
      <c r="C388" s="662" t="s">
        <v>574</v>
      </c>
      <c r="D388" s="663" t="s">
        <v>2153</v>
      </c>
      <c r="E388" s="662" t="s">
        <v>583</v>
      </c>
      <c r="F388" s="663" t="s">
        <v>2155</v>
      </c>
      <c r="G388" s="662" t="s">
        <v>602</v>
      </c>
      <c r="H388" s="662" t="s">
        <v>1040</v>
      </c>
      <c r="I388" s="662" t="s">
        <v>1041</v>
      </c>
      <c r="J388" s="662" t="s">
        <v>1042</v>
      </c>
      <c r="K388" s="662" t="s">
        <v>1043</v>
      </c>
      <c r="L388" s="664">
        <v>47.756420370776112</v>
      </c>
      <c r="M388" s="664">
        <v>59</v>
      </c>
      <c r="N388" s="665">
        <v>2817.6288018757905</v>
      </c>
    </row>
    <row r="389" spans="1:14" ht="14.4" customHeight="1" x14ac:dyDescent="0.3">
      <c r="A389" s="660" t="s">
        <v>560</v>
      </c>
      <c r="B389" s="661" t="s">
        <v>561</v>
      </c>
      <c r="C389" s="662" t="s">
        <v>574</v>
      </c>
      <c r="D389" s="663" t="s">
        <v>2153</v>
      </c>
      <c r="E389" s="662" t="s">
        <v>583</v>
      </c>
      <c r="F389" s="663" t="s">
        <v>2155</v>
      </c>
      <c r="G389" s="662" t="s">
        <v>602</v>
      </c>
      <c r="H389" s="662" t="s">
        <v>1704</v>
      </c>
      <c r="I389" s="662" t="s">
        <v>215</v>
      </c>
      <c r="J389" s="662" t="s">
        <v>1705</v>
      </c>
      <c r="K389" s="662"/>
      <c r="L389" s="664">
        <v>75.165205400783293</v>
      </c>
      <c r="M389" s="664">
        <v>2</v>
      </c>
      <c r="N389" s="665">
        <v>150.33041080156659</v>
      </c>
    </row>
    <row r="390" spans="1:14" ht="14.4" customHeight="1" x14ac:dyDescent="0.3">
      <c r="A390" s="660" t="s">
        <v>560</v>
      </c>
      <c r="B390" s="661" t="s">
        <v>561</v>
      </c>
      <c r="C390" s="662" t="s">
        <v>574</v>
      </c>
      <c r="D390" s="663" t="s">
        <v>2153</v>
      </c>
      <c r="E390" s="662" t="s">
        <v>583</v>
      </c>
      <c r="F390" s="663" t="s">
        <v>2155</v>
      </c>
      <c r="G390" s="662" t="s">
        <v>602</v>
      </c>
      <c r="H390" s="662" t="s">
        <v>1047</v>
      </c>
      <c r="I390" s="662" t="s">
        <v>1048</v>
      </c>
      <c r="J390" s="662" t="s">
        <v>638</v>
      </c>
      <c r="K390" s="662" t="s">
        <v>1049</v>
      </c>
      <c r="L390" s="664">
        <v>65.274354066927174</v>
      </c>
      <c r="M390" s="664">
        <v>9</v>
      </c>
      <c r="N390" s="665">
        <v>587.46918660234451</v>
      </c>
    </row>
    <row r="391" spans="1:14" ht="14.4" customHeight="1" x14ac:dyDescent="0.3">
      <c r="A391" s="660" t="s">
        <v>560</v>
      </c>
      <c r="B391" s="661" t="s">
        <v>561</v>
      </c>
      <c r="C391" s="662" t="s">
        <v>574</v>
      </c>
      <c r="D391" s="663" t="s">
        <v>2153</v>
      </c>
      <c r="E391" s="662" t="s">
        <v>583</v>
      </c>
      <c r="F391" s="663" t="s">
        <v>2155</v>
      </c>
      <c r="G391" s="662" t="s">
        <v>602</v>
      </c>
      <c r="H391" s="662" t="s">
        <v>1050</v>
      </c>
      <c r="I391" s="662" t="s">
        <v>1051</v>
      </c>
      <c r="J391" s="662" t="s">
        <v>1052</v>
      </c>
      <c r="K391" s="662" t="s">
        <v>1053</v>
      </c>
      <c r="L391" s="664">
        <v>294.76</v>
      </c>
      <c r="M391" s="664">
        <v>1</v>
      </c>
      <c r="N391" s="665">
        <v>294.76</v>
      </c>
    </row>
    <row r="392" spans="1:14" ht="14.4" customHeight="1" x14ac:dyDescent="0.3">
      <c r="A392" s="660" t="s">
        <v>560</v>
      </c>
      <c r="B392" s="661" t="s">
        <v>561</v>
      </c>
      <c r="C392" s="662" t="s">
        <v>574</v>
      </c>
      <c r="D392" s="663" t="s">
        <v>2153</v>
      </c>
      <c r="E392" s="662" t="s">
        <v>583</v>
      </c>
      <c r="F392" s="663" t="s">
        <v>2155</v>
      </c>
      <c r="G392" s="662" t="s">
        <v>602</v>
      </c>
      <c r="H392" s="662" t="s">
        <v>1706</v>
      </c>
      <c r="I392" s="662" t="s">
        <v>215</v>
      </c>
      <c r="J392" s="662" t="s">
        <v>1707</v>
      </c>
      <c r="K392" s="662"/>
      <c r="L392" s="664">
        <v>46.54999947523045</v>
      </c>
      <c r="M392" s="664">
        <v>1</v>
      </c>
      <c r="N392" s="665">
        <v>46.54999947523045</v>
      </c>
    </row>
    <row r="393" spans="1:14" ht="14.4" customHeight="1" x14ac:dyDescent="0.3">
      <c r="A393" s="660" t="s">
        <v>560</v>
      </c>
      <c r="B393" s="661" t="s">
        <v>561</v>
      </c>
      <c r="C393" s="662" t="s">
        <v>574</v>
      </c>
      <c r="D393" s="663" t="s">
        <v>2153</v>
      </c>
      <c r="E393" s="662" t="s">
        <v>583</v>
      </c>
      <c r="F393" s="663" t="s">
        <v>2155</v>
      </c>
      <c r="G393" s="662" t="s">
        <v>602</v>
      </c>
      <c r="H393" s="662" t="s">
        <v>1061</v>
      </c>
      <c r="I393" s="662" t="s">
        <v>1062</v>
      </c>
      <c r="J393" s="662" t="s">
        <v>1063</v>
      </c>
      <c r="K393" s="662" t="s">
        <v>632</v>
      </c>
      <c r="L393" s="664">
        <v>71.266454828984564</v>
      </c>
      <c r="M393" s="664">
        <v>305</v>
      </c>
      <c r="N393" s="665">
        <v>21736.268722840294</v>
      </c>
    </row>
    <row r="394" spans="1:14" ht="14.4" customHeight="1" x14ac:dyDescent="0.3">
      <c r="A394" s="660" t="s">
        <v>560</v>
      </c>
      <c r="B394" s="661" t="s">
        <v>561</v>
      </c>
      <c r="C394" s="662" t="s">
        <v>574</v>
      </c>
      <c r="D394" s="663" t="s">
        <v>2153</v>
      </c>
      <c r="E394" s="662" t="s">
        <v>583</v>
      </c>
      <c r="F394" s="663" t="s">
        <v>2155</v>
      </c>
      <c r="G394" s="662" t="s">
        <v>602</v>
      </c>
      <c r="H394" s="662" t="s">
        <v>1708</v>
      </c>
      <c r="I394" s="662" t="s">
        <v>1709</v>
      </c>
      <c r="J394" s="662" t="s">
        <v>1710</v>
      </c>
      <c r="K394" s="662" t="s">
        <v>1711</v>
      </c>
      <c r="L394" s="664">
        <v>40.880547739228369</v>
      </c>
      <c r="M394" s="664">
        <v>15</v>
      </c>
      <c r="N394" s="665">
        <v>613.2082160884255</v>
      </c>
    </row>
    <row r="395" spans="1:14" ht="14.4" customHeight="1" x14ac:dyDescent="0.3">
      <c r="A395" s="660" t="s">
        <v>560</v>
      </c>
      <c r="B395" s="661" t="s">
        <v>561</v>
      </c>
      <c r="C395" s="662" t="s">
        <v>574</v>
      </c>
      <c r="D395" s="663" t="s">
        <v>2153</v>
      </c>
      <c r="E395" s="662" t="s">
        <v>583</v>
      </c>
      <c r="F395" s="663" t="s">
        <v>2155</v>
      </c>
      <c r="G395" s="662" t="s">
        <v>602</v>
      </c>
      <c r="H395" s="662" t="s">
        <v>1712</v>
      </c>
      <c r="I395" s="662" t="s">
        <v>1713</v>
      </c>
      <c r="J395" s="662" t="s">
        <v>1714</v>
      </c>
      <c r="K395" s="662" t="s">
        <v>1715</v>
      </c>
      <c r="L395" s="664">
        <v>372.35946381432331</v>
      </c>
      <c r="M395" s="664">
        <v>12</v>
      </c>
      <c r="N395" s="665">
        <v>4468.3135657718794</v>
      </c>
    </row>
    <row r="396" spans="1:14" ht="14.4" customHeight="1" x14ac:dyDescent="0.3">
      <c r="A396" s="660" t="s">
        <v>560</v>
      </c>
      <c r="B396" s="661" t="s">
        <v>561</v>
      </c>
      <c r="C396" s="662" t="s">
        <v>574</v>
      </c>
      <c r="D396" s="663" t="s">
        <v>2153</v>
      </c>
      <c r="E396" s="662" t="s">
        <v>583</v>
      </c>
      <c r="F396" s="663" t="s">
        <v>2155</v>
      </c>
      <c r="G396" s="662" t="s">
        <v>602</v>
      </c>
      <c r="H396" s="662" t="s">
        <v>1716</v>
      </c>
      <c r="I396" s="662" t="s">
        <v>1717</v>
      </c>
      <c r="J396" s="662" t="s">
        <v>1718</v>
      </c>
      <c r="K396" s="662" t="s">
        <v>1719</v>
      </c>
      <c r="L396" s="664">
        <v>263.7394408435008</v>
      </c>
      <c r="M396" s="664">
        <v>14</v>
      </c>
      <c r="N396" s="665">
        <v>3692.3521718090115</v>
      </c>
    </row>
    <row r="397" spans="1:14" ht="14.4" customHeight="1" x14ac:dyDescent="0.3">
      <c r="A397" s="660" t="s">
        <v>560</v>
      </c>
      <c r="B397" s="661" t="s">
        <v>561</v>
      </c>
      <c r="C397" s="662" t="s">
        <v>574</v>
      </c>
      <c r="D397" s="663" t="s">
        <v>2153</v>
      </c>
      <c r="E397" s="662" t="s">
        <v>583</v>
      </c>
      <c r="F397" s="663" t="s">
        <v>2155</v>
      </c>
      <c r="G397" s="662" t="s">
        <v>602</v>
      </c>
      <c r="H397" s="662" t="s">
        <v>1720</v>
      </c>
      <c r="I397" s="662" t="s">
        <v>1721</v>
      </c>
      <c r="J397" s="662" t="s">
        <v>1722</v>
      </c>
      <c r="K397" s="662" t="s">
        <v>1723</v>
      </c>
      <c r="L397" s="664">
        <v>80.029924504956199</v>
      </c>
      <c r="M397" s="664">
        <v>6</v>
      </c>
      <c r="N397" s="665">
        <v>480.17954702973719</v>
      </c>
    </row>
    <row r="398" spans="1:14" ht="14.4" customHeight="1" x14ac:dyDescent="0.3">
      <c r="A398" s="660" t="s">
        <v>560</v>
      </c>
      <c r="B398" s="661" t="s">
        <v>561</v>
      </c>
      <c r="C398" s="662" t="s">
        <v>574</v>
      </c>
      <c r="D398" s="663" t="s">
        <v>2153</v>
      </c>
      <c r="E398" s="662" t="s">
        <v>583</v>
      </c>
      <c r="F398" s="663" t="s">
        <v>2155</v>
      </c>
      <c r="G398" s="662" t="s">
        <v>602</v>
      </c>
      <c r="H398" s="662" t="s">
        <v>1724</v>
      </c>
      <c r="I398" s="662" t="s">
        <v>1725</v>
      </c>
      <c r="J398" s="662" t="s">
        <v>1726</v>
      </c>
      <c r="K398" s="662" t="s">
        <v>1119</v>
      </c>
      <c r="L398" s="664">
        <v>31.614444444444445</v>
      </c>
      <c r="M398" s="664">
        <v>27</v>
      </c>
      <c r="N398" s="665">
        <v>853.59</v>
      </c>
    </row>
    <row r="399" spans="1:14" ht="14.4" customHeight="1" x14ac:dyDescent="0.3">
      <c r="A399" s="660" t="s">
        <v>560</v>
      </c>
      <c r="B399" s="661" t="s">
        <v>561</v>
      </c>
      <c r="C399" s="662" t="s">
        <v>574</v>
      </c>
      <c r="D399" s="663" t="s">
        <v>2153</v>
      </c>
      <c r="E399" s="662" t="s">
        <v>583</v>
      </c>
      <c r="F399" s="663" t="s">
        <v>2155</v>
      </c>
      <c r="G399" s="662" t="s">
        <v>602</v>
      </c>
      <c r="H399" s="662" t="s">
        <v>1727</v>
      </c>
      <c r="I399" s="662" t="s">
        <v>1728</v>
      </c>
      <c r="J399" s="662" t="s">
        <v>1009</v>
      </c>
      <c r="K399" s="662" t="s">
        <v>1729</v>
      </c>
      <c r="L399" s="664">
        <v>22.079322089405597</v>
      </c>
      <c r="M399" s="664">
        <v>96</v>
      </c>
      <c r="N399" s="665">
        <v>2119.6149205829374</v>
      </c>
    </row>
    <row r="400" spans="1:14" ht="14.4" customHeight="1" x14ac:dyDescent="0.3">
      <c r="A400" s="660" t="s">
        <v>560</v>
      </c>
      <c r="B400" s="661" t="s">
        <v>561</v>
      </c>
      <c r="C400" s="662" t="s">
        <v>574</v>
      </c>
      <c r="D400" s="663" t="s">
        <v>2153</v>
      </c>
      <c r="E400" s="662" t="s">
        <v>583</v>
      </c>
      <c r="F400" s="663" t="s">
        <v>2155</v>
      </c>
      <c r="G400" s="662" t="s">
        <v>602</v>
      </c>
      <c r="H400" s="662" t="s">
        <v>1730</v>
      </c>
      <c r="I400" s="662" t="s">
        <v>1731</v>
      </c>
      <c r="J400" s="662" t="s">
        <v>1732</v>
      </c>
      <c r="K400" s="662" t="s">
        <v>1733</v>
      </c>
      <c r="L400" s="664">
        <v>1083.6117761692126</v>
      </c>
      <c r="M400" s="664">
        <v>5</v>
      </c>
      <c r="N400" s="665">
        <v>5418.0588808460634</v>
      </c>
    </row>
    <row r="401" spans="1:14" ht="14.4" customHeight="1" x14ac:dyDescent="0.3">
      <c r="A401" s="660" t="s">
        <v>560</v>
      </c>
      <c r="B401" s="661" t="s">
        <v>561</v>
      </c>
      <c r="C401" s="662" t="s">
        <v>574</v>
      </c>
      <c r="D401" s="663" t="s">
        <v>2153</v>
      </c>
      <c r="E401" s="662" t="s">
        <v>583</v>
      </c>
      <c r="F401" s="663" t="s">
        <v>2155</v>
      </c>
      <c r="G401" s="662" t="s">
        <v>602</v>
      </c>
      <c r="H401" s="662" t="s">
        <v>1072</v>
      </c>
      <c r="I401" s="662" t="s">
        <v>1073</v>
      </c>
      <c r="J401" s="662" t="s">
        <v>1074</v>
      </c>
      <c r="K401" s="662" t="s">
        <v>1075</v>
      </c>
      <c r="L401" s="664">
        <v>86.181854385473272</v>
      </c>
      <c r="M401" s="664">
        <v>45</v>
      </c>
      <c r="N401" s="665">
        <v>3878.1834473462973</v>
      </c>
    </row>
    <row r="402" spans="1:14" ht="14.4" customHeight="1" x14ac:dyDescent="0.3">
      <c r="A402" s="660" t="s">
        <v>560</v>
      </c>
      <c r="B402" s="661" t="s">
        <v>561</v>
      </c>
      <c r="C402" s="662" t="s">
        <v>574</v>
      </c>
      <c r="D402" s="663" t="s">
        <v>2153</v>
      </c>
      <c r="E402" s="662" t="s">
        <v>583</v>
      </c>
      <c r="F402" s="663" t="s">
        <v>2155</v>
      </c>
      <c r="G402" s="662" t="s">
        <v>602</v>
      </c>
      <c r="H402" s="662" t="s">
        <v>1734</v>
      </c>
      <c r="I402" s="662" t="s">
        <v>1735</v>
      </c>
      <c r="J402" s="662" t="s">
        <v>1736</v>
      </c>
      <c r="K402" s="662" t="s">
        <v>1737</v>
      </c>
      <c r="L402" s="664">
        <v>17934.14</v>
      </c>
      <c r="M402" s="664">
        <v>1</v>
      </c>
      <c r="N402" s="665">
        <v>17934.14</v>
      </c>
    </row>
    <row r="403" spans="1:14" ht="14.4" customHeight="1" x14ac:dyDescent="0.3">
      <c r="A403" s="660" t="s">
        <v>560</v>
      </c>
      <c r="B403" s="661" t="s">
        <v>561</v>
      </c>
      <c r="C403" s="662" t="s">
        <v>574</v>
      </c>
      <c r="D403" s="663" t="s">
        <v>2153</v>
      </c>
      <c r="E403" s="662" t="s">
        <v>583</v>
      </c>
      <c r="F403" s="663" t="s">
        <v>2155</v>
      </c>
      <c r="G403" s="662" t="s">
        <v>602</v>
      </c>
      <c r="H403" s="662" t="s">
        <v>1738</v>
      </c>
      <c r="I403" s="662" t="s">
        <v>215</v>
      </c>
      <c r="J403" s="662" t="s">
        <v>1739</v>
      </c>
      <c r="K403" s="662" t="s">
        <v>1740</v>
      </c>
      <c r="L403" s="664">
        <v>471.5</v>
      </c>
      <c r="M403" s="664">
        <v>406</v>
      </c>
      <c r="N403" s="665">
        <v>191429</v>
      </c>
    </row>
    <row r="404" spans="1:14" ht="14.4" customHeight="1" x14ac:dyDescent="0.3">
      <c r="A404" s="660" t="s">
        <v>560</v>
      </c>
      <c r="B404" s="661" t="s">
        <v>561</v>
      </c>
      <c r="C404" s="662" t="s">
        <v>574</v>
      </c>
      <c r="D404" s="663" t="s">
        <v>2153</v>
      </c>
      <c r="E404" s="662" t="s">
        <v>583</v>
      </c>
      <c r="F404" s="663" t="s">
        <v>2155</v>
      </c>
      <c r="G404" s="662" t="s">
        <v>602</v>
      </c>
      <c r="H404" s="662" t="s">
        <v>1741</v>
      </c>
      <c r="I404" s="662" t="s">
        <v>1742</v>
      </c>
      <c r="J404" s="662" t="s">
        <v>1743</v>
      </c>
      <c r="K404" s="662" t="s">
        <v>1691</v>
      </c>
      <c r="L404" s="664">
        <v>50.13</v>
      </c>
      <c r="M404" s="664">
        <v>2</v>
      </c>
      <c r="N404" s="665">
        <v>100.26</v>
      </c>
    </row>
    <row r="405" spans="1:14" ht="14.4" customHeight="1" x14ac:dyDescent="0.3">
      <c r="A405" s="660" t="s">
        <v>560</v>
      </c>
      <c r="B405" s="661" t="s">
        <v>561</v>
      </c>
      <c r="C405" s="662" t="s">
        <v>574</v>
      </c>
      <c r="D405" s="663" t="s">
        <v>2153</v>
      </c>
      <c r="E405" s="662" t="s">
        <v>583</v>
      </c>
      <c r="F405" s="663" t="s">
        <v>2155</v>
      </c>
      <c r="G405" s="662" t="s">
        <v>602</v>
      </c>
      <c r="H405" s="662" t="s">
        <v>1744</v>
      </c>
      <c r="I405" s="662" t="s">
        <v>1745</v>
      </c>
      <c r="J405" s="662" t="s">
        <v>1746</v>
      </c>
      <c r="K405" s="662" t="s">
        <v>1747</v>
      </c>
      <c r="L405" s="664">
        <v>259.99241071428577</v>
      </c>
      <c r="M405" s="664">
        <v>28</v>
      </c>
      <c r="N405" s="665">
        <v>7279.7875000000013</v>
      </c>
    </row>
    <row r="406" spans="1:14" ht="14.4" customHeight="1" x14ac:dyDescent="0.3">
      <c r="A406" s="660" t="s">
        <v>560</v>
      </c>
      <c r="B406" s="661" t="s">
        <v>561</v>
      </c>
      <c r="C406" s="662" t="s">
        <v>574</v>
      </c>
      <c r="D406" s="663" t="s">
        <v>2153</v>
      </c>
      <c r="E406" s="662" t="s">
        <v>583</v>
      </c>
      <c r="F406" s="663" t="s">
        <v>2155</v>
      </c>
      <c r="G406" s="662" t="s">
        <v>602</v>
      </c>
      <c r="H406" s="662" t="s">
        <v>1748</v>
      </c>
      <c r="I406" s="662" t="s">
        <v>1749</v>
      </c>
      <c r="J406" s="662" t="s">
        <v>1750</v>
      </c>
      <c r="K406" s="662" t="s">
        <v>1751</v>
      </c>
      <c r="L406" s="664">
        <v>58.869807114490939</v>
      </c>
      <c r="M406" s="664">
        <v>10</v>
      </c>
      <c r="N406" s="665">
        <v>588.69807114490936</v>
      </c>
    </row>
    <row r="407" spans="1:14" ht="14.4" customHeight="1" x14ac:dyDescent="0.3">
      <c r="A407" s="660" t="s">
        <v>560</v>
      </c>
      <c r="B407" s="661" t="s">
        <v>561</v>
      </c>
      <c r="C407" s="662" t="s">
        <v>574</v>
      </c>
      <c r="D407" s="663" t="s">
        <v>2153</v>
      </c>
      <c r="E407" s="662" t="s">
        <v>583</v>
      </c>
      <c r="F407" s="663" t="s">
        <v>2155</v>
      </c>
      <c r="G407" s="662" t="s">
        <v>602</v>
      </c>
      <c r="H407" s="662" t="s">
        <v>1752</v>
      </c>
      <c r="I407" s="662" t="s">
        <v>1753</v>
      </c>
      <c r="J407" s="662" t="s">
        <v>1754</v>
      </c>
      <c r="K407" s="662" t="s">
        <v>1755</v>
      </c>
      <c r="L407" s="664">
        <v>56.749430257227814</v>
      </c>
      <c r="M407" s="664">
        <v>1</v>
      </c>
      <c r="N407" s="665">
        <v>56.749430257227814</v>
      </c>
    </row>
    <row r="408" spans="1:14" ht="14.4" customHeight="1" x14ac:dyDescent="0.3">
      <c r="A408" s="660" t="s">
        <v>560</v>
      </c>
      <c r="B408" s="661" t="s">
        <v>561</v>
      </c>
      <c r="C408" s="662" t="s">
        <v>574</v>
      </c>
      <c r="D408" s="663" t="s">
        <v>2153</v>
      </c>
      <c r="E408" s="662" t="s">
        <v>583</v>
      </c>
      <c r="F408" s="663" t="s">
        <v>2155</v>
      </c>
      <c r="G408" s="662" t="s">
        <v>602</v>
      </c>
      <c r="H408" s="662" t="s">
        <v>1756</v>
      </c>
      <c r="I408" s="662" t="s">
        <v>1757</v>
      </c>
      <c r="J408" s="662" t="s">
        <v>1758</v>
      </c>
      <c r="K408" s="662" t="s">
        <v>1759</v>
      </c>
      <c r="L408" s="664">
        <v>104.06922250059179</v>
      </c>
      <c r="M408" s="664">
        <v>5</v>
      </c>
      <c r="N408" s="665">
        <v>520.34611250295893</v>
      </c>
    </row>
    <row r="409" spans="1:14" ht="14.4" customHeight="1" x14ac:dyDescent="0.3">
      <c r="A409" s="660" t="s">
        <v>560</v>
      </c>
      <c r="B409" s="661" t="s">
        <v>561</v>
      </c>
      <c r="C409" s="662" t="s">
        <v>574</v>
      </c>
      <c r="D409" s="663" t="s">
        <v>2153</v>
      </c>
      <c r="E409" s="662" t="s">
        <v>583</v>
      </c>
      <c r="F409" s="663" t="s">
        <v>2155</v>
      </c>
      <c r="G409" s="662" t="s">
        <v>602</v>
      </c>
      <c r="H409" s="662" t="s">
        <v>1760</v>
      </c>
      <c r="I409" s="662" t="s">
        <v>1761</v>
      </c>
      <c r="J409" s="662" t="s">
        <v>1762</v>
      </c>
      <c r="K409" s="662" t="s">
        <v>1763</v>
      </c>
      <c r="L409" s="664">
        <v>291.07</v>
      </c>
      <c r="M409" s="664">
        <v>1</v>
      </c>
      <c r="N409" s="665">
        <v>291.07</v>
      </c>
    </row>
    <row r="410" spans="1:14" ht="14.4" customHeight="1" x14ac:dyDescent="0.3">
      <c r="A410" s="660" t="s">
        <v>560</v>
      </c>
      <c r="B410" s="661" t="s">
        <v>561</v>
      </c>
      <c r="C410" s="662" t="s">
        <v>574</v>
      </c>
      <c r="D410" s="663" t="s">
        <v>2153</v>
      </c>
      <c r="E410" s="662" t="s">
        <v>583</v>
      </c>
      <c r="F410" s="663" t="s">
        <v>2155</v>
      </c>
      <c r="G410" s="662" t="s">
        <v>602</v>
      </c>
      <c r="H410" s="662" t="s">
        <v>1764</v>
      </c>
      <c r="I410" s="662" t="s">
        <v>1765</v>
      </c>
      <c r="J410" s="662" t="s">
        <v>1766</v>
      </c>
      <c r="K410" s="662" t="s">
        <v>1767</v>
      </c>
      <c r="L410" s="664">
        <v>58.5</v>
      </c>
      <c r="M410" s="664">
        <v>1</v>
      </c>
      <c r="N410" s="665">
        <v>58.5</v>
      </c>
    </row>
    <row r="411" spans="1:14" ht="14.4" customHeight="1" x14ac:dyDescent="0.3">
      <c r="A411" s="660" t="s">
        <v>560</v>
      </c>
      <c r="B411" s="661" t="s">
        <v>561</v>
      </c>
      <c r="C411" s="662" t="s">
        <v>574</v>
      </c>
      <c r="D411" s="663" t="s">
        <v>2153</v>
      </c>
      <c r="E411" s="662" t="s">
        <v>583</v>
      </c>
      <c r="F411" s="663" t="s">
        <v>2155</v>
      </c>
      <c r="G411" s="662" t="s">
        <v>602</v>
      </c>
      <c r="H411" s="662" t="s">
        <v>1768</v>
      </c>
      <c r="I411" s="662" t="s">
        <v>1769</v>
      </c>
      <c r="J411" s="662" t="s">
        <v>1770</v>
      </c>
      <c r="K411" s="662" t="s">
        <v>1771</v>
      </c>
      <c r="L411" s="664">
        <v>106.72999999999999</v>
      </c>
      <c r="M411" s="664">
        <v>19</v>
      </c>
      <c r="N411" s="665">
        <v>2027.87</v>
      </c>
    </row>
    <row r="412" spans="1:14" ht="14.4" customHeight="1" x14ac:dyDescent="0.3">
      <c r="A412" s="660" t="s">
        <v>560</v>
      </c>
      <c r="B412" s="661" t="s">
        <v>561</v>
      </c>
      <c r="C412" s="662" t="s">
        <v>574</v>
      </c>
      <c r="D412" s="663" t="s">
        <v>2153</v>
      </c>
      <c r="E412" s="662" t="s">
        <v>583</v>
      </c>
      <c r="F412" s="663" t="s">
        <v>2155</v>
      </c>
      <c r="G412" s="662" t="s">
        <v>602</v>
      </c>
      <c r="H412" s="662" t="s">
        <v>1772</v>
      </c>
      <c r="I412" s="662" t="s">
        <v>215</v>
      </c>
      <c r="J412" s="662" t="s">
        <v>1773</v>
      </c>
      <c r="K412" s="662" t="s">
        <v>1774</v>
      </c>
      <c r="L412" s="664">
        <v>23.700215335060435</v>
      </c>
      <c r="M412" s="664">
        <v>360</v>
      </c>
      <c r="N412" s="665">
        <v>8532.0775206217568</v>
      </c>
    </row>
    <row r="413" spans="1:14" ht="14.4" customHeight="1" x14ac:dyDescent="0.3">
      <c r="A413" s="660" t="s">
        <v>560</v>
      </c>
      <c r="B413" s="661" t="s">
        <v>561</v>
      </c>
      <c r="C413" s="662" t="s">
        <v>574</v>
      </c>
      <c r="D413" s="663" t="s">
        <v>2153</v>
      </c>
      <c r="E413" s="662" t="s">
        <v>583</v>
      </c>
      <c r="F413" s="663" t="s">
        <v>2155</v>
      </c>
      <c r="G413" s="662" t="s">
        <v>602</v>
      </c>
      <c r="H413" s="662" t="s">
        <v>1102</v>
      </c>
      <c r="I413" s="662" t="s">
        <v>215</v>
      </c>
      <c r="J413" s="662" t="s">
        <v>1103</v>
      </c>
      <c r="K413" s="662"/>
      <c r="L413" s="664">
        <v>76.278915497881883</v>
      </c>
      <c r="M413" s="664">
        <v>10</v>
      </c>
      <c r="N413" s="665">
        <v>762.78915497881883</v>
      </c>
    </row>
    <row r="414" spans="1:14" ht="14.4" customHeight="1" x14ac:dyDescent="0.3">
      <c r="A414" s="660" t="s">
        <v>560</v>
      </c>
      <c r="B414" s="661" t="s">
        <v>561</v>
      </c>
      <c r="C414" s="662" t="s">
        <v>574</v>
      </c>
      <c r="D414" s="663" t="s">
        <v>2153</v>
      </c>
      <c r="E414" s="662" t="s">
        <v>583</v>
      </c>
      <c r="F414" s="663" t="s">
        <v>2155</v>
      </c>
      <c r="G414" s="662" t="s">
        <v>602</v>
      </c>
      <c r="H414" s="662" t="s">
        <v>1775</v>
      </c>
      <c r="I414" s="662" t="s">
        <v>215</v>
      </c>
      <c r="J414" s="662" t="s">
        <v>1776</v>
      </c>
      <c r="K414" s="662"/>
      <c r="L414" s="664">
        <v>222.98000000000005</v>
      </c>
      <c r="M414" s="664">
        <v>1</v>
      </c>
      <c r="N414" s="665">
        <v>222.98000000000005</v>
      </c>
    </row>
    <row r="415" spans="1:14" ht="14.4" customHeight="1" x14ac:dyDescent="0.3">
      <c r="A415" s="660" t="s">
        <v>560</v>
      </c>
      <c r="B415" s="661" t="s">
        <v>561</v>
      </c>
      <c r="C415" s="662" t="s">
        <v>574</v>
      </c>
      <c r="D415" s="663" t="s">
        <v>2153</v>
      </c>
      <c r="E415" s="662" t="s">
        <v>583</v>
      </c>
      <c r="F415" s="663" t="s">
        <v>2155</v>
      </c>
      <c r="G415" s="662" t="s">
        <v>602</v>
      </c>
      <c r="H415" s="662" t="s">
        <v>1777</v>
      </c>
      <c r="I415" s="662" t="s">
        <v>215</v>
      </c>
      <c r="J415" s="662" t="s">
        <v>1778</v>
      </c>
      <c r="K415" s="662"/>
      <c r="L415" s="664">
        <v>216.83977150112446</v>
      </c>
      <c r="M415" s="664">
        <v>1</v>
      </c>
      <c r="N415" s="665">
        <v>216.83977150112446</v>
      </c>
    </row>
    <row r="416" spans="1:14" ht="14.4" customHeight="1" x14ac:dyDescent="0.3">
      <c r="A416" s="660" t="s">
        <v>560</v>
      </c>
      <c r="B416" s="661" t="s">
        <v>561</v>
      </c>
      <c r="C416" s="662" t="s">
        <v>574</v>
      </c>
      <c r="D416" s="663" t="s">
        <v>2153</v>
      </c>
      <c r="E416" s="662" t="s">
        <v>583</v>
      </c>
      <c r="F416" s="663" t="s">
        <v>2155</v>
      </c>
      <c r="G416" s="662" t="s">
        <v>602</v>
      </c>
      <c r="H416" s="662" t="s">
        <v>1104</v>
      </c>
      <c r="I416" s="662" t="s">
        <v>1105</v>
      </c>
      <c r="J416" s="662" t="s">
        <v>1106</v>
      </c>
      <c r="K416" s="662" t="s">
        <v>1107</v>
      </c>
      <c r="L416" s="664">
        <v>43.7</v>
      </c>
      <c r="M416" s="664">
        <v>1</v>
      </c>
      <c r="N416" s="665">
        <v>43.7</v>
      </c>
    </row>
    <row r="417" spans="1:14" ht="14.4" customHeight="1" x14ac:dyDescent="0.3">
      <c r="A417" s="660" t="s">
        <v>560</v>
      </c>
      <c r="B417" s="661" t="s">
        <v>561</v>
      </c>
      <c r="C417" s="662" t="s">
        <v>574</v>
      </c>
      <c r="D417" s="663" t="s">
        <v>2153</v>
      </c>
      <c r="E417" s="662" t="s">
        <v>583</v>
      </c>
      <c r="F417" s="663" t="s">
        <v>2155</v>
      </c>
      <c r="G417" s="662" t="s">
        <v>602</v>
      </c>
      <c r="H417" s="662" t="s">
        <v>1108</v>
      </c>
      <c r="I417" s="662" t="s">
        <v>1109</v>
      </c>
      <c r="J417" s="662" t="s">
        <v>1110</v>
      </c>
      <c r="K417" s="662" t="s">
        <v>1111</v>
      </c>
      <c r="L417" s="664">
        <v>112.61986516904282</v>
      </c>
      <c r="M417" s="664">
        <v>120</v>
      </c>
      <c r="N417" s="665">
        <v>13514.383820285138</v>
      </c>
    </row>
    <row r="418" spans="1:14" ht="14.4" customHeight="1" x14ac:dyDescent="0.3">
      <c r="A418" s="660" t="s">
        <v>560</v>
      </c>
      <c r="B418" s="661" t="s">
        <v>561</v>
      </c>
      <c r="C418" s="662" t="s">
        <v>574</v>
      </c>
      <c r="D418" s="663" t="s">
        <v>2153</v>
      </c>
      <c r="E418" s="662" t="s">
        <v>583</v>
      </c>
      <c r="F418" s="663" t="s">
        <v>2155</v>
      </c>
      <c r="G418" s="662" t="s">
        <v>602</v>
      </c>
      <c r="H418" s="662" t="s">
        <v>1779</v>
      </c>
      <c r="I418" s="662" t="s">
        <v>1780</v>
      </c>
      <c r="J418" s="662" t="s">
        <v>1781</v>
      </c>
      <c r="K418" s="662" t="s">
        <v>1119</v>
      </c>
      <c r="L418" s="664">
        <v>37.25</v>
      </c>
      <c r="M418" s="664">
        <v>2</v>
      </c>
      <c r="N418" s="665">
        <v>74.5</v>
      </c>
    </row>
    <row r="419" spans="1:14" ht="14.4" customHeight="1" x14ac:dyDescent="0.3">
      <c r="A419" s="660" t="s">
        <v>560</v>
      </c>
      <c r="B419" s="661" t="s">
        <v>561</v>
      </c>
      <c r="C419" s="662" t="s">
        <v>574</v>
      </c>
      <c r="D419" s="663" t="s">
        <v>2153</v>
      </c>
      <c r="E419" s="662" t="s">
        <v>583</v>
      </c>
      <c r="F419" s="663" t="s">
        <v>2155</v>
      </c>
      <c r="G419" s="662" t="s">
        <v>602</v>
      </c>
      <c r="H419" s="662" t="s">
        <v>1782</v>
      </c>
      <c r="I419" s="662" t="s">
        <v>1782</v>
      </c>
      <c r="J419" s="662" t="s">
        <v>1783</v>
      </c>
      <c r="K419" s="662" t="s">
        <v>1784</v>
      </c>
      <c r="L419" s="664">
        <v>84.610078186864484</v>
      </c>
      <c r="M419" s="664">
        <v>1</v>
      </c>
      <c r="N419" s="665">
        <v>84.610078186864484</v>
      </c>
    </row>
    <row r="420" spans="1:14" ht="14.4" customHeight="1" x14ac:dyDescent="0.3">
      <c r="A420" s="660" t="s">
        <v>560</v>
      </c>
      <c r="B420" s="661" t="s">
        <v>561</v>
      </c>
      <c r="C420" s="662" t="s">
        <v>574</v>
      </c>
      <c r="D420" s="663" t="s">
        <v>2153</v>
      </c>
      <c r="E420" s="662" t="s">
        <v>583</v>
      </c>
      <c r="F420" s="663" t="s">
        <v>2155</v>
      </c>
      <c r="G420" s="662" t="s">
        <v>602</v>
      </c>
      <c r="H420" s="662" t="s">
        <v>1785</v>
      </c>
      <c r="I420" s="662" t="s">
        <v>215</v>
      </c>
      <c r="J420" s="662" t="s">
        <v>1786</v>
      </c>
      <c r="K420" s="662" t="s">
        <v>1787</v>
      </c>
      <c r="L420" s="664">
        <v>199.67000000000004</v>
      </c>
      <c r="M420" s="664">
        <v>7</v>
      </c>
      <c r="N420" s="665">
        <v>1397.6900000000003</v>
      </c>
    </row>
    <row r="421" spans="1:14" ht="14.4" customHeight="1" x14ac:dyDescent="0.3">
      <c r="A421" s="660" t="s">
        <v>560</v>
      </c>
      <c r="B421" s="661" t="s">
        <v>561</v>
      </c>
      <c r="C421" s="662" t="s">
        <v>574</v>
      </c>
      <c r="D421" s="663" t="s">
        <v>2153</v>
      </c>
      <c r="E421" s="662" t="s">
        <v>583</v>
      </c>
      <c r="F421" s="663" t="s">
        <v>2155</v>
      </c>
      <c r="G421" s="662" t="s">
        <v>602</v>
      </c>
      <c r="H421" s="662" t="s">
        <v>1788</v>
      </c>
      <c r="I421" s="662" t="s">
        <v>215</v>
      </c>
      <c r="J421" s="662" t="s">
        <v>1789</v>
      </c>
      <c r="K421" s="662" t="s">
        <v>1790</v>
      </c>
      <c r="L421" s="664">
        <v>182.17155603113744</v>
      </c>
      <c r="M421" s="664">
        <v>45</v>
      </c>
      <c r="N421" s="665">
        <v>8197.7200214011846</v>
      </c>
    </row>
    <row r="422" spans="1:14" ht="14.4" customHeight="1" x14ac:dyDescent="0.3">
      <c r="A422" s="660" t="s">
        <v>560</v>
      </c>
      <c r="B422" s="661" t="s">
        <v>561</v>
      </c>
      <c r="C422" s="662" t="s">
        <v>574</v>
      </c>
      <c r="D422" s="663" t="s">
        <v>2153</v>
      </c>
      <c r="E422" s="662" t="s">
        <v>583</v>
      </c>
      <c r="F422" s="663" t="s">
        <v>2155</v>
      </c>
      <c r="G422" s="662" t="s">
        <v>602</v>
      </c>
      <c r="H422" s="662" t="s">
        <v>1120</v>
      </c>
      <c r="I422" s="662" t="s">
        <v>1121</v>
      </c>
      <c r="J422" s="662" t="s">
        <v>1122</v>
      </c>
      <c r="K422" s="662" t="s">
        <v>1123</v>
      </c>
      <c r="L422" s="664">
        <v>386.05135593220348</v>
      </c>
      <c r="M422" s="664">
        <v>59</v>
      </c>
      <c r="N422" s="665">
        <v>22777.030000000006</v>
      </c>
    </row>
    <row r="423" spans="1:14" ht="14.4" customHeight="1" x14ac:dyDescent="0.3">
      <c r="A423" s="660" t="s">
        <v>560</v>
      </c>
      <c r="B423" s="661" t="s">
        <v>561</v>
      </c>
      <c r="C423" s="662" t="s">
        <v>574</v>
      </c>
      <c r="D423" s="663" t="s">
        <v>2153</v>
      </c>
      <c r="E423" s="662" t="s">
        <v>583</v>
      </c>
      <c r="F423" s="663" t="s">
        <v>2155</v>
      </c>
      <c r="G423" s="662" t="s">
        <v>602</v>
      </c>
      <c r="H423" s="662" t="s">
        <v>1128</v>
      </c>
      <c r="I423" s="662" t="s">
        <v>1128</v>
      </c>
      <c r="J423" s="662" t="s">
        <v>1129</v>
      </c>
      <c r="K423" s="662" t="s">
        <v>1130</v>
      </c>
      <c r="L423" s="664">
        <v>46.75</v>
      </c>
      <c r="M423" s="664">
        <v>5</v>
      </c>
      <c r="N423" s="665">
        <v>233.75</v>
      </c>
    </row>
    <row r="424" spans="1:14" ht="14.4" customHeight="1" x14ac:dyDescent="0.3">
      <c r="A424" s="660" t="s">
        <v>560</v>
      </c>
      <c r="B424" s="661" t="s">
        <v>561</v>
      </c>
      <c r="C424" s="662" t="s">
        <v>574</v>
      </c>
      <c r="D424" s="663" t="s">
        <v>2153</v>
      </c>
      <c r="E424" s="662" t="s">
        <v>583</v>
      </c>
      <c r="F424" s="663" t="s">
        <v>2155</v>
      </c>
      <c r="G424" s="662" t="s">
        <v>602</v>
      </c>
      <c r="H424" s="662" t="s">
        <v>1791</v>
      </c>
      <c r="I424" s="662" t="s">
        <v>215</v>
      </c>
      <c r="J424" s="662" t="s">
        <v>1792</v>
      </c>
      <c r="K424" s="662" t="s">
        <v>1793</v>
      </c>
      <c r="L424" s="664">
        <v>22.070000000000004</v>
      </c>
      <c r="M424" s="664">
        <v>2</v>
      </c>
      <c r="N424" s="665">
        <v>44.140000000000008</v>
      </c>
    </row>
    <row r="425" spans="1:14" ht="14.4" customHeight="1" x14ac:dyDescent="0.3">
      <c r="A425" s="660" t="s">
        <v>560</v>
      </c>
      <c r="B425" s="661" t="s">
        <v>561</v>
      </c>
      <c r="C425" s="662" t="s">
        <v>574</v>
      </c>
      <c r="D425" s="663" t="s">
        <v>2153</v>
      </c>
      <c r="E425" s="662" t="s">
        <v>583</v>
      </c>
      <c r="F425" s="663" t="s">
        <v>2155</v>
      </c>
      <c r="G425" s="662" t="s">
        <v>602</v>
      </c>
      <c r="H425" s="662" t="s">
        <v>1794</v>
      </c>
      <c r="I425" s="662" t="s">
        <v>1795</v>
      </c>
      <c r="J425" s="662" t="s">
        <v>836</v>
      </c>
      <c r="K425" s="662" t="s">
        <v>1796</v>
      </c>
      <c r="L425" s="664">
        <v>140.2028571428572</v>
      </c>
      <c r="M425" s="664">
        <v>7</v>
      </c>
      <c r="N425" s="665">
        <v>981.4200000000003</v>
      </c>
    </row>
    <row r="426" spans="1:14" ht="14.4" customHeight="1" x14ac:dyDescent="0.3">
      <c r="A426" s="660" t="s">
        <v>560</v>
      </c>
      <c r="B426" s="661" t="s">
        <v>561</v>
      </c>
      <c r="C426" s="662" t="s">
        <v>574</v>
      </c>
      <c r="D426" s="663" t="s">
        <v>2153</v>
      </c>
      <c r="E426" s="662" t="s">
        <v>583</v>
      </c>
      <c r="F426" s="663" t="s">
        <v>2155</v>
      </c>
      <c r="G426" s="662" t="s">
        <v>602</v>
      </c>
      <c r="H426" s="662" t="s">
        <v>1797</v>
      </c>
      <c r="I426" s="662" t="s">
        <v>1798</v>
      </c>
      <c r="J426" s="662" t="s">
        <v>1799</v>
      </c>
      <c r="K426" s="662"/>
      <c r="L426" s="664">
        <v>577.27</v>
      </c>
      <c r="M426" s="664">
        <v>3</v>
      </c>
      <c r="N426" s="665">
        <v>1731.81</v>
      </c>
    </row>
    <row r="427" spans="1:14" ht="14.4" customHeight="1" x14ac:dyDescent="0.3">
      <c r="A427" s="660" t="s">
        <v>560</v>
      </c>
      <c r="B427" s="661" t="s">
        <v>561</v>
      </c>
      <c r="C427" s="662" t="s">
        <v>574</v>
      </c>
      <c r="D427" s="663" t="s">
        <v>2153</v>
      </c>
      <c r="E427" s="662" t="s">
        <v>583</v>
      </c>
      <c r="F427" s="663" t="s">
        <v>2155</v>
      </c>
      <c r="G427" s="662" t="s">
        <v>602</v>
      </c>
      <c r="H427" s="662" t="s">
        <v>1800</v>
      </c>
      <c r="I427" s="662" t="s">
        <v>1801</v>
      </c>
      <c r="J427" s="662" t="s">
        <v>1802</v>
      </c>
      <c r="K427" s="662" t="s">
        <v>1803</v>
      </c>
      <c r="L427" s="664">
        <v>715.6400000000001</v>
      </c>
      <c r="M427" s="664">
        <v>4</v>
      </c>
      <c r="N427" s="665">
        <v>2862.5600000000004</v>
      </c>
    </row>
    <row r="428" spans="1:14" ht="14.4" customHeight="1" x14ac:dyDescent="0.3">
      <c r="A428" s="660" t="s">
        <v>560</v>
      </c>
      <c r="B428" s="661" t="s">
        <v>561</v>
      </c>
      <c r="C428" s="662" t="s">
        <v>574</v>
      </c>
      <c r="D428" s="663" t="s">
        <v>2153</v>
      </c>
      <c r="E428" s="662" t="s">
        <v>583</v>
      </c>
      <c r="F428" s="663" t="s">
        <v>2155</v>
      </c>
      <c r="G428" s="662" t="s">
        <v>602</v>
      </c>
      <c r="H428" s="662" t="s">
        <v>1139</v>
      </c>
      <c r="I428" s="662" t="s">
        <v>1140</v>
      </c>
      <c r="J428" s="662" t="s">
        <v>1141</v>
      </c>
      <c r="K428" s="662" t="s">
        <v>1142</v>
      </c>
      <c r="L428" s="664">
        <v>85.492353592489124</v>
      </c>
      <c r="M428" s="664">
        <v>7</v>
      </c>
      <c r="N428" s="665">
        <v>598.44647514742383</v>
      </c>
    </row>
    <row r="429" spans="1:14" ht="14.4" customHeight="1" x14ac:dyDescent="0.3">
      <c r="A429" s="660" t="s">
        <v>560</v>
      </c>
      <c r="B429" s="661" t="s">
        <v>561</v>
      </c>
      <c r="C429" s="662" t="s">
        <v>574</v>
      </c>
      <c r="D429" s="663" t="s">
        <v>2153</v>
      </c>
      <c r="E429" s="662" t="s">
        <v>583</v>
      </c>
      <c r="F429" s="663" t="s">
        <v>2155</v>
      </c>
      <c r="G429" s="662" t="s">
        <v>602</v>
      </c>
      <c r="H429" s="662" t="s">
        <v>1804</v>
      </c>
      <c r="I429" s="662" t="s">
        <v>1805</v>
      </c>
      <c r="J429" s="662" t="s">
        <v>1806</v>
      </c>
      <c r="K429" s="662" t="s">
        <v>1807</v>
      </c>
      <c r="L429" s="664">
        <v>325.15991235553031</v>
      </c>
      <c r="M429" s="664">
        <v>3</v>
      </c>
      <c r="N429" s="665">
        <v>975.47973706659093</v>
      </c>
    </row>
    <row r="430" spans="1:14" ht="14.4" customHeight="1" x14ac:dyDescent="0.3">
      <c r="A430" s="660" t="s">
        <v>560</v>
      </c>
      <c r="B430" s="661" t="s">
        <v>561</v>
      </c>
      <c r="C430" s="662" t="s">
        <v>574</v>
      </c>
      <c r="D430" s="663" t="s">
        <v>2153</v>
      </c>
      <c r="E430" s="662" t="s">
        <v>583</v>
      </c>
      <c r="F430" s="663" t="s">
        <v>2155</v>
      </c>
      <c r="G430" s="662" t="s">
        <v>602</v>
      </c>
      <c r="H430" s="662" t="s">
        <v>1808</v>
      </c>
      <c r="I430" s="662" t="s">
        <v>1809</v>
      </c>
      <c r="J430" s="662" t="s">
        <v>1810</v>
      </c>
      <c r="K430" s="662" t="s">
        <v>1811</v>
      </c>
      <c r="L430" s="664">
        <v>32.559999999999995</v>
      </c>
      <c r="M430" s="664">
        <v>13</v>
      </c>
      <c r="N430" s="665">
        <v>423.28</v>
      </c>
    </row>
    <row r="431" spans="1:14" ht="14.4" customHeight="1" x14ac:dyDescent="0.3">
      <c r="A431" s="660" t="s">
        <v>560</v>
      </c>
      <c r="B431" s="661" t="s">
        <v>561</v>
      </c>
      <c r="C431" s="662" t="s">
        <v>574</v>
      </c>
      <c r="D431" s="663" t="s">
        <v>2153</v>
      </c>
      <c r="E431" s="662" t="s">
        <v>583</v>
      </c>
      <c r="F431" s="663" t="s">
        <v>2155</v>
      </c>
      <c r="G431" s="662" t="s">
        <v>602</v>
      </c>
      <c r="H431" s="662" t="s">
        <v>1812</v>
      </c>
      <c r="I431" s="662" t="s">
        <v>215</v>
      </c>
      <c r="J431" s="662" t="s">
        <v>1813</v>
      </c>
      <c r="K431" s="662"/>
      <c r="L431" s="664">
        <v>168.38221957033261</v>
      </c>
      <c r="M431" s="664">
        <v>4</v>
      </c>
      <c r="N431" s="665">
        <v>673.52887828133044</v>
      </c>
    </row>
    <row r="432" spans="1:14" ht="14.4" customHeight="1" x14ac:dyDescent="0.3">
      <c r="A432" s="660" t="s">
        <v>560</v>
      </c>
      <c r="B432" s="661" t="s">
        <v>561</v>
      </c>
      <c r="C432" s="662" t="s">
        <v>574</v>
      </c>
      <c r="D432" s="663" t="s">
        <v>2153</v>
      </c>
      <c r="E432" s="662" t="s">
        <v>583</v>
      </c>
      <c r="F432" s="663" t="s">
        <v>2155</v>
      </c>
      <c r="G432" s="662" t="s">
        <v>602</v>
      </c>
      <c r="H432" s="662" t="s">
        <v>1814</v>
      </c>
      <c r="I432" s="662" t="s">
        <v>1815</v>
      </c>
      <c r="J432" s="662" t="s">
        <v>1816</v>
      </c>
      <c r="K432" s="662" t="s">
        <v>1817</v>
      </c>
      <c r="L432" s="664">
        <v>3503.3333333333335</v>
      </c>
      <c r="M432" s="664">
        <v>3</v>
      </c>
      <c r="N432" s="665">
        <v>10510</v>
      </c>
    </row>
    <row r="433" spans="1:14" ht="14.4" customHeight="1" x14ac:dyDescent="0.3">
      <c r="A433" s="660" t="s">
        <v>560</v>
      </c>
      <c r="B433" s="661" t="s">
        <v>561</v>
      </c>
      <c r="C433" s="662" t="s">
        <v>574</v>
      </c>
      <c r="D433" s="663" t="s">
        <v>2153</v>
      </c>
      <c r="E433" s="662" t="s">
        <v>583</v>
      </c>
      <c r="F433" s="663" t="s">
        <v>2155</v>
      </c>
      <c r="G433" s="662" t="s">
        <v>602</v>
      </c>
      <c r="H433" s="662" t="s">
        <v>1818</v>
      </c>
      <c r="I433" s="662" t="s">
        <v>215</v>
      </c>
      <c r="J433" s="662" t="s">
        <v>1819</v>
      </c>
      <c r="K433" s="662"/>
      <c r="L433" s="664">
        <v>186.72598384390267</v>
      </c>
      <c r="M433" s="664">
        <v>16</v>
      </c>
      <c r="N433" s="665">
        <v>2987.6157415024427</v>
      </c>
    </row>
    <row r="434" spans="1:14" ht="14.4" customHeight="1" x14ac:dyDescent="0.3">
      <c r="A434" s="660" t="s">
        <v>560</v>
      </c>
      <c r="B434" s="661" t="s">
        <v>561</v>
      </c>
      <c r="C434" s="662" t="s">
        <v>574</v>
      </c>
      <c r="D434" s="663" t="s">
        <v>2153</v>
      </c>
      <c r="E434" s="662" t="s">
        <v>583</v>
      </c>
      <c r="F434" s="663" t="s">
        <v>2155</v>
      </c>
      <c r="G434" s="662" t="s">
        <v>602</v>
      </c>
      <c r="H434" s="662" t="s">
        <v>1820</v>
      </c>
      <c r="I434" s="662" t="s">
        <v>1820</v>
      </c>
      <c r="J434" s="662" t="s">
        <v>1821</v>
      </c>
      <c r="K434" s="662" t="s">
        <v>1822</v>
      </c>
      <c r="L434" s="664">
        <v>182.60228421539546</v>
      </c>
      <c r="M434" s="664">
        <v>19</v>
      </c>
      <c r="N434" s="665">
        <v>3469.4434000925135</v>
      </c>
    </row>
    <row r="435" spans="1:14" ht="14.4" customHeight="1" x14ac:dyDescent="0.3">
      <c r="A435" s="660" t="s">
        <v>560</v>
      </c>
      <c r="B435" s="661" t="s">
        <v>561</v>
      </c>
      <c r="C435" s="662" t="s">
        <v>574</v>
      </c>
      <c r="D435" s="663" t="s">
        <v>2153</v>
      </c>
      <c r="E435" s="662" t="s">
        <v>583</v>
      </c>
      <c r="F435" s="663" t="s">
        <v>2155</v>
      </c>
      <c r="G435" s="662" t="s">
        <v>602</v>
      </c>
      <c r="H435" s="662" t="s">
        <v>1823</v>
      </c>
      <c r="I435" s="662" t="s">
        <v>1824</v>
      </c>
      <c r="J435" s="662" t="s">
        <v>1825</v>
      </c>
      <c r="K435" s="662" t="s">
        <v>829</v>
      </c>
      <c r="L435" s="664">
        <v>34.74</v>
      </c>
      <c r="M435" s="664">
        <v>5</v>
      </c>
      <c r="N435" s="665">
        <v>173.70000000000002</v>
      </c>
    </row>
    <row r="436" spans="1:14" ht="14.4" customHeight="1" x14ac:dyDescent="0.3">
      <c r="A436" s="660" t="s">
        <v>560</v>
      </c>
      <c r="B436" s="661" t="s">
        <v>561</v>
      </c>
      <c r="C436" s="662" t="s">
        <v>574</v>
      </c>
      <c r="D436" s="663" t="s">
        <v>2153</v>
      </c>
      <c r="E436" s="662" t="s">
        <v>583</v>
      </c>
      <c r="F436" s="663" t="s">
        <v>2155</v>
      </c>
      <c r="G436" s="662" t="s">
        <v>602</v>
      </c>
      <c r="H436" s="662" t="s">
        <v>1159</v>
      </c>
      <c r="I436" s="662" t="s">
        <v>215</v>
      </c>
      <c r="J436" s="662" t="s">
        <v>1160</v>
      </c>
      <c r="K436" s="662"/>
      <c r="L436" s="664">
        <v>78.019999999999982</v>
      </c>
      <c r="M436" s="664">
        <v>1</v>
      </c>
      <c r="N436" s="665">
        <v>78.019999999999982</v>
      </c>
    </row>
    <row r="437" spans="1:14" ht="14.4" customHeight="1" x14ac:dyDescent="0.3">
      <c r="A437" s="660" t="s">
        <v>560</v>
      </c>
      <c r="B437" s="661" t="s">
        <v>561</v>
      </c>
      <c r="C437" s="662" t="s">
        <v>574</v>
      </c>
      <c r="D437" s="663" t="s">
        <v>2153</v>
      </c>
      <c r="E437" s="662" t="s">
        <v>583</v>
      </c>
      <c r="F437" s="663" t="s">
        <v>2155</v>
      </c>
      <c r="G437" s="662" t="s">
        <v>602</v>
      </c>
      <c r="H437" s="662" t="s">
        <v>1826</v>
      </c>
      <c r="I437" s="662" t="s">
        <v>1827</v>
      </c>
      <c r="J437" s="662" t="s">
        <v>1828</v>
      </c>
      <c r="K437" s="662" t="s">
        <v>1817</v>
      </c>
      <c r="L437" s="664">
        <v>2838</v>
      </c>
      <c r="M437" s="664">
        <v>1</v>
      </c>
      <c r="N437" s="665">
        <v>2838</v>
      </c>
    </row>
    <row r="438" spans="1:14" ht="14.4" customHeight="1" x14ac:dyDescent="0.3">
      <c r="A438" s="660" t="s">
        <v>560</v>
      </c>
      <c r="B438" s="661" t="s">
        <v>561</v>
      </c>
      <c r="C438" s="662" t="s">
        <v>574</v>
      </c>
      <c r="D438" s="663" t="s">
        <v>2153</v>
      </c>
      <c r="E438" s="662" t="s">
        <v>583</v>
      </c>
      <c r="F438" s="663" t="s">
        <v>2155</v>
      </c>
      <c r="G438" s="662" t="s">
        <v>602</v>
      </c>
      <c r="H438" s="662" t="s">
        <v>1829</v>
      </c>
      <c r="I438" s="662" t="s">
        <v>215</v>
      </c>
      <c r="J438" s="662" t="s">
        <v>1830</v>
      </c>
      <c r="K438" s="662" t="s">
        <v>1831</v>
      </c>
      <c r="L438" s="664">
        <v>152.72000046931387</v>
      </c>
      <c r="M438" s="664">
        <v>12</v>
      </c>
      <c r="N438" s="665">
        <v>1832.6400056317664</v>
      </c>
    </row>
    <row r="439" spans="1:14" ht="14.4" customHeight="1" x14ac:dyDescent="0.3">
      <c r="A439" s="660" t="s">
        <v>560</v>
      </c>
      <c r="B439" s="661" t="s">
        <v>561</v>
      </c>
      <c r="C439" s="662" t="s">
        <v>574</v>
      </c>
      <c r="D439" s="663" t="s">
        <v>2153</v>
      </c>
      <c r="E439" s="662" t="s">
        <v>583</v>
      </c>
      <c r="F439" s="663" t="s">
        <v>2155</v>
      </c>
      <c r="G439" s="662" t="s">
        <v>602</v>
      </c>
      <c r="H439" s="662" t="s">
        <v>1832</v>
      </c>
      <c r="I439" s="662" t="s">
        <v>1832</v>
      </c>
      <c r="J439" s="662" t="s">
        <v>1833</v>
      </c>
      <c r="K439" s="662" t="s">
        <v>1834</v>
      </c>
      <c r="L439" s="664">
        <v>287.05349248962682</v>
      </c>
      <c r="M439" s="664">
        <v>8</v>
      </c>
      <c r="N439" s="665">
        <v>2296.4279399170146</v>
      </c>
    </row>
    <row r="440" spans="1:14" ht="14.4" customHeight="1" x14ac:dyDescent="0.3">
      <c r="A440" s="660" t="s">
        <v>560</v>
      </c>
      <c r="B440" s="661" t="s">
        <v>561</v>
      </c>
      <c r="C440" s="662" t="s">
        <v>574</v>
      </c>
      <c r="D440" s="663" t="s">
        <v>2153</v>
      </c>
      <c r="E440" s="662" t="s">
        <v>583</v>
      </c>
      <c r="F440" s="663" t="s">
        <v>2155</v>
      </c>
      <c r="G440" s="662" t="s">
        <v>602</v>
      </c>
      <c r="H440" s="662" t="s">
        <v>1835</v>
      </c>
      <c r="I440" s="662" t="s">
        <v>1835</v>
      </c>
      <c r="J440" s="662" t="s">
        <v>1836</v>
      </c>
      <c r="K440" s="662" t="s">
        <v>1837</v>
      </c>
      <c r="L440" s="664">
        <v>478.26000000000005</v>
      </c>
      <c r="M440" s="664">
        <v>1</v>
      </c>
      <c r="N440" s="665">
        <v>478.26000000000005</v>
      </c>
    </row>
    <row r="441" spans="1:14" ht="14.4" customHeight="1" x14ac:dyDescent="0.3">
      <c r="A441" s="660" t="s">
        <v>560</v>
      </c>
      <c r="B441" s="661" t="s">
        <v>561</v>
      </c>
      <c r="C441" s="662" t="s">
        <v>574</v>
      </c>
      <c r="D441" s="663" t="s">
        <v>2153</v>
      </c>
      <c r="E441" s="662" t="s">
        <v>583</v>
      </c>
      <c r="F441" s="663" t="s">
        <v>2155</v>
      </c>
      <c r="G441" s="662" t="s">
        <v>602</v>
      </c>
      <c r="H441" s="662" t="s">
        <v>1838</v>
      </c>
      <c r="I441" s="662" t="s">
        <v>1839</v>
      </c>
      <c r="J441" s="662" t="s">
        <v>1840</v>
      </c>
      <c r="K441" s="662" t="s">
        <v>1841</v>
      </c>
      <c r="L441" s="664">
        <v>62.210585881819817</v>
      </c>
      <c r="M441" s="664">
        <v>1</v>
      </c>
      <c r="N441" s="665">
        <v>62.210585881819817</v>
      </c>
    </row>
    <row r="442" spans="1:14" ht="14.4" customHeight="1" x14ac:dyDescent="0.3">
      <c r="A442" s="660" t="s">
        <v>560</v>
      </c>
      <c r="B442" s="661" t="s">
        <v>561</v>
      </c>
      <c r="C442" s="662" t="s">
        <v>574</v>
      </c>
      <c r="D442" s="663" t="s">
        <v>2153</v>
      </c>
      <c r="E442" s="662" t="s">
        <v>583</v>
      </c>
      <c r="F442" s="663" t="s">
        <v>2155</v>
      </c>
      <c r="G442" s="662" t="s">
        <v>602</v>
      </c>
      <c r="H442" s="662" t="s">
        <v>1842</v>
      </c>
      <c r="I442" s="662" t="s">
        <v>215</v>
      </c>
      <c r="J442" s="662" t="s">
        <v>1843</v>
      </c>
      <c r="K442" s="662"/>
      <c r="L442" s="664">
        <v>852.01</v>
      </c>
      <c r="M442" s="664">
        <v>1</v>
      </c>
      <c r="N442" s="665">
        <v>852.01</v>
      </c>
    </row>
    <row r="443" spans="1:14" ht="14.4" customHeight="1" x14ac:dyDescent="0.3">
      <c r="A443" s="660" t="s">
        <v>560</v>
      </c>
      <c r="B443" s="661" t="s">
        <v>561</v>
      </c>
      <c r="C443" s="662" t="s">
        <v>574</v>
      </c>
      <c r="D443" s="663" t="s">
        <v>2153</v>
      </c>
      <c r="E443" s="662" t="s">
        <v>583</v>
      </c>
      <c r="F443" s="663" t="s">
        <v>2155</v>
      </c>
      <c r="G443" s="662" t="s">
        <v>602</v>
      </c>
      <c r="H443" s="662" t="s">
        <v>1844</v>
      </c>
      <c r="I443" s="662" t="s">
        <v>1845</v>
      </c>
      <c r="J443" s="662" t="s">
        <v>1846</v>
      </c>
      <c r="K443" s="662" t="s">
        <v>1847</v>
      </c>
      <c r="L443" s="664">
        <v>71.239999999999995</v>
      </c>
      <c r="M443" s="664">
        <v>3</v>
      </c>
      <c r="N443" s="665">
        <v>213.71999999999997</v>
      </c>
    </row>
    <row r="444" spans="1:14" ht="14.4" customHeight="1" x14ac:dyDescent="0.3">
      <c r="A444" s="660" t="s">
        <v>560</v>
      </c>
      <c r="B444" s="661" t="s">
        <v>561</v>
      </c>
      <c r="C444" s="662" t="s">
        <v>574</v>
      </c>
      <c r="D444" s="663" t="s">
        <v>2153</v>
      </c>
      <c r="E444" s="662" t="s">
        <v>583</v>
      </c>
      <c r="F444" s="663" t="s">
        <v>2155</v>
      </c>
      <c r="G444" s="662" t="s">
        <v>602</v>
      </c>
      <c r="H444" s="662" t="s">
        <v>1848</v>
      </c>
      <c r="I444" s="662" t="s">
        <v>1849</v>
      </c>
      <c r="J444" s="662" t="s">
        <v>1850</v>
      </c>
      <c r="K444" s="662" t="s">
        <v>1851</v>
      </c>
      <c r="L444" s="664">
        <v>87.649772672385822</v>
      </c>
      <c r="M444" s="664">
        <v>8</v>
      </c>
      <c r="N444" s="665">
        <v>701.19818137908658</v>
      </c>
    </row>
    <row r="445" spans="1:14" ht="14.4" customHeight="1" x14ac:dyDescent="0.3">
      <c r="A445" s="660" t="s">
        <v>560</v>
      </c>
      <c r="B445" s="661" t="s">
        <v>561</v>
      </c>
      <c r="C445" s="662" t="s">
        <v>574</v>
      </c>
      <c r="D445" s="663" t="s">
        <v>2153</v>
      </c>
      <c r="E445" s="662" t="s">
        <v>583</v>
      </c>
      <c r="F445" s="663" t="s">
        <v>2155</v>
      </c>
      <c r="G445" s="662" t="s">
        <v>602</v>
      </c>
      <c r="H445" s="662" t="s">
        <v>1852</v>
      </c>
      <c r="I445" s="662" t="s">
        <v>1853</v>
      </c>
      <c r="J445" s="662" t="s">
        <v>1726</v>
      </c>
      <c r="K445" s="662" t="s">
        <v>829</v>
      </c>
      <c r="L445" s="664">
        <v>84.77000000000001</v>
      </c>
      <c r="M445" s="664">
        <v>18</v>
      </c>
      <c r="N445" s="665">
        <v>1525.8600000000001</v>
      </c>
    </row>
    <row r="446" spans="1:14" ht="14.4" customHeight="1" x14ac:dyDescent="0.3">
      <c r="A446" s="660" t="s">
        <v>560</v>
      </c>
      <c r="B446" s="661" t="s">
        <v>561</v>
      </c>
      <c r="C446" s="662" t="s">
        <v>574</v>
      </c>
      <c r="D446" s="663" t="s">
        <v>2153</v>
      </c>
      <c r="E446" s="662" t="s">
        <v>583</v>
      </c>
      <c r="F446" s="663" t="s">
        <v>2155</v>
      </c>
      <c r="G446" s="662" t="s">
        <v>602</v>
      </c>
      <c r="H446" s="662" t="s">
        <v>1854</v>
      </c>
      <c r="I446" s="662" t="s">
        <v>1855</v>
      </c>
      <c r="J446" s="662" t="s">
        <v>1856</v>
      </c>
      <c r="K446" s="662" t="s">
        <v>1857</v>
      </c>
      <c r="L446" s="664">
        <v>82.256106250600325</v>
      </c>
      <c r="M446" s="664">
        <v>11</v>
      </c>
      <c r="N446" s="665">
        <v>904.81716875660356</v>
      </c>
    </row>
    <row r="447" spans="1:14" ht="14.4" customHeight="1" x14ac:dyDescent="0.3">
      <c r="A447" s="660" t="s">
        <v>560</v>
      </c>
      <c r="B447" s="661" t="s">
        <v>561</v>
      </c>
      <c r="C447" s="662" t="s">
        <v>574</v>
      </c>
      <c r="D447" s="663" t="s">
        <v>2153</v>
      </c>
      <c r="E447" s="662" t="s">
        <v>583</v>
      </c>
      <c r="F447" s="663" t="s">
        <v>2155</v>
      </c>
      <c r="G447" s="662" t="s">
        <v>602</v>
      </c>
      <c r="H447" s="662" t="s">
        <v>1858</v>
      </c>
      <c r="I447" s="662" t="s">
        <v>215</v>
      </c>
      <c r="J447" s="662" t="s">
        <v>1859</v>
      </c>
      <c r="K447" s="662" t="s">
        <v>1860</v>
      </c>
      <c r="L447" s="664">
        <v>61.533333333333339</v>
      </c>
      <c r="M447" s="664">
        <v>2</v>
      </c>
      <c r="N447" s="665">
        <v>123.06666666666668</v>
      </c>
    </row>
    <row r="448" spans="1:14" ht="14.4" customHeight="1" x14ac:dyDescent="0.3">
      <c r="A448" s="660" t="s">
        <v>560</v>
      </c>
      <c r="B448" s="661" t="s">
        <v>561</v>
      </c>
      <c r="C448" s="662" t="s">
        <v>574</v>
      </c>
      <c r="D448" s="663" t="s">
        <v>2153</v>
      </c>
      <c r="E448" s="662" t="s">
        <v>583</v>
      </c>
      <c r="F448" s="663" t="s">
        <v>2155</v>
      </c>
      <c r="G448" s="662" t="s">
        <v>602</v>
      </c>
      <c r="H448" s="662" t="s">
        <v>1861</v>
      </c>
      <c r="I448" s="662" t="s">
        <v>1862</v>
      </c>
      <c r="J448" s="662" t="s">
        <v>1863</v>
      </c>
      <c r="K448" s="662"/>
      <c r="L448" s="664">
        <v>944.53</v>
      </c>
      <c r="M448" s="664">
        <v>5</v>
      </c>
      <c r="N448" s="665">
        <v>4722.6499999999996</v>
      </c>
    </row>
    <row r="449" spans="1:14" ht="14.4" customHeight="1" x14ac:dyDescent="0.3">
      <c r="A449" s="660" t="s">
        <v>560</v>
      </c>
      <c r="B449" s="661" t="s">
        <v>561</v>
      </c>
      <c r="C449" s="662" t="s">
        <v>574</v>
      </c>
      <c r="D449" s="663" t="s">
        <v>2153</v>
      </c>
      <c r="E449" s="662" t="s">
        <v>583</v>
      </c>
      <c r="F449" s="663" t="s">
        <v>2155</v>
      </c>
      <c r="G449" s="662" t="s">
        <v>602</v>
      </c>
      <c r="H449" s="662" t="s">
        <v>1864</v>
      </c>
      <c r="I449" s="662" t="s">
        <v>215</v>
      </c>
      <c r="J449" s="662" t="s">
        <v>1865</v>
      </c>
      <c r="K449" s="662" t="s">
        <v>1866</v>
      </c>
      <c r="L449" s="664">
        <v>396.75</v>
      </c>
      <c r="M449" s="664">
        <v>54</v>
      </c>
      <c r="N449" s="665">
        <v>21424.5</v>
      </c>
    </row>
    <row r="450" spans="1:14" ht="14.4" customHeight="1" x14ac:dyDescent="0.3">
      <c r="A450" s="660" t="s">
        <v>560</v>
      </c>
      <c r="B450" s="661" t="s">
        <v>561</v>
      </c>
      <c r="C450" s="662" t="s">
        <v>574</v>
      </c>
      <c r="D450" s="663" t="s">
        <v>2153</v>
      </c>
      <c r="E450" s="662" t="s">
        <v>583</v>
      </c>
      <c r="F450" s="663" t="s">
        <v>2155</v>
      </c>
      <c r="G450" s="662" t="s">
        <v>602</v>
      </c>
      <c r="H450" s="662" t="s">
        <v>1867</v>
      </c>
      <c r="I450" s="662" t="s">
        <v>1868</v>
      </c>
      <c r="J450" s="662" t="s">
        <v>1869</v>
      </c>
      <c r="K450" s="662" t="s">
        <v>1870</v>
      </c>
      <c r="L450" s="664">
        <v>146.23000000000002</v>
      </c>
      <c r="M450" s="664">
        <v>4</v>
      </c>
      <c r="N450" s="665">
        <v>584.92000000000007</v>
      </c>
    </row>
    <row r="451" spans="1:14" ht="14.4" customHeight="1" x14ac:dyDescent="0.3">
      <c r="A451" s="660" t="s">
        <v>560</v>
      </c>
      <c r="B451" s="661" t="s">
        <v>561</v>
      </c>
      <c r="C451" s="662" t="s">
        <v>574</v>
      </c>
      <c r="D451" s="663" t="s">
        <v>2153</v>
      </c>
      <c r="E451" s="662" t="s">
        <v>583</v>
      </c>
      <c r="F451" s="663" t="s">
        <v>2155</v>
      </c>
      <c r="G451" s="662" t="s">
        <v>602</v>
      </c>
      <c r="H451" s="662" t="s">
        <v>1871</v>
      </c>
      <c r="I451" s="662" t="s">
        <v>215</v>
      </c>
      <c r="J451" s="662" t="s">
        <v>1872</v>
      </c>
      <c r="K451" s="662"/>
      <c r="L451" s="664">
        <v>435.6</v>
      </c>
      <c r="M451" s="664">
        <v>1</v>
      </c>
      <c r="N451" s="665">
        <v>435.6</v>
      </c>
    </row>
    <row r="452" spans="1:14" ht="14.4" customHeight="1" x14ac:dyDescent="0.3">
      <c r="A452" s="660" t="s">
        <v>560</v>
      </c>
      <c r="B452" s="661" t="s">
        <v>561</v>
      </c>
      <c r="C452" s="662" t="s">
        <v>574</v>
      </c>
      <c r="D452" s="663" t="s">
        <v>2153</v>
      </c>
      <c r="E452" s="662" t="s">
        <v>583</v>
      </c>
      <c r="F452" s="663" t="s">
        <v>2155</v>
      </c>
      <c r="G452" s="662" t="s">
        <v>602</v>
      </c>
      <c r="H452" s="662" t="s">
        <v>1873</v>
      </c>
      <c r="I452" s="662" t="s">
        <v>1874</v>
      </c>
      <c r="J452" s="662" t="s">
        <v>1238</v>
      </c>
      <c r="K452" s="662" t="s">
        <v>1875</v>
      </c>
      <c r="L452" s="664">
        <v>107.53908530495907</v>
      </c>
      <c r="M452" s="664">
        <v>1</v>
      </c>
      <c r="N452" s="665">
        <v>107.53908530495907</v>
      </c>
    </row>
    <row r="453" spans="1:14" ht="14.4" customHeight="1" x14ac:dyDescent="0.3">
      <c r="A453" s="660" t="s">
        <v>560</v>
      </c>
      <c r="B453" s="661" t="s">
        <v>561</v>
      </c>
      <c r="C453" s="662" t="s">
        <v>574</v>
      </c>
      <c r="D453" s="663" t="s">
        <v>2153</v>
      </c>
      <c r="E453" s="662" t="s">
        <v>583</v>
      </c>
      <c r="F453" s="663" t="s">
        <v>2155</v>
      </c>
      <c r="G453" s="662" t="s">
        <v>602</v>
      </c>
      <c r="H453" s="662" t="s">
        <v>1876</v>
      </c>
      <c r="I453" s="662" t="s">
        <v>1877</v>
      </c>
      <c r="J453" s="662" t="s">
        <v>1878</v>
      </c>
      <c r="K453" s="662" t="s">
        <v>1879</v>
      </c>
      <c r="L453" s="664">
        <v>26.749999999999993</v>
      </c>
      <c r="M453" s="664">
        <v>1</v>
      </c>
      <c r="N453" s="665">
        <v>26.749999999999993</v>
      </c>
    </row>
    <row r="454" spans="1:14" ht="14.4" customHeight="1" x14ac:dyDescent="0.3">
      <c r="A454" s="660" t="s">
        <v>560</v>
      </c>
      <c r="B454" s="661" t="s">
        <v>561</v>
      </c>
      <c r="C454" s="662" t="s">
        <v>574</v>
      </c>
      <c r="D454" s="663" t="s">
        <v>2153</v>
      </c>
      <c r="E454" s="662" t="s">
        <v>583</v>
      </c>
      <c r="F454" s="663" t="s">
        <v>2155</v>
      </c>
      <c r="G454" s="662" t="s">
        <v>602</v>
      </c>
      <c r="H454" s="662" t="s">
        <v>1880</v>
      </c>
      <c r="I454" s="662" t="s">
        <v>1881</v>
      </c>
      <c r="J454" s="662" t="s">
        <v>1882</v>
      </c>
      <c r="K454" s="662" t="s">
        <v>1883</v>
      </c>
      <c r="L454" s="664">
        <v>244.16970830875132</v>
      </c>
      <c r="M454" s="664">
        <v>3</v>
      </c>
      <c r="N454" s="665">
        <v>732.509124926254</v>
      </c>
    </row>
    <row r="455" spans="1:14" ht="14.4" customHeight="1" x14ac:dyDescent="0.3">
      <c r="A455" s="660" t="s">
        <v>560</v>
      </c>
      <c r="B455" s="661" t="s">
        <v>561</v>
      </c>
      <c r="C455" s="662" t="s">
        <v>574</v>
      </c>
      <c r="D455" s="663" t="s">
        <v>2153</v>
      </c>
      <c r="E455" s="662" t="s">
        <v>583</v>
      </c>
      <c r="F455" s="663" t="s">
        <v>2155</v>
      </c>
      <c r="G455" s="662" t="s">
        <v>602</v>
      </c>
      <c r="H455" s="662" t="s">
        <v>1884</v>
      </c>
      <c r="I455" s="662" t="s">
        <v>1885</v>
      </c>
      <c r="J455" s="662" t="s">
        <v>1886</v>
      </c>
      <c r="K455" s="662" t="s">
        <v>1887</v>
      </c>
      <c r="L455" s="664">
        <v>461.99999999999989</v>
      </c>
      <c r="M455" s="664">
        <v>30</v>
      </c>
      <c r="N455" s="665">
        <v>13859.999999999996</v>
      </c>
    </row>
    <row r="456" spans="1:14" ht="14.4" customHeight="1" x14ac:dyDescent="0.3">
      <c r="A456" s="660" t="s">
        <v>560</v>
      </c>
      <c r="B456" s="661" t="s">
        <v>561</v>
      </c>
      <c r="C456" s="662" t="s">
        <v>574</v>
      </c>
      <c r="D456" s="663" t="s">
        <v>2153</v>
      </c>
      <c r="E456" s="662" t="s">
        <v>583</v>
      </c>
      <c r="F456" s="663" t="s">
        <v>2155</v>
      </c>
      <c r="G456" s="662" t="s">
        <v>602</v>
      </c>
      <c r="H456" s="662" t="s">
        <v>1888</v>
      </c>
      <c r="I456" s="662" t="s">
        <v>1889</v>
      </c>
      <c r="J456" s="662" t="s">
        <v>1890</v>
      </c>
      <c r="K456" s="662" t="s">
        <v>1891</v>
      </c>
      <c r="L456" s="664">
        <v>374.00049999999993</v>
      </c>
      <c r="M456" s="664">
        <v>20</v>
      </c>
      <c r="N456" s="665">
        <v>7480.0099999999984</v>
      </c>
    </row>
    <row r="457" spans="1:14" ht="14.4" customHeight="1" x14ac:dyDescent="0.3">
      <c r="A457" s="660" t="s">
        <v>560</v>
      </c>
      <c r="B457" s="661" t="s">
        <v>561</v>
      </c>
      <c r="C457" s="662" t="s">
        <v>574</v>
      </c>
      <c r="D457" s="663" t="s">
        <v>2153</v>
      </c>
      <c r="E457" s="662" t="s">
        <v>583</v>
      </c>
      <c r="F457" s="663" t="s">
        <v>2155</v>
      </c>
      <c r="G457" s="662" t="s">
        <v>602</v>
      </c>
      <c r="H457" s="662" t="s">
        <v>1892</v>
      </c>
      <c r="I457" s="662" t="s">
        <v>1892</v>
      </c>
      <c r="J457" s="662" t="s">
        <v>1893</v>
      </c>
      <c r="K457" s="662" t="s">
        <v>1894</v>
      </c>
      <c r="L457" s="664">
        <v>4295.75</v>
      </c>
      <c r="M457" s="664">
        <v>1</v>
      </c>
      <c r="N457" s="665">
        <v>4295.75</v>
      </c>
    </row>
    <row r="458" spans="1:14" ht="14.4" customHeight="1" x14ac:dyDescent="0.3">
      <c r="A458" s="660" t="s">
        <v>560</v>
      </c>
      <c r="B458" s="661" t="s">
        <v>561</v>
      </c>
      <c r="C458" s="662" t="s">
        <v>574</v>
      </c>
      <c r="D458" s="663" t="s">
        <v>2153</v>
      </c>
      <c r="E458" s="662" t="s">
        <v>583</v>
      </c>
      <c r="F458" s="663" t="s">
        <v>2155</v>
      </c>
      <c r="G458" s="662" t="s">
        <v>602</v>
      </c>
      <c r="H458" s="662" t="s">
        <v>1895</v>
      </c>
      <c r="I458" s="662" t="s">
        <v>1895</v>
      </c>
      <c r="J458" s="662" t="s">
        <v>1896</v>
      </c>
      <c r="K458" s="662" t="s">
        <v>1897</v>
      </c>
      <c r="L458" s="664">
        <v>3484.9675000000007</v>
      </c>
      <c r="M458" s="664">
        <v>8</v>
      </c>
      <c r="N458" s="665">
        <v>27879.740000000005</v>
      </c>
    </row>
    <row r="459" spans="1:14" ht="14.4" customHeight="1" x14ac:dyDescent="0.3">
      <c r="A459" s="660" t="s">
        <v>560</v>
      </c>
      <c r="B459" s="661" t="s">
        <v>561</v>
      </c>
      <c r="C459" s="662" t="s">
        <v>574</v>
      </c>
      <c r="D459" s="663" t="s">
        <v>2153</v>
      </c>
      <c r="E459" s="662" t="s">
        <v>583</v>
      </c>
      <c r="F459" s="663" t="s">
        <v>2155</v>
      </c>
      <c r="G459" s="662" t="s">
        <v>602</v>
      </c>
      <c r="H459" s="662" t="s">
        <v>1194</v>
      </c>
      <c r="I459" s="662" t="s">
        <v>1194</v>
      </c>
      <c r="J459" s="662" t="s">
        <v>1195</v>
      </c>
      <c r="K459" s="662" t="s">
        <v>1196</v>
      </c>
      <c r="L459" s="664">
        <v>58.106797100757944</v>
      </c>
      <c r="M459" s="664">
        <v>20</v>
      </c>
      <c r="N459" s="665">
        <v>1162.1359420151589</v>
      </c>
    </row>
    <row r="460" spans="1:14" ht="14.4" customHeight="1" x14ac:dyDescent="0.3">
      <c r="A460" s="660" t="s">
        <v>560</v>
      </c>
      <c r="B460" s="661" t="s">
        <v>561</v>
      </c>
      <c r="C460" s="662" t="s">
        <v>574</v>
      </c>
      <c r="D460" s="663" t="s">
        <v>2153</v>
      </c>
      <c r="E460" s="662" t="s">
        <v>583</v>
      </c>
      <c r="F460" s="663" t="s">
        <v>2155</v>
      </c>
      <c r="G460" s="662" t="s">
        <v>602</v>
      </c>
      <c r="H460" s="662" t="s">
        <v>1898</v>
      </c>
      <c r="I460" s="662" t="s">
        <v>215</v>
      </c>
      <c r="J460" s="662" t="s">
        <v>1899</v>
      </c>
      <c r="K460" s="662"/>
      <c r="L460" s="664">
        <v>37.200000000000003</v>
      </c>
      <c r="M460" s="664">
        <v>3</v>
      </c>
      <c r="N460" s="665">
        <v>111.60000000000001</v>
      </c>
    </row>
    <row r="461" spans="1:14" ht="14.4" customHeight="1" x14ac:dyDescent="0.3">
      <c r="A461" s="660" t="s">
        <v>560</v>
      </c>
      <c r="B461" s="661" t="s">
        <v>561</v>
      </c>
      <c r="C461" s="662" t="s">
        <v>574</v>
      </c>
      <c r="D461" s="663" t="s">
        <v>2153</v>
      </c>
      <c r="E461" s="662" t="s">
        <v>583</v>
      </c>
      <c r="F461" s="663" t="s">
        <v>2155</v>
      </c>
      <c r="G461" s="662" t="s">
        <v>602</v>
      </c>
      <c r="H461" s="662" t="s">
        <v>1197</v>
      </c>
      <c r="I461" s="662" t="s">
        <v>215</v>
      </c>
      <c r="J461" s="662" t="s">
        <v>1198</v>
      </c>
      <c r="K461" s="662"/>
      <c r="L461" s="664">
        <v>37.384725563010484</v>
      </c>
      <c r="M461" s="664">
        <v>10</v>
      </c>
      <c r="N461" s="665">
        <v>373.84725563010483</v>
      </c>
    </row>
    <row r="462" spans="1:14" ht="14.4" customHeight="1" x14ac:dyDescent="0.3">
      <c r="A462" s="660" t="s">
        <v>560</v>
      </c>
      <c r="B462" s="661" t="s">
        <v>561</v>
      </c>
      <c r="C462" s="662" t="s">
        <v>574</v>
      </c>
      <c r="D462" s="663" t="s">
        <v>2153</v>
      </c>
      <c r="E462" s="662" t="s">
        <v>583</v>
      </c>
      <c r="F462" s="663" t="s">
        <v>2155</v>
      </c>
      <c r="G462" s="662" t="s">
        <v>602</v>
      </c>
      <c r="H462" s="662" t="s">
        <v>1900</v>
      </c>
      <c r="I462" s="662" t="s">
        <v>1901</v>
      </c>
      <c r="J462" s="662" t="s">
        <v>1902</v>
      </c>
      <c r="K462" s="662" t="s">
        <v>1903</v>
      </c>
      <c r="L462" s="664">
        <v>596.2995019438489</v>
      </c>
      <c r="M462" s="664">
        <v>4</v>
      </c>
      <c r="N462" s="665">
        <v>2385.1980077753956</v>
      </c>
    </row>
    <row r="463" spans="1:14" ht="14.4" customHeight="1" x14ac:dyDescent="0.3">
      <c r="A463" s="660" t="s">
        <v>560</v>
      </c>
      <c r="B463" s="661" t="s">
        <v>561</v>
      </c>
      <c r="C463" s="662" t="s">
        <v>574</v>
      </c>
      <c r="D463" s="663" t="s">
        <v>2153</v>
      </c>
      <c r="E463" s="662" t="s">
        <v>583</v>
      </c>
      <c r="F463" s="663" t="s">
        <v>2155</v>
      </c>
      <c r="G463" s="662" t="s">
        <v>602</v>
      </c>
      <c r="H463" s="662" t="s">
        <v>1904</v>
      </c>
      <c r="I463" s="662" t="s">
        <v>1904</v>
      </c>
      <c r="J463" s="662" t="s">
        <v>1205</v>
      </c>
      <c r="K463" s="662" t="s">
        <v>1905</v>
      </c>
      <c r="L463" s="664">
        <v>44</v>
      </c>
      <c r="M463" s="664">
        <v>2</v>
      </c>
      <c r="N463" s="665">
        <v>88</v>
      </c>
    </row>
    <row r="464" spans="1:14" ht="14.4" customHeight="1" x14ac:dyDescent="0.3">
      <c r="A464" s="660" t="s">
        <v>560</v>
      </c>
      <c r="B464" s="661" t="s">
        <v>561</v>
      </c>
      <c r="C464" s="662" t="s">
        <v>574</v>
      </c>
      <c r="D464" s="663" t="s">
        <v>2153</v>
      </c>
      <c r="E464" s="662" t="s">
        <v>583</v>
      </c>
      <c r="F464" s="663" t="s">
        <v>2155</v>
      </c>
      <c r="G464" s="662" t="s">
        <v>602</v>
      </c>
      <c r="H464" s="662" t="s">
        <v>1906</v>
      </c>
      <c r="I464" s="662" t="s">
        <v>1906</v>
      </c>
      <c r="J464" s="662" t="s">
        <v>1907</v>
      </c>
      <c r="K464" s="662" t="s">
        <v>729</v>
      </c>
      <c r="L464" s="664">
        <v>56.02</v>
      </c>
      <c r="M464" s="664">
        <v>3</v>
      </c>
      <c r="N464" s="665">
        <v>168.06</v>
      </c>
    </row>
    <row r="465" spans="1:14" ht="14.4" customHeight="1" x14ac:dyDescent="0.3">
      <c r="A465" s="660" t="s">
        <v>560</v>
      </c>
      <c r="B465" s="661" t="s">
        <v>561</v>
      </c>
      <c r="C465" s="662" t="s">
        <v>574</v>
      </c>
      <c r="D465" s="663" t="s">
        <v>2153</v>
      </c>
      <c r="E465" s="662" t="s">
        <v>583</v>
      </c>
      <c r="F465" s="663" t="s">
        <v>2155</v>
      </c>
      <c r="G465" s="662" t="s">
        <v>602</v>
      </c>
      <c r="H465" s="662" t="s">
        <v>1908</v>
      </c>
      <c r="I465" s="662" t="s">
        <v>1909</v>
      </c>
      <c r="J465" s="662" t="s">
        <v>1893</v>
      </c>
      <c r="K465" s="662" t="s">
        <v>1910</v>
      </c>
      <c r="L465" s="664">
        <v>13333.44</v>
      </c>
      <c r="M465" s="664">
        <v>1</v>
      </c>
      <c r="N465" s="665">
        <v>13333.44</v>
      </c>
    </row>
    <row r="466" spans="1:14" ht="14.4" customHeight="1" x14ac:dyDescent="0.3">
      <c r="A466" s="660" t="s">
        <v>560</v>
      </c>
      <c r="B466" s="661" t="s">
        <v>561</v>
      </c>
      <c r="C466" s="662" t="s">
        <v>574</v>
      </c>
      <c r="D466" s="663" t="s">
        <v>2153</v>
      </c>
      <c r="E466" s="662" t="s">
        <v>583</v>
      </c>
      <c r="F466" s="663" t="s">
        <v>2155</v>
      </c>
      <c r="G466" s="662" t="s">
        <v>602</v>
      </c>
      <c r="H466" s="662" t="s">
        <v>1216</v>
      </c>
      <c r="I466" s="662" t="s">
        <v>1216</v>
      </c>
      <c r="J466" s="662" t="s">
        <v>1217</v>
      </c>
      <c r="K466" s="662" t="s">
        <v>1218</v>
      </c>
      <c r="L466" s="664">
        <v>803.45102193745015</v>
      </c>
      <c r="M466" s="664">
        <v>8</v>
      </c>
      <c r="N466" s="665">
        <v>6427.6081754996012</v>
      </c>
    </row>
    <row r="467" spans="1:14" ht="14.4" customHeight="1" x14ac:dyDescent="0.3">
      <c r="A467" s="660" t="s">
        <v>560</v>
      </c>
      <c r="B467" s="661" t="s">
        <v>561</v>
      </c>
      <c r="C467" s="662" t="s">
        <v>574</v>
      </c>
      <c r="D467" s="663" t="s">
        <v>2153</v>
      </c>
      <c r="E467" s="662" t="s">
        <v>583</v>
      </c>
      <c r="F467" s="663" t="s">
        <v>2155</v>
      </c>
      <c r="G467" s="662" t="s">
        <v>602</v>
      </c>
      <c r="H467" s="662" t="s">
        <v>1911</v>
      </c>
      <c r="I467" s="662" t="s">
        <v>1911</v>
      </c>
      <c r="J467" s="662" t="s">
        <v>1912</v>
      </c>
      <c r="K467" s="662" t="s">
        <v>1913</v>
      </c>
      <c r="L467" s="664">
        <v>170.07100000000003</v>
      </c>
      <c r="M467" s="664">
        <v>4</v>
      </c>
      <c r="N467" s="665">
        <v>680.28400000000011</v>
      </c>
    </row>
    <row r="468" spans="1:14" ht="14.4" customHeight="1" x14ac:dyDescent="0.3">
      <c r="A468" s="660" t="s">
        <v>560</v>
      </c>
      <c r="B468" s="661" t="s">
        <v>561</v>
      </c>
      <c r="C468" s="662" t="s">
        <v>574</v>
      </c>
      <c r="D468" s="663" t="s">
        <v>2153</v>
      </c>
      <c r="E468" s="662" t="s">
        <v>583</v>
      </c>
      <c r="F468" s="663" t="s">
        <v>2155</v>
      </c>
      <c r="G468" s="662" t="s">
        <v>602</v>
      </c>
      <c r="H468" s="662" t="s">
        <v>1914</v>
      </c>
      <c r="I468" s="662" t="s">
        <v>1914</v>
      </c>
      <c r="J468" s="662" t="s">
        <v>1915</v>
      </c>
      <c r="K468" s="662" t="s">
        <v>1916</v>
      </c>
      <c r="L468" s="664">
        <v>8376.06</v>
      </c>
      <c r="M468" s="664">
        <v>1</v>
      </c>
      <c r="N468" s="665">
        <v>8376.06</v>
      </c>
    </row>
    <row r="469" spans="1:14" ht="14.4" customHeight="1" x14ac:dyDescent="0.3">
      <c r="A469" s="660" t="s">
        <v>560</v>
      </c>
      <c r="B469" s="661" t="s">
        <v>561</v>
      </c>
      <c r="C469" s="662" t="s">
        <v>574</v>
      </c>
      <c r="D469" s="663" t="s">
        <v>2153</v>
      </c>
      <c r="E469" s="662" t="s">
        <v>583</v>
      </c>
      <c r="F469" s="663" t="s">
        <v>2155</v>
      </c>
      <c r="G469" s="662" t="s">
        <v>602</v>
      </c>
      <c r="H469" s="662" t="s">
        <v>1917</v>
      </c>
      <c r="I469" s="662" t="s">
        <v>1917</v>
      </c>
      <c r="J469" s="662" t="s">
        <v>1918</v>
      </c>
      <c r="K469" s="662" t="s">
        <v>1919</v>
      </c>
      <c r="L469" s="664">
        <v>959.45178784414998</v>
      </c>
      <c r="M469" s="664">
        <v>4</v>
      </c>
      <c r="N469" s="665">
        <v>3837.8071513765999</v>
      </c>
    </row>
    <row r="470" spans="1:14" ht="14.4" customHeight="1" x14ac:dyDescent="0.3">
      <c r="A470" s="660" t="s">
        <v>560</v>
      </c>
      <c r="B470" s="661" t="s">
        <v>561</v>
      </c>
      <c r="C470" s="662" t="s">
        <v>574</v>
      </c>
      <c r="D470" s="663" t="s">
        <v>2153</v>
      </c>
      <c r="E470" s="662" t="s">
        <v>583</v>
      </c>
      <c r="F470" s="663" t="s">
        <v>2155</v>
      </c>
      <c r="G470" s="662" t="s">
        <v>1222</v>
      </c>
      <c r="H470" s="662" t="s">
        <v>1226</v>
      </c>
      <c r="I470" s="662" t="s">
        <v>1226</v>
      </c>
      <c r="J470" s="662" t="s">
        <v>1227</v>
      </c>
      <c r="K470" s="662" t="s">
        <v>1228</v>
      </c>
      <c r="L470" s="664">
        <v>7.7999364809556813</v>
      </c>
      <c r="M470" s="664">
        <v>1</v>
      </c>
      <c r="N470" s="665">
        <v>7.7999364809556813</v>
      </c>
    </row>
    <row r="471" spans="1:14" ht="14.4" customHeight="1" x14ac:dyDescent="0.3">
      <c r="A471" s="660" t="s">
        <v>560</v>
      </c>
      <c r="B471" s="661" t="s">
        <v>561</v>
      </c>
      <c r="C471" s="662" t="s">
        <v>574</v>
      </c>
      <c r="D471" s="663" t="s">
        <v>2153</v>
      </c>
      <c r="E471" s="662" t="s">
        <v>583</v>
      </c>
      <c r="F471" s="663" t="s">
        <v>2155</v>
      </c>
      <c r="G471" s="662" t="s">
        <v>1222</v>
      </c>
      <c r="H471" s="662" t="s">
        <v>1232</v>
      </c>
      <c r="I471" s="662" t="s">
        <v>1233</v>
      </c>
      <c r="J471" s="662" t="s">
        <v>1234</v>
      </c>
      <c r="K471" s="662" t="s">
        <v>1235</v>
      </c>
      <c r="L471" s="664">
        <v>198.89009276265651</v>
      </c>
      <c r="M471" s="664">
        <v>1</v>
      </c>
      <c r="N471" s="665">
        <v>198.89009276265651</v>
      </c>
    </row>
    <row r="472" spans="1:14" ht="14.4" customHeight="1" x14ac:dyDescent="0.3">
      <c r="A472" s="660" t="s">
        <v>560</v>
      </c>
      <c r="B472" s="661" t="s">
        <v>561</v>
      </c>
      <c r="C472" s="662" t="s">
        <v>574</v>
      </c>
      <c r="D472" s="663" t="s">
        <v>2153</v>
      </c>
      <c r="E472" s="662" t="s">
        <v>583</v>
      </c>
      <c r="F472" s="663" t="s">
        <v>2155</v>
      </c>
      <c r="G472" s="662" t="s">
        <v>1222</v>
      </c>
      <c r="H472" s="662" t="s">
        <v>1920</v>
      </c>
      <c r="I472" s="662" t="s">
        <v>1921</v>
      </c>
      <c r="J472" s="662" t="s">
        <v>1421</v>
      </c>
      <c r="K472" s="662" t="s">
        <v>1922</v>
      </c>
      <c r="L472" s="664">
        <v>34.819787838665434</v>
      </c>
      <c r="M472" s="664">
        <v>4</v>
      </c>
      <c r="N472" s="665">
        <v>139.27915135466174</v>
      </c>
    </row>
    <row r="473" spans="1:14" ht="14.4" customHeight="1" x14ac:dyDescent="0.3">
      <c r="A473" s="660" t="s">
        <v>560</v>
      </c>
      <c r="B473" s="661" t="s">
        <v>561</v>
      </c>
      <c r="C473" s="662" t="s">
        <v>574</v>
      </c>
      <c r="D473" s="663" t="s">
        <v>2153</v>
      </c>
      <c r="E473" s="662" t="s">
        <v>583</v>
      </c>
      <c r="F473" s="663" t="s">
        <v>2155</v>
      </c>
      <c r="G473" s="662" t="s">
        <v>1222</v>
      </c>
      <c r="H473" s="662" t="s">
        <v>1236</v>
      </c>
      <c r="I473" s="662" t="s">
        <v>1237</v>
      </c>
      <c r="J473" s="662" t="s">
        <v>1238</v>
      </c>
      <c r="K473" s="662" t="s">
        <v>1239</v>
      </c>
      <c r="L473" s="664">
        <v>105.06000000000006</v>
      </c>
      <c r="M473" s="664">
        <v>1</v>
      </c>
      <c r="N473" s="665">
        <v>105.06000000000006</v>
      </c>
    </row>
    <row r="474" spans="1:14" ht="14.4" customHeight="1" x14ac:dyDescent="0.3">
      <c r="A474" s="660" t="s">
        <v>560</v>
      </c>
      <c r="B474" s="661" t="s">
        <v>561</v>
      </c>
      <c r="C474" s="662" t="s">
        <v>574</v>
      </c>
      <c r="D474" s="663" t="s">
        <v>2153</v>
      </c>
      <c r="E474" s="662" t="s">
        <v>583</v>
      </c>
      <c r="F474" s="663" t="s">
        <v>2155</v>
      </c>
      <c r="G474" s="662" t="s">
        <v>1222</v>
      </c>
      <c r="H474" s="662" t="s">
        <v>1263</v>
      </c>
      <c r="I474" s="662" t="s">
        <v>1264</v>
      </c>
      <c r="J474" s="662" t="s">
        <v>1265</v>
      </c>
      <c r="K474" s="662" t="s">
        <v>1266</v>
      </c>
      <c r="L474" s="664">
        <v>138.24999951296058</v>
      </c>
      <c r="M474" s="664">
        <v>16</v>
      </c>
      <c r="N474" s="665">
        <v>2211.9999922073694</v>
      </c>
    </row>
    <row r="475" spans="1:14" ht="14.4" customHeight="1" x14ac:dyDescent="0.3">
      <c r="A475" s="660" t="s">
        <v>560</v>
      </c>
      <c r="B475" s="661" t="s">
        <v>561</v>
      </c>
      <c r="C475" s="662" t="s">
        <v>574</v>
      </c>
      <c r="D475" s="663" t="s">
        <v>2153</v>
      </c>
      <c r="E475" s="662" t="s">
        <v>583</v>
      </c>
      <c r="F475" s="663" t="s">
        <v>2155</v>
      </c>
      <c r="G475" s="662" t="s">
        <v>1222</v>
      </c>
      <c r="H475" s="662" t="s">
        <v>1271</v>
      </c>
      <c r="I475" s="662" t="s">
        <v>1272</v>
      </c>
      <c r="J475" s="662" t="s">
        <v>1273</v>
      </c>
      <c r="K475" s="662" t="s">
        <v>1274</v>
      </c>
      <c r="L475" s="664">
        <v>630.66049999999996</v>
      </c>
      <c r="M475" s="664">
        <v>6</v>
      </c>
      <c r="N475" s="665">
        <v>3783.9629999999997</v>
      </c>
    </row>
    <row r="476" spans="1:14" ht="14.4" customHeight="1" x14ac:dyDescent="0.3">
      <c r="A476" s="660" t="s">
        <v>560</v>
      </c>
      <c r="B476" s="661" t="s">
        <v>561</v>
      </c>
      <c r="C476" s="662" t="s">
        <v>574</v>
      </c>
      <c r="D476" s="663" t="s">
        <v>2153</v>
      </c>
      <c r="E476" s="662" t="s">
        <v>583</v>
      </c>
      <c r="F476" s="663" t="s">
        <v>2155</v>
      </c>
      <c r="G476" s="662" t="s">
        <v>1222</v>
      </c>
      <c r="H476" s="662" t="s">
        <v>1275</v>
      </c>
      <c r="I476" s="662" t="s">
        <v>1276</v>
      </c>
      <c r="J476" s="662" t="s">
        <v>1273</v>
      </c>
      <c r="K476" s="662" t="s">
        <v>1277</v>
      </c>
      <c r="L476" s="664">
        <v>721.2</v>
      </c>
      <c r="M476" s="664">
        <v>4</v>
      </c>
      <c r="N476" s="665">
        <v>2884.8</v>
      </c>
    </row>
    <row r="477" spans="1:14" ht="14.4" customHeight="1" x14ac:dyDescent="0.3">
      <c r="A477" s="660" t="s">
        <v>560</v>
      </c>
      <c r="B477" s="661" t="s">
        <v>561</v>
      </c>
      <c r="C477" s="662" t="s">
        <v>574</v>
      </c>
      <c r="D477" s="663" t="s">
        <v>2153</v>
      </c>
      <c r="E477" s="662" t="s">
        <v>583</v>
      </c>
      <c r="F477" s="663" t="s">
        <v>2155</v>
      </c>
      <c r="G477" s="662" t="s">
        <v>1222</v>
      </c>
      <c r="H477" s="662" t="s">
        <v>1923</v>
      </c>
      <c r="I477" s="662" t="s">
        <v>1924</v>
      </c>
      <c r="J477" s="662" t="s">
        <v>1377</v>
      </c>
      <c r="K477" s="662" t="s">
        <v>1925</v>
      </c>
      <c r="L477" s="664">
        <v>111.07399796638416</v>
      </c>
      <c r="M477" s="664">
        <v>2</v>
      </c>
      <c r="N477" s="665">
        <v>222.14799593276831</v>
      </c>
    </row>
    <row r="478" spans="1:14" ht="14.4" customHeight="1" x14ac:dyDescent="0.3">
      <c r="A478" s="660" t="s">
        <v>560</v>
      </c>
      <c r="B478" s="661" t="s">
        <v>561</v>
      </c>
      <c r="C478" s="662" t="s">
        <v>574</v>
      </c>
      <c r="D478" s="663" t="s">
        <v>2153</v>
      </c>
      <c r="E478" s="662" t="s">
        <v>583</v>
      </c>
      <c r="F478" s="663" t="s">
        <v>2155</v>
      </c>
      <c r="G478" s="662" t="s">
        <v>1222</v>
      </c>
      <c r="H478" s="662" t="s">
        <v>1926</v>
      </c>
      <c r="I478" s="662" t="s">
        <v>1927</v>
      </c>
      <c r="J478" s="662" t="s">
        <v>1928</v>
      </c>
      <c r="K478" s="662" t="s">
        <v>1929</v>
      </c>
      <c r="L478" s="664">
        <v>59.322880176719515</v>
      </c>
      <c r="M478" s="664">
        <v>3</v>
      </c>
      <c r="N478" s="665">
        <v>177.96864053015855</v>
      </c>
    </row>
    <row r="479" spans="1:14" ht="14.4" customHeight="1" x14ac:dyDescent="0.3">
      <c r="A479" s="660" t="s">
        <v>560</v>
      </c>
      <c r="B479" s="661" t="s">
        <v>561</v>
      </c>
      <c r="C479" s="662" t="s">
        <v>574</v>
      </c>
      <c r="D479" s="663" t="s">
        <v>2153</v>
      </c>
      <c r="E479" s="662" t="s">
        <v>583</v>
      </c>
      <c r="F479" s="663" t="s">
        <v>2155</v>
      </c>
      <c r="G479" s="662" t="s">
        <v>1222</v>
      </c>
      <c r="H479" s="662" t="s">
        <v>1289</v>
      </c>
      <c r="I479" s="662" t="s">
        <v>1290</v>
      </c>
      <c r="J479" s="662" t="s">
        <v>1291</v>
      </c>
      <c r="K479" s="662" t="s">
        <v>1292</v>
      </c>
      <c r="L479" s="664">
        <v>43.570000000000014</v>
      </c>
      <c r="M479" s="664">
        <v>1</v>
      </c>
      <c r="N479" s="665">
        <v>43.570000000000014</v>
      </c>
    </row>
    <row r="480" spans="1:14" ht="14.4" customHeight="1" x14ac:dyDescent="0.3">
      <c r="A480" s="660" t="s">
        <v>560</v>
      </c>
      <c r="B480" s="661" t="s">
        <v>561</v>
      </c>
      <c r="C480" s="662" t="s">
        <v>574</v>
      </c>
      <c r="D480" s="663" t="s">
        <v>2153</v>
      </c>
      <c r="E480" s="662" t="s">
        <v>583</v>
      </c>
      <c r="F480" s="663" t="s">
        <v>2155</v>
      </c>
      <c r="G480" s="662" t="s">
        <v>1222</v>
      </c>
      <c r="H480" s="662" t="s">
        <v>1930</v>
      </c>
      <c r="I480" s="662" t="s">
        <v>1931</v>
      </c>
      <c r="J480" s="662" t="s">
        <v>1932</v>
      </c>
      <c r="K480" s="662" t="s">
        <v>1057</v>
      </c>
      <c r="L480" s="664">
        <v>107.68999588176237</v>
      </c>
      <c r="M480" s="664">
        <v>1</v>
      </c>
      <c r="N480" s="665">
        <v>107.68999588176237</v>
      </c>
    </row>
    <row r="481" spans="1:14" ht="14.4" customHeight="1" x14ac:dyDescent="0.3">
      <c r="A481" s="660" t="s">
        <v>560</v>
      </c>
      <c r="B481" s="661" t="s">
        <v>561</v>
      </c>
      <c r="C481" s="662" t="s">
        <v>574</v>
      </c>
      <c r="D481" s="663" t="s">
        <v>2153</v>
      </c>
      <c r="E481" s="662" t="s">
        <v>583</v>
      </c>
      <c r="F481" s="663" t="s">
        <v>2155</v>
      </c>
      <c r="G481" s="662" t="s">
        <v>1222</v>
      </c>
      <c r="H481" s="662" t="s">
        <v>1312</v>
      </c>
      <c r="I481" s="662" t="s">
        <v>1313</v>
      </c>
      <c r="J481" s="662" t="s">
        <v>1314</v>
      </c>
      <c r="K481" s="662" t="s">
        <v>1315</v>
      </c>
      <c r="L481" s="664">
        <v>76.498078479549207</v>
      </c>
      <c r="M481" s="664">
        <v>17</v>
      </c>
      <c r="N481" s="665">
        <v>1300.4673341523364</v>
      </c>
    </row>
    <row r="482" spans="1:14" ht="14.4" customHeight="1" x14ac:dyDescent="0.3">
      <c r="A482" s="660" t="s">
        <v>560</v>
      </c>
      <c r="B482" s="661" t="s">
        <v>561</v>
      </c>
      <c r="C482" s="662" t="s">
        <v>574</v>
      </c>
      <c r="D482" s="663" t="s">
        <v>2153</v>
      </c>
      <c r="E482" s="662" t="s">
        <v>583</v>
      </c>
      <c r="F482" s="663" t="s">
        <v>2155</v>
      </c>
      <c r="G482" s="662" t="s">
        <v>1222</v>
      </c>
      <c r="H482" s="662" t="s">
        <v>1344</v>
      </c>
      <c r="I482" s="662" t="s">
        <v>1345</v>
      </c>
      <c r="J482" s="662" t="s">
        <v>1242</v>
      </c>
      <c r="K482" s="662" t="s">
        <v>1346</v>
      </c>
      <c r="L482" s="664">
        <v>130.19108124937262</v>
      </c>
      <c r="M482" s="664">
        <v>112</v>
      </c>
      <c r="N482" s="665">
        <v>14581.401099929732</v>
      </c>
    </row>
    <row r="483" spans="1:14" ht="14.4" customHeight="1" x14ac:dyDescent="0.3">
      <c r="A483" s="660" t="s">
        <v>560</v>
      </c>
      <c r="B483" s="661" t="s">
        <v>561</v>
      </c>
      <c r="C483" s="662" t="s">
        <v>574</v>
      </c>
      <c r="D483" s="663" t="s">
        <v>2153</v>
      </c>
      <c r="E483" s="662" t="s">
        <v>583</v>
      </c>
      <c r="F483" s="663" t="s">
        <v>2155</v>
      </c>
      <c r="G483" s="662" t="s">
        <v>1222</v>
      </c>
      <c r="H483" s="662" t="s">
        <v>1359</v>
      </c>
      <c r="I483" s="662" t="s">
        <v>1360</v>
      </c>
      <c r="J483" s="662" t="s">
        <v>1361</v>
      </c>
      <c r="K483" s="662" t="s">
        <v>1362</v>
      </c>
      <c r="L483" s="664">
        <v>24.97016336464435</v>
      </c>
      <c r="M483" s="664">
        <v>2</v>
      </c>
      <c r="N483" s="665">
        <v>49.940326729288699</v>
      </c>
    </row>
    <row r="484" spans="1:14" ht="14.4" customHeight="1" x14ac:dyDescent="0.3">
      <c r="A484" s="660" t="s">
        <v>560</v>
      </c>
      <c r="B484" s="661" t="s">
        <v>561</v>
      </c>
      <c r="C484" s="662" t="s">
        <v>574</v>
      </c>
      <c r="D484" s="663" t="s">
        <v>2153</v>
      </c>
      <c r="E484" s="662" t="s">
        <v>583</v>
      </c>
      <c r="F484" s="663" t="s">
        <v>2155</v>
      </c>
      <c r="G484" s="662" t="s">
        <v>1222</v>
      </c>
      <c r="H484" s="662" t="s">
        <v>1379</v>
      </c>
      <c r="I484" s="662" t="s">
        <v>1380</v>
      </c>
      <c r="J484" s="662" t="s">
        <v>1381</v>
      </c>
      <c r="K484" s="662" t="s">
        <v>1382</v>
      </c>
      <c r="L484" s="664">
        <v>67.862869357880328</v>
      </c>
      <c r="M484" s="664">
        <v>420</v>
      </c>
      <c r="N484" s="665">
        <v>28502.405130309737</v>
      </c>
    </row>
    <row r="485" spans="1:14" ht="14.4" customHeight="1" x14ac:dyDescent="0.3">
      <c r="A485" s="660" t="s">
        <v>560</v>
      </c>
      <c r="B485" s="661" t="s">
        <v>561</v>
      </c>
      <c r="C485" s="662" t="s">
        <v>574</v>
      </c>
      <c r="D485" s="663" t="s">
        <v>2153</v>
      </c>
      <c r="E485" s="662" t="s">
        <v>583</v>
      </c>
      <c r="F485" s="663" t="s">
        <v>2155</v>
      </c>
      <c r="G485" s="662" t="s">
        <v>1222</v>
      </c>
      <c r="H485" s="662" t="s">
        <v>1405</v>
      </c>
      <c r="I485" s="662" t="s">
        <v>1406</v>
      </c>
      <c r="J485" s="662" t="s">
        <v>1407</v>
      </c>
      <c r="K485" s="662" t="s">
        <v>1408</v>
      </c>
      <c r="L485" s="664">
        <v>254.76999999999998</v>
      </c>
      <c r="M485" s="664">
        <v>1</v>
      </c>
      <c r="N485" s="665">
        <v>254.76999999999998</v>
      </c>
    </row>
    <row r="486" spans="1:14" ht="14.4" customHeight="1" x14ac:dyDescent="0.3">
      <c r="A486" s="660" t="s">
        <v>560</v>
      </c>
      <c r="B486" s="661" t="s">
        <v>561</v>
      </c>
      <c r="C486" s="662" t="s">
        <v>574</v>
      </c>
      <c r="D486" s="663" t="s">
        <v>2153</v>
      </c>
      <c r="E486" s="662" t="s">
        <v>583</v>
      </c>
      <c r="F486" s="663" t="s">
        <v>2155</v>
      </c>
      <c r="G486" s="662" t="s">
        <v>1222</v>
      </c>
      <c r="H486" s="662" t="s">
        <v>1933</v>
      </c>
      <c r="I486" s="662" t="s">
        <v>1934</v>
      </c>
      <c r="J486" s="662" t="s">
        <v>1407</v>
      </c>
      <c r="K486" s="662" t="s">
        <v>1935</v>
      </c>
      <c r="L486" s="664">
        <v>853.38391805656363</v>
      </c>
      <c r="M486" s="664">
        <v>39</v>
      </c>
      <c r="N486" s="665">
        <v>33281.97280420598</v>
      </c>
    </row>
    <row r="487" spans="1:14" ht="14.4" customHeight="1" x14ac:dyDescent="0.3">
      <c r="A487" s="660" t="s">
        <v>560</v>
      </c>
      <c r="B487" s="661" t="s">
        <v>561</v>
      </c>
      <c r="C487" s="662" t="s">
        <v>574</v>
      </c>
      <c r="D487" s="663" t="s">
        <v>2153</v>
      </c>
      <c r="E487" s="662" t="s">
        <v>583</v>
      </c>
      <c r="F487" s="663" t="s">
        <v>2155</v>
      </c>
      <c r="G487" s="662" t="s">
        <v>1222</v>
      </c>
      <c r="H487" s="662" t="s">
        <v>1936</v>
      </c>
      <c r="I487" s="662" t="s">
        <v>1937</v>
      </c>
      <c r="J487" s="662" t="s">
        <v>1265</v>
      </c>
      <c r="K487" s="662" t="s">
        <v>1938</v>
      </c>
      <c r="L487" s="664">
        <v>142.92525289438711</v>
      </c>
      <c r="M487" s="664">
        <v>110</v>
      </c>
      <c r="N487" s="665">
        <v>15721.777818382583</v>
      </c>
    </row>
    <row r="488" spans="1:14" ht="14.4" customHeight="1" x14ac:dyDescent="0.3">
      <c r="A488" s="660" t="s">
        <v>560</v>
      </c>
      <c r="B488" s="661" t="s">
        <v>561</v>
      </c>
      <c r="C488" s="662" t="s">
        <v>574</v>
      </c>
      <c r="D488" s="663" t="s">
        <v>2153</v>
      </c>
      <c r="E488" s="662" t="s">
        <v>583</v>
      </c>
      <c r="F488" s="663" t="s">
        <v>2155</v>
      </c>
      <c r="G488" s="662" t="s">
        <v>1222</v>
      </c>
      <c r="H488" s="662" t="s">
        <v>1413</v>
      </c>
      <c r="I488" s="662" t="s">
        <v>1414</v>
      </c>
      <c r="J488" s="662" t="s">
        <v>1273</v>
      </c>
      <c r="K488" s="662" t="s">
        <v>1415</v>
      </c>
      <c r="L488" s="664">
        <v>301.46977619570555</v>
      </c>
      <c r="M488" s="664">
        <v>79</v>
      </c>
      <c r="N488" s="665">
        <v>23816.112319460739</v>
      </c>
    </row>
    <row r="489" spans="1:14" ht="14.4" customHeight="1" x14ac:dyDescent="0.3">
      <c r="A489" s="660" t="s">
        <v>560</v>
      </c>
      <c r="B489" s="661" t="s">
        <v>561</v>
      </c>
      <c r="C489" s="662" t="s">
        <v>574</v>
      </c>
      <c r="D489" s="663" t="s">
        <v>2153</v>
      </c>
      <c r="E489" s="662" t="s">
        <v>583</v>
      </c>
      <c r="F489" s="663" t="s">
        <v>2155</v>
      </c>
      <c r="G489" s="662" t="s">
        <v>1222</v>
      </c>
      <c r="H489" s="662" t="s">
        <v>1416</v>
      </c>
      <c r="I489" s="662" t="s">
        <v>1417</v>
      </c>
      <c r="J489" s="662" t="s">
        <v>1273</v>
      </c>
      <c r="K489" s="662" t="s">
        <v>1418</v>
      </c>
      <c r="L489" s="664">
        <v>408.94987308096057</v>
      </c>
      <c r="M489" s="664">
        <v>26</v>
      </c>
      <c r="N489" s="665">
        <v>10632.696700104974</v>
      </c>
    </row>
    <row r="490" spans="1:14" ht="14.4" customHeight="1" x14ac:dyDescent="0.3">
      <c r="A490" s="660" t="s">
        <v>560</v>
      </c>
      <c r="B490" s="661" t="s">
        <v>561</v>
      </c>
      <c r="C490" s="662" t="s">
        <v>574</v>
      </c>
      <c r="D490" s="663" t="s">
        <v>2153</v>
      </c>
      <c r="E490" s="662" t="s">
        <v>583</v>
      </c>
      <c r="F490" s="663" t="s">
        <v>2155</v>
      </c>
      <c r="G490" s="662" t="s">
        <v>1222</v>
      </c>
      <c r="H490" s="662" t="s">
        <v>1939</v>
      </c>
      <c r="I490" s="662" t="s">
        <v>1940</v>
      </c>
      <c r="J490" s="662" t="s">
        <v>1941</v>
      </c>
      <c r="K490" s="662" t="s">
        <v>1942</v>
      </c>
      <c r="L490" s="664">
        <v>364.16995133278186</v>
      </c>
      <c r="M490" s="664">
        <v>11</v>
      </c>
      <c r="N490" s="665">
        <v>4005.8694646606004</v>
      </c>
    </row>
    <row r="491" spans="1:14" ht="14.4" customHeight="1" x14ac:dyDescent="0.3">
      <c r="A491" s="660" t="s">
        <v>560</v>
      </c>
      <c r="B491" s="661" t="s">
        <v>561</v>
      </c>
      <c r="C491" s="662" t="s">
        <v>574</v>
      </c>
      <c r="D491" s="663" t="s">
        <v>2153</v>
      </c>
      <c r="E491" s="662" t="s">
        <v>583</v>
      </c>
      <c r="F491" s="663" t="s">
        <v>2155</v>
      </c>
      <c r="G491" s="662" t="s">
        <v>1222</v>
      </c>
      <c r="H491" s="662" t="s">
        <v>1943</v>
      </c>
      <c r="I491" s="662" t="s">
        <v>1944</v>
      </c>
      <c r="J491" s="662" t="s">
        <v>1945</v>
      </c>
      <c r="K491" s="662" t="s">
        <v>1215</v>
      </c>
      <c r="L491" s="664">
        <v>661.40999999999974</v>
      </c>
      <c r="M491" s="664">
        <v>1</v>
      </c>
      <c r="N491" s="665">
        <v>661.40999999999974</v>
      </c>
    </row>
    <row r="492" spans="1:14" ht="14.4" customHeight="1" x14ac:dyDescent="0.3">
      <c r="A492" s="660" t="s">
        <v>560</v>
      </c>
      <c r="B492" s="661" t="s">
        <v>561</v>
      </c>
      <c r="C492" s="662" t="s">
        <v>574</v>
      </c>
      <c r="D492" s="663" t="s">
        <v>2153</v>
      </c>
      <c r="E492" s="662" t="s">
        <v>583</v>
      </c>
      <c r="F492" s="663" t="s">
        <v>2155</v>
      </c>
      <c r="G492" s="662" t="s">
        <v>1222</v>
      </c>
      <c r="H492" s="662" t="s">
        <v>1946</v>
      </c>
      <c r="I492" s="662" t="s">
        <v>1947</v>
      </c>
      <c r="J492" s="662" t="s">
        <v>1948</v>
      </c>
      <c r="K492" s="662" t="s">
        <v>1949</v>
      </c>
      <c r="L492" s="664">
        <v>183.92</v>
      </c>
      <c r="M492" s="664">
        <v>50</v>
      </c>
      <c r="N492" s="665">
        <v>9196</v>
      </c>
    </row>
    <row r="493" spans="1:14" ht="14.4" customHeight="1" x14ac:dyDescent="0.3">
      <c r="A493" s="660" t="s">
        <v>560</v>
      </c>
      <c r="B493" s="661" t="s">
        <v>561</v>
      </c>
      <c r="C493" s="662" t="s">
        <v>574</v>
      </c>
      <c r="D493" s="663" t="s">
        <v>2153</v>
      </c>
      <c r="E493" s="662" t="s">
        <v>583</v>
      </c>
      <c r="F493" s="663" t="s">
        <v>2155</v>
      </c>
      <c r="G493" s="662" t="s">
        <v>1222</v>
      </c>
      <c r="H493" s="662" t="s">
        <v>1950</v>
      </c>
      <c r="I493" s="662" t="s">
        <v>1951</v>
      </c>
      <c r="J493" s="662" t="s">
        <v>1952</v>
      </c>
      <c r="K493" s="662" t="s">
        <v>1953</v>
      </c>
      <c r="L493" s="664">
        <v>330.59264754563276</v>
      </c>
      <c r="M493" s="664">
        <v>7</v>
      </c>
      <c r="N493" s="665">
        <v>2314.1485328194294</v>
      </c>
    </row>
    <row r="494" spans="1:14" ht="14.4" customHeight="1" x14ac:dyDescent="0.3">
      <c r="A494" s="660" t="s">
        <v>560</v>
      </c>
      <c r="B494" s="661" t="s">
        <v>561</v>
      </c>
      <c r="C494" s="662" t="s">
        <v>574</v>
      </c>
      <c r="D494" s="663" t="s">
        <v>2153</v>
      </c>
      <c r="E494" s="662" t="s">
        <v>583</v>
      </c>
      <c r="F494" s="663" t="s">
        <v>2155</v>
      </c>
      <c r="G494" s="662" t="s">
        <v>1222</v>
      </c>
      <c r="H494" s="662" t="s">
        <v>1954</v>
      </c>
      <c r="I494" s="662" t="s">
        <v>1954</v>
      </c>
      <c r="J494" s="662" t="s">
        <v>1955</v>
      </c>
      <c r="K494" s="662" t="s">
        <v>1956</v>
      </c>
      <c r="L494" s="664">
        <v>2420</v>
      </c>
      <c r="M494" s="664">
        <v>2</v>
      </c>
      <c r="N494" s="665">
        <v>4840</v>
      </c>
    </row>
    <row r="495" spans="1:14" ht="14.4" customHeight="1" x14ac:dyDescent="0.3">
      <c r="A495" s="660" t="s">
        <v>560</v>
      </c>
      <c r="B495" s="661" t="s">
        <v>561</v>
      </c>
      <c r="C495" s="662" t="s">
        <v>574</v>
      </c>
      <c r="D495" s="663" t="s">
        <v>2153</v>
      </c>
      <c r="E495" s="662" t="s">
        <v>583</v>
      </c>
      <c r="F495" s="663" t="s">
        <v>2155</v>
      </c>
      <c r="G495" s="662" t="s">
        <v>1222</v>
      </c>
      <c r="H495" s="662" t="s">
        <v>1450</v>
      </c>
      <c r="I495" s="662" t="s">
        <v>1451</v>
      </c>
      <c r="J495" s="662" t="s">
        <v>1452</v>
      </c>
      <c r="K495" s="662" t="s">
        <v>1453</v>
      </c>
      <c r="L495" s="664">
        <v>70.095801765949062</v>
      </c>
      <c r="M495" s="664">
        <v>5</v>
      </c>
      <c r="N495" s="665">
        <v>350.47900882974534</v>
      </c>
    </row>
    <row r="496" spans="1:14" ht="14.4" customHeight="1" x14ac:dyDescent="0.3">
      <c r="A496" s="660" t="s">
        <v>560</v>
      </c>
      <c r="B496" s="661" t="s">
        <v>561</v>
      </c>
      <c r="C496" s="662" t="s">
        <v>574</v>
      </c>
      <c r="D496" s="663" t="s">
        <v>2153</v>
      </c>
      <c r="E496" s="662" t="s">
        <v>583</v>
      </c>
      <c r="F496" s="663" t="s">
        <v>2155</v>
      </c>
      <c r="G496" s="662" t="s">
        <v>1222</v>
      </c>
      <c r="H496" s="662" t="s">
        <v>1957</v>
      </c>
      <c r="I496" s="662" t="s">
        <v>1957</v>
      </c>
      <c r="J496" s="662" t="s">
        <v>1958</v>
      </c>
      <c r="K496" s="662" t="s">
        <v>1959</v>
      </c>
      <c r="L496" s="664">
        <v>63.390000000000022</v>
      </c>
      <c r="M496" s="664">
        <v>2</v>
      </c>
      <c r="N496" s="665">
        <v>126.78000000000004</v>
      </c>
    </row>
    <row r="497" spans="1:14" ht="14.4" customHeight="1" x14ac:dyDescent="0.3">
      <c r="A497" s="660" t="s">
        <v>560</v>
      </c>
      <c r="B497" s="661" t="s">
        <v>561</v>
      </c>
      <c r="C497" s="662" t="s">
        <v>574</v>
      </c>
      <c r="D497" s="663" t="s">
        <v>2153</v>
      </c>
      <c r="E497" s="662" t="s">
        <v>1466</v>
      </c>
      <c r="F497" s="663" t="s">
        <v>2156</v>
      </c>
      <c r="G497" s="662"/>
      <c r="H497" s="662" t="s">
        <v>1960</v>
      </c>
      <c r="I497" s="662" t="s">
        <v>1961</v>
      </c>
      <c r="J497" s="662" t="s">
        <v>1962</v>
      </c>
      <c r="K497" s="662" t="s">
        <v>1963</v>
      </c>
      <c r="L497" s="664">
        <v>1133.52</v>
      </c>
      <c r="M497" s="664">
        <v>10</v>
      </c>
      <c r="N497" s="665">
        <v>11335.2</v>
      </c>
    </row>
    <row r="498" spans="1:14" ht="14.4" customHeight="1" x14ac:dyDescent="0.3">
      <c r="A498" s="660" t="s">
        <v>560</v>
      </c>
      <c r="B498" s="661" t="s">
        <v>561</v>
      </c>
      <c r="C498" s="662" t="s">
        <v>574</v>
      </c>
      <c r="D498" s="663" t="s">
        <v>2153</v>
      </c>
      <c r="E498" s="662" t="s">
        <v>1466</v>
      </c>
      <c r="F498" s="663" t="s">
        <v>2156</v>
      </c>
      <c r="G498" s="662" t="s">
        <v>602</v>
      </c>
      <c r="H498" s="662" t="s">
        <v>1964</v>
      </c>
      <c r="I498" s="662" t="s">
        <v>1965</v>
      </c>
      <c r="J498" s="662" t="s">
        <v>1966</v>
      </c>
      <c r="K498" s="662" t="s">
        <v>1729</v>
      </c>
      <c r="L498" s="664">
        <v>309.89</v>
      </c>
      <c r="M498" s="664">
        <v>10</v>
      </c>
      <c r="N498" s="665">
        <v>3098.9</v>
      </c>
    </row>
    <row r="499" spans="1:14" ht="14.4" customHeight="1" x14ac:dyDescent="0.3">
      <c r="A499" s="660" t="s">
        <v>560</v>
      </c>
      <c r="B499" s="661" t="s">
        <v>561</v>
      </c>
      <c r="C499" s="662" t="s">
        <v>574</v>
      </c>
      <c r="D499" s="663" t="s">
        <v>2153</v>
      </c>
      <c r="E499" s="662" t="s">
        <v>1466</v>
      </c>
      <c r="F499" s="663" t="s">
        <v>2156</v>
      </c>
      <c r="G499" s="662" t="s">
        <v>602</v>
      </c>
      <c r="H499" s="662" t="s">
        <v>1967</v>
      </c>
      <c r="I499" s="662" t="s">
        <v>1968</v>
      </c>
      <c r="J499" s="662" t="s">
        <v>1969</v>
      </c>
      <c r="K499" s="662" t="s">
        <v>1970</v>
      </c>
      <c r="L499" s="664">
        <v>2719.1999999999994</v>
      </c>
      <c r="M499" s="664">
        <v>22</v>
      </c>
      <c r="N499" s="665">
        <v>59822.399999999987</v>
      </c>
    </row>
    <row r="500" spans="1:14" ht="14.4" customHeight="1" x14ac:dyDescent="0.3">
      <c r="A500" s="660" t="s">
        <v>560</v>
      </c>
      <c r="B500" s="661" t="s">
        <v>561</v>
      </c>
      <c r="C500" s="662" t="s">
        <v>574</v>
      </c>
      <c r="D500" s="663" t="s">
        <v>2153</v>
      </c>
      <c r="E500" s="662" t="s">
        <v>1466</v>
      </c>
      <c r="F500" s="663" t="s">
        <v>2156</v>
      </c>
      <c r="G500" s="662" t="s">
        <v>602</v>
      </c>
      <c r="H500" s="662" t="s">
        <v>1971</v>
      </c>
      <c r="I500" s="662" t="s">
        <v>215</v>
      </c>
      <c r="J500" s="662" t="s">
        <v>1972</v>
      </c>
      <c r="K500" s="662" t="s">
        <v>1973</v>
      </c>
      <c r="L500" s="664">
        <v>211.92000243676958</v>
      </c>
      <c r="M500" s="664">
        <v>48</v>
      </c>
      <c r="N500" s="665">
        <v>10172.16011696494</v>
      </c>
    </row>
    <row r="501" spans="1:14" ht="14.4" customHeight="1" x14ac:dyDescent="0.3">
      <c r="A501" s="660" t="s">
        <v>560</v>
      </c>
      <c r="B501" s="661" t="s">
        <v>561</v>
      </c>
      <c r="C501" s="662" t="s">
        <v>574</v>
      </c>
      <c r="D501" s="663" t="s">
        <v>2153</v>
      </c>
      <c r="E501" s="662" t="s">
        <v>1466</v>
      </c>
      <c r="F501" s="663" t="s">
        <v>2156</v>
      </c>
      <c r="G501" s="662" t="s">
        <v>602</v>
      </c>
      <c r="H501" s="662" t="s">
        <v>1974</v>
      </c>
      <c r="I501" s="662" t="s">
        <v>1974</v>
      </c>
      <c r="J501" s="662" t="s">
        <v>1975</v>
      </c>
      <c r="K501" s="662" t="s">
        <v>1976</v>
      </c>
      <c r="L501" s="664">
        <v>3681.0099999999998</v>
      </c>
      <c r="M501" s="664">
        <v>1</v>
      </c>
      <c r="N501" s="665">
        <v>3681.0099999999998</v>
      </c>
    </row>
    <row r="502" spans="1:14" ht="14.4" customHeight="1" x14ac:dyDescent="0.3">
      <c r="A502" s="660" t="s">
        <v>560</v>
      </c>
      <c r="B502" s="661" t="s">
        <v>561</v>
      </c>
      <c r="C502" s="662" t="s">
        <v>574</v>
      </c>
      <c r="D502" s="663" t="s">
        <v>2153</v>
      </c>
      <c r="E502" s="662" t="s">
        <v>1466</v>
      </c>
      <c r="F502" s="663" t="s">
        <v>2156</v>
      </c>
      <c r="G502" s="662" t="s">
        <v>602</v>
      </c>
      <c r="H502" s="662" t="s">
        <v>1977</v>
      </c>
      <c r="I502" s="662" t="s">
        <v>1978</v>
      </c>
      <c r="J502" s="662" t="s">
        <v>1979</v>
      </c>
      <c r="K502" s="662" t="s">
        <v>1976</v>
      </c>
      <c r="L502" s="664">
        <v>1349.599236354449</v>
      </c>
      <c r="M502" s="664">
        <v>15</v>
      </c>
      <c r="N502" s="665">
        <v>20243.988545316734</v>
      </c>
    </row>
    <row r="503" spans="1:14" ht="14.4" customHeight="1" x14ac:dyDescent="0.3">
      <c r="A503" s="660" t="s">
        <v>560</v>
      </c>
      <c r="B503" s="661" t="s">
        <v>561</v>
      </c>
      <c r="C503" s="662" t="s">
        <v>574</v>
      </c>
      <c r="D503" s="663" t="s">
        <v>2153</v>
      </c>
      <c r="E503" s="662" t="s">
        <v>1466</v>
      </c>
      <c r="F503" s="663" t="s">
        <v>2156</v>
      </c>
      <c r="G503" s="662" t="s">
        <v>602</v>
      </c>
      <c r="H503" s="662" t="s">
        <v>1471</v>
      </c>
      <c r="I503" s="662" t="s">
        <v>215</v>
      </c>
      <c r="J503" s="662" t="s">
        <v>1472</v>
      </c>
      <c r="K503" s="662"/>
      <c r="L503" s="664">
        <v>113.34007585728466</v>
      </c>
      <c r="M503" s="664">
        <v>2</v>
      </c>
      <c r="N503" s="665">
        <v>226.68015171456932</v>
      </c>
    </row>
    <row r="504" spans="1:14" ht="14.4" customHeight="1" x14ac:dyDescent="0.3">
      <c r="A504" s="660" t="s">
        <v>560</v>
      </c>
      <c r="B504" s="661" t="s">
        <v>561</v>
      </c>
      <c r="C504" s="662" t="s">
        <v>574</v>
      </c>
      <c r="D504" s="663" t="s">
        <v>2153</v>
      </c>
      <c r="E504" s="662" t="s">
        <v>1466</v>
      </c>
      <c r="F504" s="663" t="s">
        <v>2156</v>
      </c>
      <c r="G504" s="662" t="s">
        <v>602</v>
      </c>
      <c r="H504" s="662" t="s">
        <v>1980</v>
      </c>
      <c r="I504" s="662" t="s">
        <v>1980</v>
      </c>
      <c r="J504" s="662" t="s">
        <v>1981</v>
      </c>
      <c r="K504" s="662" t="s">
        <v>1982</v>
      </c>
      <c r="L504" s="664">
        <v>3524.8399999999992</v>
      </c>
      <c r="M504" s="664">
        <v>15</v>
      </c>
      <c r="N504" s="665">
        <v>52872.599999999991</v>
      </c>
    </row>
    <row r="505" spans="1:14" ht="14.4" customHeight="1" x14ac:dyDescent="0.3">
      <c r="A505" s="660" t="s">
        <v>560</v>
      </c>
      <c r="B505" s="661" t="s">
        <v>561</v>
      </c>
      <c r="C505" s="662" t="s">
        <v>574</v>
      </c>
      <c r="D505" s="663" t="s">
        <v>2153</v>
      </c>
      <c r="E505" s="662" t="s">
        <v>1466</v>
      </c>
      <c r="F505" s="663" t="s">
        <v>2156</v>
      </c>
      <c r="G505" s="662" t="s">
        <v>602</v>
      </c>
      <c r="H505" s="662" t="s">
        <v>1983</v>
      </c>
      <c r="I505" s="662" t="s">
        <v>1984</v>
      </c>
      <c r="J505" s="662" t="s">
        <v>1985</v>
      </c>
      <c r="K505" s="662" t="s">
        <v>1986</v>
      </c>
      <c r="L505" s="664">
        <v>2221.3400000000006</v>
      </c>
      <c r="M505" s="664">
        <v>9.9999999999999978E-2</v>
      </c>
      <c r="N505" s="665">
        <v>222.13400000000001</v>
      </c>
    </row>
    <row r="506" spans="1:14" ht="14.4" customHeight="1" x14ac:dyDescent="0.3">
      <c r="A506" s="660" t="s">
        <v>560</v>
      </c>
      <c r="B506" s="661" t="s">
        <v>561</v>
      </c>
      <c r="C506" s="662" t="s">
        <v>574</v>
      </c>
      <c r="D506" s="663" t="s">
        <v>2153</v>
      </c>
      <c r="E506" s="662" t="s">
        <v>1466</v>
      </c>
      <c r="F506" s="663" t="s">
        <v>2156</v>
      </c>
      <c r="G506" s="662" t="s">
        <v>1222</v>
      </c>
      <c r="H506" s="662" t="s">
        <v>1477</v>
      </c>
      <c r="I506" s="662" t="s">
        <v>1478</v>
      </c>
      <c r="J506" s="662" t="s">
        <v>1479</v>
      </c>
      <c r="K506" s="662" t="s">
        <v>1480</v>
      </c>
      <c r="L506" s="664">
        <v>202.85999771310955</v>
      </c>
      <c r="M506" s="664">
        <v>1</v>
      </c>
      <c r="N506" s="665">
        <v>202.85999771310955</v>
      </c>
    </row>
    <row r="507" spans="1:14" ht="14.4" customHeight="1" x14ac:dyDescent="0.3">
      <c r="A507" s="660" t="s">
        <v>560</v>
      </c>
      <c r="B507" s="661" t="s">
        <v>561</v>
      </c>
      <c r="C507" s="662" t="s">
        <v>574</v>
      </c>
      <c r="D507" s="663" t="s">
        <v>2153</v>
      </c>
      <c r="E507" s="662" t="s">
        <v>1466</v>
      </c>
      <c r="F507" s="663" t="s">
        <v>2156</v>
      </c>
      <c r="G507" s="662" t="s">
        <v>1222</v>
      </c>
      <c r="H507" s="662" t="s">
        <v>1987</v>
      </c>
      <c r="I507" s="662" t="s">
        <v>1988</v>
      </c>
      <c r="J507" s="662" t="s">
        <v>1989</v>
      </c>
      <c r="K507" s="662" t="s">
        <v>1284</v>
      </c>
      <c r="L507" s="664">
        <v>33.57</v>
      </c>
      <c r="M507" s="664">
        <v>4</v>
      </c>
      <c r="N507" s="665">
        <v>134.28</v>
      </c>
    </row>
    <row r="508" spans="1:14" ht="14.4" customHeight="1" x14ac:dyDescent="0.3">
      <c r="A508" s="660" t="s">
        <v>560</v>
      </c>
      <c r="B508" s="661" t="s">
        <v>561</v>
      </c>
      <c r="C508" s="662" t="s">
        <v>574</v>
      </c>
      <c r="D508" s="663" t="s">
        <v>2153</v>
      </c>
      <c r="E508" s="662" t="s">
        <v>1466</v>
      </c>
      <c r="F508" s="663" t="s">
        <v>2156</v>
      </c>
      <c r="G508" s="662" t="s">
        <v>1222</v>
      </c>
      <c r="H508" s="662" t="s">
        <v>1990</v>
      </c>
      <c r="I508" s="662" t="s">
        <v>1991</v>
      </c>
      <c r="J508" s="662" t="s">
        <v>1992</v>
      </c>
      <c r="K508" s="662" t="s">
        <v>1284</v>
      </c>
      <c r="L508" s="664">
        <v>33.569955813668209</v>
      </c>
      <c r="M508" s="664">
        <v>4</v>
      </c>
      <c r="N508" s="665">
        <v>134.27982325467283</v>
      </c>
    </row>
    <row r="509" spans="1:14" ht="14.4" customHeight="1" x14ac:dyDescent="0.3">
      <c r="A509" s="660" t="s">
        <v>560</v>
      </c>
      <c r="B509" s="661" t="s">
        <v>561</v>
      </c>
      <c r="C509" s="662" t="s">
        <v>574</v>
      </c>
      <c r="D509" s="663" t="s">
        <v>2153</v>
      </c>
      <c r="E509" s="662" t="s">
        <v>1466</v>
      </c>
      <c r="F509" s="663" t="s">
        <v>2156</v>
      </c>
      <c r="G509" s="662" t="s">
        <v>1222</v>
      </c>
      <c r="H509" s="662" t="s">
        <v>1993</v>
      </c>
      <c r="I509" s="662" t="s">
        <v>1993</v>
      </c>
      <c r="J509" s="662" t="s">
        <v>1994</v>
      </c>
      <c r="K509" s="662" t="s">
        <v>1995</v>
      </c>
      <c r="L509" s="664">
        <v>424.50366676241106</v>
      </c>
      <c r="M509" s="664">
        <v>30</v>
      </c>
      <c r="N509" s="665">
        <v>12735.110002872332</v>
      </c>
    </row>
    <row r="510" spans="1:14" ht="14.4" customHeight="1" x14ac:dyDescent="0.3">
      <c r="A510" s="660" t="s">
        <v>560</v>
      </c>
      <c r="B510" s="661" t="s">
        <v>561</v>
      </c>
      <c r="C510" s="662" t="s">
        <v>574</v>
      </c>
      <c r="D510" s="663" t="s">
        <v>2153</v>
      </c>
      <c r="E510" s="662" t="s">
        <v>1466</v>
      </c>
      <c r="F510" s="663" t="s">
        <v>2156</v>
      </c>
      <c r="G510" s="662" t="s">
        <v>1222</v>
      </c>
      <c r="H510" s="662" t="s">
        <v>1996</v>
      </c>
      <c r="I510" s="662" t="s">
        <v>1997</v>
      </c>
      <c r="J510" s="662" t="s">
        <v>1998</v>
      </c>
      <c r="K510" s="662" t="s">
        <v>1999</v>
      </c>
      <c r="L510" s="664">
        <v>217.27276708146547</v>
      </c>
      <c r="M510" s="664">
        <v>18</v>
      </c>
      <c r="N510" s="665">
        <v>3910.9098074663784</v>
      </c>
    </row>
    <row r="511" spans="1:14" ht="14.4" customHeight="1" x14ac:dyDescent="0.3">
      <c r="A511" s="660" t="s">
        <v>560</v>
      </c>
      <c r="B511" s="661" t="s">
        <v>561</v>
      </c>
      <c r="C511" s="662" t="s">
        <v>574</v>
      </c>
      <c r="D511" s="663" t="s">
        <v>2153</v>
      </c>
      <c r="E511" s="662" t="s">
        <v>1466</v>
      </c>
      <c r="F511" s="663" t="s">
        <v>2156</v>
      </c>
      <c r="G511" s="662" t="s">
        <v>1222</v>
      </c>
      <c r="H511" s="662" t="s">
        <v>1487</v>
      </c>
      <c r="I511" s="662" t="s">
        <v>1487</v>
      </c>
      <c r="J511" s="662" t="s">
        <v>1488</v>
      </c>
      <c r="K511" s="662" t="s">
        <v>1489</v>
      </c>
      <c r="L511" s="664">
        <v>116.25</v>
      </c>
      <c r="M511" s="664">
        <v>1</v>
      </c>
      <c r="N511" s="665">
        <v>116.25</v>
      </c>
    </row>
    <row r="512" spans="1:14" ht="14.4" customHeight="1" x14ac:dyDescent="0.3">
      <c r="A512" s="660" t="s">
        <v>560</v>
      </c>
      <c r="B512" s="661" t="s">
        <v>561</v>
      </c>
      <c r="C512" s="662" t="s">
        <v>574</v>
      </c>
      <c r="D512" s="663" t="s">
        <v>2153</v>
      </c>
      <c r="E512" s="662" t="s">
        <v>1466</v>
      </c>
      <c r="F512" s="663" t="s">
        <v>2156</v>
      </c>
      <c r="G512" s="662" t="s">
        <v>1222</v>
      </c>
      <c r="H512" s="662" t="s">
        <v>2000</v>
      </c>
      <c r="I512" s="662" t="s">
        <v>2001</v>
      </c>
      <c r="J512" s="662" t="s">
        <v>2002</v>
      </c>
      <c r="K512" s="662" t="s">
        <v>2003</v>
      </c>
      <c r="L512" s="664">
        <v>116.25</v>
      </c>
      <c r="M512" s="664">
        <v>1</v>
      </c>
      <c r="N512" s="665">
        <v>116.25</v>
      </c>
    </row>
    <row r="513" spans="1:14" ht="14.4" customHeight="1" x14ac:dyDescent="0.3">
      <c r="A513" s="660" t="s">
        <v>560</v>
      </c>
      <c r="B513" s="661" t="s">
        <v>561</v>
      </c>
      <c r="C513" s="662" t="s">
        <v>574</v>
      </c>
      <c r="D513" s="663" t="s">
        <v>2153</v>
      </c>
      <c r="E513" s="662" t="s">
        <v>1506</v>
      </c>
      <c r="F513" s="663" t="s">
        <v>2158</v>
      </c>
      <c r="G513" s="662"/>
      <c r="H513" s="662" t="s">
        <v>2004</v>
      </c>
      <c r="I513" s="662" t="s">
        <v>2005</v>
      </c>
      <c r="J513" s="662" t="s">
        <v>2006</v>
      </c>
      <c r="K513" s="662" t="s">
        <v>2007</v>
      </c>
      <c r="L513" s="664">
        <v>431.70599999999996</v>
      </c>
      <c r="M513" s="664">
        <v>1.5</v>
      </c>
      <c r="N513" s="665">
        <v>647.55899999999997</v>
      </c>
    </row>
    <row r="514" spans="1:14" ht="14.4" customHeight="1" x14ac:dyDescent="0.3">
      <c r="A514" s="660" t="s">
        <v>560</v>
      </c>
      <c r="B514" s="661" t="s">
        <v>561</v>
      </c>
      <c r="C514" s="662" t="s">
        <v>574</v>
      </c>
      <c r="D514" s="663" t="s">
        <v>2153</v>
      </c>
      <c r="E514" s="662" t="s">
        <v>1506</v>
      </c>
      <c r="F514" s="663" t="s">
        <v>2158</v>
      </c>
      <c r="G514" s="662"/>
      <c r="H514" s="662" t="s">
        <v>1507</v>
      </c>
      <c r="I514" s="662" t="s">
        <v>1508</v>
      </c>
      <c r="J514" s="662" t="s">
        <v>1509</v>
      </c>
      <c r="K514" s="662" t="s">
        <v>1510</v>
      </c>
      <c r="L514" s="664">
        <v>72.207583778261153</v>
      </c>
      <c r="M514" s="664">
        <v>26</v>
      </c>
      <c r="N514" s="665">
        <v>1877.3971782347899</v>
      </c>
    </row>
    <row r="515" spans="1:14" ht="14.4" customHeight="1" x14ac:dyDescent="0.3">
      <c r="A515" s="660" t="s">
        <v>560</v>
      </c>
      <c r="B515" s="661" t="s">
        <v>561</v>
      </c>
      <c r="C515" s="662" t="s">
        <v>574</v>
      </c>
      <c r="D515" s="663" t="s">
        <v>2153</v>
      </c>
      <c r="E515" s="662" t="s">
        <v>1506</v>
      </c>
      <c r="F515" s="663" t="s">
        <v>2158</v>
      </c>
      <c r="G515" s="662"/>
      <c r="H515" s="662" t="s">
        <v>2008</v>
      </c>
      <c r="I515" s="662" t="s">
        <v>2009</v>
      </c>
      <c r="J515" s="662" t="s">
        <v>2010</v>
      </c>
      <c r="K515" s="662" t="s">
        <v>1565</v>
      </c>
      <c r="L515" s="664">
        <v>2773.16</v>
      </c>
      <c r="M515" s="664">
        <v>2</v>
      </c>
      <c r="N515" s="665">
        <v>5546.32</v>
      </c>
    </row>
    <row r="516" spans="1:14" ht="14.4" customHeight="1" x14ac:dyDescent="0.3">
      <c r="A516" s="660" t="s">
        <v>560</v>
      </c>
      <c r="B516" s="661" t="s">
        <v>561</v>
      </c>
      <c r="C516" s="662" t="s">
        <v>574</v>
      </c>
      <c r="D516" s="663" t="s">
        <v>2153</v>
      </c>
      <c r="E516" s="662" t="s">
        <v>1506</v>
      </c>
      <c r="F516" s="663" t="s">
        <v>2158</v>
      </c>
      <c r="G516" s="662"/>
      <c r="H516" s="662" t="s">
        <v>2011</v>
      </c>
      <c r="I516" s="662" t="s">
        <v>2012</v>
      </c>
      <c r="J516" s="662" t="s">
        <v>2013</v>
      </c>
      <c r="K516" s="662" t="s">
        <v>2014</v>
      </c>
      <c r="L516" s="664">
        <v>1528.0710466820738</v>
      </c>
      <c r="M516" s="664">
        <v>2</v>
      </c>
      <c r="N516" s="665">
        <v>3056.1420933641475</v>
      </c>
    </row>
    <row r="517" spans="1:14" ht="14.4" customHeight="1" x14ac:dyDescent="0.3">
      <c r="A517" s="660" t="s">
        <v>560</v>
      </c>
      <c r="B517" s="661" t="s">
        <v>561</v>
      </c>
      <c r="C517" s="662" t="s">
        <v>574</v>
      </c>
      <c r="D517" s="663" t="s">
        <v>2153</v>
      </c>
      <c r="E517" s="662" t="s">
        <v>1506</v>
      </c>
      <c r="F517" s="663" t="s">
        <v>2158</v>
      </c>
      <c r="G517" s="662"/>
      <c r="H517" s="662" t="s">
        <v>2015</v>
      </c>
      <c r="I517" s="662" t="s">
        <v>2015</v>
      </c>
      <c r="J517" s="662" t="s">
        <v>2016</v>
      </c>
      <c r="K517" s="662" t="s">
        <v>2017</v>
      </c>
      <c r="L517" s="664">
        <v>1771</v>
      </c>
      <c r="M517" s="664">
        <v>1</v>
      </c>
      <c r="N517" s="665">
        <v>1771</v>
      </c>
    </row>
    <row r="518" spans="1:14" ht="14.4" customHeight="1" x14ac:dyDescent="0.3">
      <c r="A518" s="660" t="s">
        <v>560</v>
      </c>
      <c r="B518" s="661" t="s">
        <v>561</v>
      </c>
      <c r="C518" s="662" t="s">
        <v>574</v>
      </c>
      <c r="D518" s="663" t="s">
        <v>2153</v>
      </c>
      <c r="E518" s="662" t="s">
        <v>1506</v>
      </c>
      <c r="F518" s="663" t="s">
        <v>2158</v>
      </c>
      <c r="G518" s="662" t="s">
        <v>602</v>
      </c>
      <c r="H518" s="662" t="s">
        <v>2018</v>
      </c>
      <c r="I518" s="662" t="s">
        <v>2019</v>
      </c>
      <c r="J518" s="662" t="s">
        <v>1544</v>
      </c>
      <c r="K518" s="662" t="s">
        <v>1529</v>
      </c>
      <c r="L518" s="664">
        <v>53.8</v>
      </c>
      <c r="M518" s="664">
        <v>1</v>
      </c>
      <c r="N518" s="665">
        <v>53.8</v>
      </c>
    </row>
    <row r="519" spans="1:14" ht="14.4" customHeight="1" x14ac:dyDescent="0.3">
      <c r="A519" s="660" t="s">
        <v>560</v>
      </c>
      <c r="B519" s="661" t="s">
        <v>561</v>
      </c>
      <c r="C519" s="662" t="s">
        <v>574</v>
      </c>
      <c r="D519" s="663" t="s">
        <v>2153</v>
      </c>
      <c r="E519" s="662" t="s">
        <v>1506</v>
      </c>
      <c r="F519" s="663" t="s">
        <v>2158</v>
      </c>
      <c r="G519" s="662" t="s">
        <v>602</v>
      </c>
      <c r="H519" s="662" t="s">
        <v>2020</v>
      </c>
      <c r="I519" s="662" t="s">
        <v>2021</v>
      </c>
      <c r="J519" s="662" t="s">
        <v>2022</v>
      </c>
      <c r="K519" s="662" t="s">
        <v>2023</v>
      </c>
      <c r="L519" s="664">
        <v>148.63618254658547</v>
      </c>
      <c r="M519" s="664">
        <v>3</v>
      </c>
      <c r="N519" s="665">
        <v>445.90854763975642</v>
      </c>
    </row>
    <row r="520" spans="1:14" ht="14.4" customHeight="1" x14ac:dyDescent="0.3">
      <c r="A520" s="660" t="s">
        <v>560</v>
      </c>
      <c r="B520" s="661" t="s">
        <v>561</v>
      </c>
      <c r="C520" s="662" t="s">
        <v>574</v>
      </c>
      <c r="D520" s="663" t="s">
        <v>2153</v>
      </c>
      <c r="E520" s="662" t="s">
        <v>1506</v>
      </c>
      <c r="F520" s="663" t="s">
        <v>2158</v>
      </c>
      <c r="G520" s="662" t="s">
        <v>602</v>
      </c>
      <c r="H520" s="662" t="s">
        <v>2024</v>
      </c>
      <c r="I520" s="662" t="s">
        <v>2025</v>
      </c>
      <c r="J520" s="662" t="s">
        <v>1550</v>
      </c>
      <c r="K520" s="662" t="s">
        <v>1551</v>
      </c>
      <c r="L520" s="664">
        <v>517.50006943981521</v>
      </c>
      <c r="M520" s="664">
        <v>1.2</v>
      </c>
      <c r="N520" s="665">
        <v>621.00008332777816</v>
      </c>
    </row>
    <row r="521" spans="1:14" ht="14.4" customHeight="1" x14ac:dyDescent="0.3">
      <c r="A521" s="660" t="s">
        <v>560</v>
      </c>
      <c r="B521" s="661" t="s">
        <v>561</v>
      </c>
      <c r="C521" s="662" t="s">
        <v>574</v>
      </c>
      <c r="D521" s="663" t="s">
        <v>2153</v>
      </c>
      <c r="E521" s="662" t="s">
        <v>1506</v>
      </c>
      <c r="F521" s="663" t="s">
        <v>2158</v>
      </c>
      <c r="G521" s="662" t="s">
        <v>602</v>
      </c>
      <c r="H521" s="662" t="s">
        <v>2026</v>
      </c>
      <c r="I521" s="662" t="s">
        <v>2027</v>
      </c>
      <c r="J521" s="662" t="s">
        <v>2028</v>
      </c>
      <c r="K521" s="662" t="s">
        <v>2029</v>
      </c>
      <c r="L521" s="664">
        <v>12522.480000000001</v>
      </c>
      <c r="M521" s="664">
        <v>2.6</v>
      </c>
      <c r="N521" s="665">
        <v>32558.448000000004</v>
      </c>
    </row>
    <row r="522" spans="1:14" ht="14.4" customHeight="1" x14ac:dyDescent="0.3">
      <c r="A522" s="660" t="s">
        <v>560</v>
      </c>
      <c r="B522" s="661" t="s">
        <v>561</v>
      </c>
      <c r="C522" s="662" t="s">
        <v>574</v>
      </c>
      <c r="D522" s="663" t="s">
        <v>2153</v>
      </c>
      <c r="E522" s="662" t="s">
        <v>1506</v>
      </c>
      <c r="F522" s="663" t="s">
        <v>2158</v>
      </c>
      <c r="G522" s="662" t="s">
        <v>602</v>
      </c>
      <c r="H522" s="662" t="s">
        <v>1549</v>
      </c>
      <c r="I522" s="662" t="s">
        <v>1549</v>
      </c>
      <c r="J522" s="662" t="s">
        <v>1550</v>
      </c>
      <c r="K522" s="662" t="s">
        <v>1551</v>
      </c>
      <c r="L522" s="664">
        <v>324.7035469922597</v>
      </c>
      <c r="M522" s="664">
        <v>5.4</v>
      </c>
      <c r="N522" s="665">
        <v>1753.3991537582026</v>
      </c>
    </row>
    <row r="523" spans="1:14" ht="14.4" customHeight="1" x14ac:dyDescent="0.3">
      <c r="A523" s="660" t="s">
        <v>560</v>
      </c>
      <c r="B523" s="661" t="s">
        <v>561</v>
      </c>
      <c r="C523" s="662" t="s">
        <v>574</v>
      </c>
      <c r="D523" s="663" t="s">
        <v>2153</v>
      </c>
      <c r="E523" s="662" t="s">
        <v>1506</v>
      </c>
      <c r="F523" s="663" t="s">
        <v>2158</v>
      </c>
      <c r="G523" s="662" t="s">
        <v>1222</v>
      </c>
      <c r="H523" s="662" t="s">
        <v>1559</v>
      </c>
      <c r="I523" s="662" t="s">
        <v>1560</v>
      </c>
      <c r="J523" s="662" t="s">
        <v>1532</v>
      </c>
      <c r="K523" s="662" t="s">
        <v>1561</v>
      </c>
      <c r="L523" s="664">
        <v>21.670700911370098</v>
      </c>
      <c r="M523" s="664">
        <v>404</v>
      </c>
      <c r="N523" s="665">
        <v>8754.9631681935189</v>
      </c>
    </row>
    <row r="524" spans="1:14" ht="14.4" customHeight="1" x14ac:dyDescent="0.3">
      <c r="A524" s="660" t="s">
        <v>560</v>
      </c>
      <c r="B524" s="661" t="s">
        <v>561</v>
      </c>
      <c r="C524" s="662" t="s">
        <v>574</v>
      </c>
      <c r="D524" s="663" t="s">
        <v>2153</v>
      </c>
      <c r="E524" s="662" t="s">
        <v>1506</v>
      </c>
      <c r="F524" s="663" t="s">
        <v>2158</v>
      </c>
      <c r="G524" s="662" t="s">
        <v>1222</v>
      </c>
      <c r="H524" s="662" t="s">
        <v>2030</v>
      </c>
      <c r="I524" s="662" t="s">
        <v>2031</v>
      </c>
      <c r="J524" s="662" t="s">
        <v>2032</v>
      </c>
      <c r="K524" s="662" t="s">
        <v>2033</v>
      </c>
      <c r="L524" s="664">
        <v>598.84299436574213</v>
      </c>
      <c r="M524" s="664">
        <v>3.2</v>
      </c>
      <c r="N524" s="665">
        <v>1916.2975819703749</v>
      </c>
    </row>
    <row r="525" spans="1:14" ht="14.4" customHeight="1" x14ac:dyDescent="0.3">
      <c r="A525" s="660" t="s">
        <v>560</v>
      </c>
      <c r="B525" s="661" t="s">
        <v>561</v>
      </c>
      <c r="C525" s="662" t="s">
        <v>574</v>
      </c>
      <c r="D525" s="663" t="s">
        <v>2153</v>
      </c>
      <c r="E525" s="662" t="s">
        <v>1506</v>
      </c>
      <c r="F525" s="663" t="s">
        <v>2158</v>
      </c>
      <c r="G525" s="662" t="s">
        <v>1222</v>
      </c>
      <c r="H525" s="662" t="s">
        <v>1562</v>
      </c>
      <c r="I525" s="662" t="s">
        <v>1563</v>
      </c>
      <c r="J525" s="662" t="s">
        <v>1564</v>
      </c>
      <c r="K525" s="662" t="s">
        <v>1565</v>
      </c>
      <c r="L525" s="664">
        <v>142.11599524197197</v>
      </c>
      <c r="M525" s="664">
        <v>23.400000000000013</v>
      </c>
      <c r="N525" s="665">
        <v>3325.5142886621461</v>
      </c>
    </row>
    <row r="526" spans="1:14" ht="14.4" customHeight="1" x14ac:dyDescent="0.3">
      <c r="A526" s="660" t="s">
        <v>560</v>
      </c>
      <c r="B526" s="661" t="s">
        <v>561</v>
      </c>
      <c r="C526" s="662" t="s">
        <v>574</v>
      </c>
      <c r="D526" s="663" t="s">
        <v>2153</v>
      </c>
      <c r="E526" s="662" t="s">
        <v>1506</v>
      </c>
      <c r="F526" s="663" t="s">
        <v>2158</v>
      </c>
      <c r="G526" s="662" t="s">
        <v>1222</v>
      </c>
      <c r="H526" s="662" t="s">
        <v>1566</v>
      </c>
      <c r="I526" s="662" t="s">
        <v>1567</v>
      </c>
      <c r="J526" s="662" t="s">
        <v>1568</v>
      </c>
      <c r="K526" s="662" t="s">
        <v>1569</v>
      </c>
      <c r="L526" s="664">
        <v>250.71000000000004</v>
      </c>
      <c r="M526" s="664">
        <v>2</v>
      </c>
      <c r="N526" s="665">
        <v>501.42000000000007</v>
      </c>
    </row>
    <row r="527" spans="1:14" ht="14.4" customHeight="1" x14ac:dyDescent="0.3">
      <c r="A527" s="660" t="s">
        <v>560</v>
      </c>
      <c r="B527" s="661" t="s">
        <v>561</v>
      </c>
      <c r="C527" s="662" t="s">
        <v>574</v>
      </c>
      <c r="D527" s="663" t="s">
        <v>2153</v>
      </c>
      <c r="E527" s="662" t="s">
        <v>1506</v>
      </c>
      <c r="F527" s="663" t="s">
        <v>2158</v>
      </c>
      <c r="G527" s="662" t="s">
        <v>1222</v>
      </c>
      <c r="H527" s="662" t="s">
        <v>1570</v>
      </c>
      <c r="I527" s="662" t="s">
        <v>1571</v>
      </c>
      <c r="J527" s="662" t="s">
        <v>1572</v>
      </c>
      <c r="K527" s="662" t="s">
        <v>1573</v>
      </c>
      <c r="L527" s="664">
        <v>77.602634623657764</v>
      </c>
      <c r="M527" s="664">
        <v>19</v>
      </c>
      <c r="N527" s="665">
        <v>1474.4500578494976</v>
      </c>
    </row>
    <row r="528" spans="1:14" ht="14.4" customHeight="1" x14ac:dyDescent="0.3">
      <c r="A528" s="660" t="s">
        <v>560</v>
      </c>
      <c r="B528" s="661" t="s">
        <v>561</v>
      </c>
      <c r="C528" s="662" t="s">
        <v>574</v>
      </c>
      <c r="D528" s="663" t="s">
        <v>2153</v>
      </c>
      <c r="E528" s="662" t="s">
        <v>1506</v>
      </c>
      <c r="F528" s="663" t="s">
        <v>2158</v>
      </c>
      <c r="G528" s="662" t="s">
        <v>1222</v>
      </c>
      <c r="H528" s="662" t="s">
        <v>2034</v>
      </c>
      <c r="I528" s="662" t="s">
        <v>2035</v>
      </c>
      <c r="J528" s="662" t="s">
        <v>2036</v>
      </c>
      <c r="K528" s="662" t="s">
        <v>1510</v>
      </c>
      <c r="L528" s="664">
        <v>43.294446519282609</v>
      </c>
      <c r="M528" s="664">
        <v>32</v>
      </c>
      <c r="N528" s="665">
        <v>1385.4222886170435</v>
      </c>
    </row>
    <row r="529" spans="1:14" ht="14.4" customHeight="1" x14ac:dyDescent="0.3">
      <c r="A529" s="660" t="s">
        <v>560</v>
      </c>
      <c r="B529" s="661" t="s">
        <v>561</v>
      </c>
      <c r="C529" s="662" t="s">
        <v>574</v>
      </c>
      <c r="D529" s="663" t="s">
        <v>2153</v>
      </c>
      <c r="E529" s="662" t="s">
        <v>1506</v>
      </c>
      <c r="F529" s="663" t="s">
        <v>2158</v>
      </c>
      <c r="G529" s="662" t="s">
        <v>1222</v>
      </c>
      <c r="H529" s="662" t="s">
        <v>2037</v>
      </c>
      <c r="I529" s="662" t="s">
        <v>2038</v>
      </c>
      <c r="J529" s="662" t="s">
        <v>2039</v>
      </c>
      <c r="K529" s="662" t="s">
        <v>2040</v>
      </c>
      <c r="L529" s="664">
        <v>60.02999999999998</v>
      </c>
      <c r="M529" s="664">
        <v>1</v>
      </c>
      <c r="N529" s="665">
        <v>60.02999999999998</v>
      </c>
    </row>
    <row r="530" spans="1:14" ht="14.4" customHeight="1" x14ac:dyDescent="0.3">
      <c r="A530" s="660" t="s">
        <v>560</v>
      </c>
      <c r="B530" s="661" t="s">
        <v>561</v>
      </c>
      <c r="C530" s="662" t="s">
        <v>574</v>
      </c>
      <c r="D530" s="663" t="s">
        <v>2153</v>
      </c>
      <c r="E530" s="662" t="s">
        <v>1506</v>
      </c>
      <c r="F530" s="663" t="s">
        <v>2158</v>
      </c>
      <c r="G530" s="662" t="s">
        <v>1222</v>
      </c>
      <c r="H530" s="662" t="s">
        <v>2041</v>
      </c>
      <c r="I530" s="662" t="s">
        <v>2042</v>
      </c>
      <c r="J530" s="662" t="s">
        <v>2043</v>
      </c>
      <c r="K530" s="662" t="s">
        <v>2044</v>
      </c>
      <c r="L530" s="664">
        <v>77.262730266877753</v>
      </c>
      <c r="M530" s="664">
        <v>13</v>
      </c>
      <c r="N530" s="665">
        <v>1004.4154934694108</v>
      </c>
    </row>
    <row r="531" spans="1:14" ht="14.4" customHeight="1" x14ac:dyDescent="0.3">
      <c r="A531" s="660" t="s">
        <v>560</v>
      </c>
      <c r="B531" s="661" t="s">
        <v>561</v>
      </c>
      <c r="C531" s="662" t="s">
        <v>574</v>
      </c>
      <c r="D531" s="663" t="s">
        <v>2153</v>
      </c>
      <c r="E531" s="662" t="s">
        <v>1506</v>
      </c>
      <c r="F531" s="663" t="s">
        <v>2158</v>
      </c>
      <c r="G531" s="662" t="s">
        <v>1222</v>
      </c>
      <c r="H531" s="662" t="s">
        <v>2045</v>
      </c>
      <c r="I531" s="662" t="s">
        <v>2045</v>
      </c>
      <c r="J531" s="662" t="s">
        <v>2046</v>
      </c>
      <c r="K531" s="662" t="s">
        <v>2047</v>
      </c>
      <c r="L531" s="664">
        <v>937.96917682419735</v>
      </c>
      <c r="M531" s="664">
        <v>6</v>
      </c>
      <c r="N531" s="665">
        <v>5627.8150609451841</v>
      </c>
    </row>
    <row r="532" spans="1:14" ht="14.4" customHeight="1" x14ac:dyDescent="0.3">
      <c r="A532" s="660" t="s">
        <v>560</v>
      </c>
      <c r="B532" s="661" t="s">
        <v>561</v>
      </c>
      <c r="C532" s="662" t="s">
        <v>574</v>
      </c>
      <c r="D532" s="663" t="s">
        <v>2153</v>
      </c>
      <c r="E532" s="662" t="s">
        <v>1506</v>
      </c>
      <c r="F532" s="663" t="s">
        <v>2158</v>
      </c>
      <c r="G532" s="662" t="s">
        <v>1222</v>
      </c>
      <c r="H532" s="662" t="s">
        <v>1581</v>
      </c>
      <c r="I532" s="662" t="s">
        <v>1582</v>
      </c>
      <c r="J532" s="662" t="s">
        <v>1583</v>
      </c>
      <c r="K532" s="662" t="s">
        <v>1584</v>
      </c>
      <c r="L532" s="664">
        <v>772.07584568446509</v>
      </c>
      <c r="M532" s="664">
        <v>11</v>
      </c>
      <c r="N532" s="665">
        <v>8492.834302529116</v>
      </c>
    </row>
    <row r="533" spans="1:14" ht="14.4" customHeight="1" x14ac:dyDescent="0.3">
      <c r="A533" s="660" t="s">
        <v>560</v>
      </c>
      <c r="B533" s="661" t="s">
        <v>561</v>
      </c>
      <c r="C533" s="662" t="s">
        <v>574</v>
      </c>
      <c r="D533" s="663" t="s">
        <v>2153</v>
      </c>
      <c r="E533" s="662" t="s">
        <v>1506</v>
      </c>
      <c r="F533" s="663" t="s">
        <v>2158</v>
      </c>
      <c r="G533" s="662" t="s">
        <v>1222</v>
      </c>
      <c r="H533" s="662" t="s">
        <v>1585</v>
      </c>
      <c r="I533" s="662" t="s">
        <v>1585</v>
      </c>
      <c r="J533" s="662" t="s">
        <v>1586</v>
      </c>
      <c r="K533" s="662" t="s">
        <v>1587</v>
      </c>
      <c r="L533" s="664">
        <v>462</v>
      </c>
      <c r="M533" s="664">
        <v>2</v>
      </c>
      <c r="N533" s="665">
        <v>924</v>
      </c>
    </row>
    <row r="534" spans="1:14" ht="14.4" customHeight="1" x14ac:dyDescent="0.3">
      <c r="A534" s="660" t="s">
        <v>560</v>
      </c>
      <c r="B534" s="661" t="s">
        <v>561</v>
      </c>
      <c r="C534" s="662" t="s">
        <v>574</v>
      </c>
      <c r="D534" s="663" t="s">
        <v>2153</v>
      </c>
      <c r="E534" s="662" t="s">
        <v>1506</v>
      </c>
      <c r="F534" s="663" t="s">
        <v>2158</v>
      </c>
      <c r="G534" s="662" t="s">
        <v>1222</v>
      </c>
      <c r="H534" s="662" t="s">
        <v>2048</v>
      </c>
      <c r="I534" s="662" t="s">
        <v>2048</v>
      </c>
      <c r="J534" s="662" t="s">
        <v>2049</v>
      </c>
      <c r="K534" s="662" t="s">
        <v>1847</v>
      </c>
      <c r="L534" s="664">
        <v>29.940000000000005</v>
      </c>
      <c r="M534" s="664">
        <v>65</v>
      </c>
      <c r="N534" s="665">
        <v>1946.1000000000004</v>
      </c>
    </row>
    <row r="535" spans="1:14" ht="14.4" customHeight="1" x14ac:dyDescent="0.3">
      <c r="A535" s="660" t="s">
        <v>560</v>
      </c>
      <c r="B535" s="661" t="s">
        <v>561</v>
      </c>
      <c r="C535" s="662" t="s">
        <v>574</v>
      </c>
      <c r="D535" s="663" t="s">
        <v>2153</v>
      </c>
      <c r="E535" s="662" t="s">
        <v>1506</v>
      </c>
      <c r="F535" s="663" t="s">
        <v>2158</v>
      </c>
      <c r="G535" s="662" t="s">
        <v>1222</v>
      </c>
      <c r="H535" s="662" t="s">
        <v>2050</v>
      </c>
      <c r="I535" s="662" t="s">
        <v>2050</v>
      </c>
      <c r="J535" s="662" t="s">
        <v>2051</v>
      </c>
      <c r="K535" s="662" t="s">
        <v>2052</v>
      </c>
      <c r="L535" s="664">
        <v>2530</v>
      </c>
      <c r="M535" s="664">
        <v>3.6</v>
      </c>
      <c r="N535" s="665">
        <v>9108</v>
      </c>
    </row>
    <row r="536" spans="1:14" ht="14.4" customHeight="1" x14ac:dyDescent="0.3">
      <c r="A536" s="660" t="s">
        <v>560</v>
      </c>
      <c r="B536" s="661" t="s">
        <v>561</v>
      </c>
      <c r="C536" s="662" t="s">
        <v>574</v>
      </c>
      <c r="D536" s="663" t="s">
        <v>2153</v>
      </c>
      <c r="E536" s="662" t="s">
        <v>1506</v>
      </c>
      <c r="F536" s="663" t="s">
        <v>2158</v>
      </c>
      <c r="G536" s="662" t="s">
        <v>1222</v>
      </c>
      <c r="H536" s="662" t="s">
        <v>2053</v>
      </c>
      <c r="I536" s="662" t="s">
        <v>2053</v>
      </c>
      <c r="J536" s="662" t="s">
        <v>2054</v>
      </c>
      <c r="K536" s="662" t="s">
        <v>1593</v>
      </c>
      <c r="L536" s="664">
        <v>142.32991608391609</v>
      </c>
      <c r="M536" s="664">
        <v>55</v>
      </c>
      <c r="N536" s="665">
        <v>7828.1453846153845</v>
      </c>
    </row>
    <row r="537" spans="1:14" ht="14.4" customHeight="1" x14ac:dyDescent="0.3">
      <c r="A537" s="660" t="s">
        <v>560</v>
      </c>
      <c r="B537" s="661" t="s">
        <v>561</v>
      </c>
      <c r="C537" s="662" t="s">
        <v>574</v>
      </c>
      <c r="D537" s="663" t="s">
        <v>2153</v>
      </c>
      <c r="E537" s="662" t="s">
        <v>1506</v>
      </c>
      <c r="F537" s="663" t="s">
        <v>2158</v>
      </c>
      <c r="G537" s="662" t="s">
        <v>1222</v>
      </c>
      <c r="H537" s="662" t="s">
        <v>1588</v>
      </c>
      <c r="I537" s="662" t="s">
        <v>1588</v>
      </c>
      <c r="J537" s="662" t="s">
        <v>1589</v>
      </c>
      <c r="K537" s="662" t="s">
        <v>1590</v>
      </c>
      <c r="L537" s="664">
        <v>241.83875</v>
      </c>
      <c r="M537" s="664">
        <v>1.6</v>
      </c>
      <c r="N537" s="665">
        <v>386.94200000000001</v>
      </c>
    </row>
    <row r="538" spans="1:14" ht="14.4" customHeight="1" x14ac:dyDescent="0.3">
      <c r="A538" s="660" t="s">
        <v>560</v>
      </c>
      <c r="B538" s="661" t="s">
        <v>561</v>
      </c>
      <c r="C538" s="662" t="s">
        <v>574</v>
      </c>
      <c r="D538" s="663" t="s">
        <v>2153</v>
      </c>
      <c r="E538" s="662" t="s">
        <v>1506</v>
      </c>
      <c r="F538" s="663" t="s">
        <v>2158</v>
      </c>
      <c r="G538" s="662" t="s">
        <v>1222</v>
      </c>
      <c r="H538" s="662" t="s">
        <v>1591</v>
      </c>
      <c r="I538" s="662" t="s">
        <v>1591</v>
      </c>
      <c r="J538" s="662" t="s">
        <v>1592</v>
      </c>
      <c r="K538" s="662" t="s">
        <v>1593</v>
      </c>
      <c r="L538" s="664">
        <v>34.659999999999997</v>
      </c>
      <c r="M538" s="664">
        <v>22</v>
      </c>
      <c r="N538" s="665">
        <v>762.52</v>
      </c>
    </row>
    <row r="539" spans="1:14" ht="14.4" customHeight="1" x14ac:dyDescent="0.3">
      <c r="A539" s="660" t="s">
        <v>560</v>
      </c>
      <c r="B539" s="661" t="s">
        <v>561</v>
      </c>
      <c r="C539" s="662" t="s">
        <v>574</v>
      </c>
      <c r="D539" s="663" t="s">
        <v>2153</v>
      </c>
      <c r="E539" s="662" t="s">
        <v>1506</v>
      </c>
      <c r="F539" s="663" t="s">
        <v>2158</v>
      </c>
      <c r="G539" s="662" t="s">
        <v>1222</v>
      </c>
      <c r="H539" s="662" t="s">
        <v>1594</v>
      </c>
      <c r="I539" s="662" t="s">
        <v>1594</v>
      </c>
      <c r="J539" s="662" t="s">
        <v>1595</v>
      </c>
      <c r="K539" s="662" t="s">
        <v>1596</v>
      </c>
      <c r="L539" s="664">
        <v>55.189999999999991</v>
      </c>
      <c r="M539" s="664">
        <v>28</v>
      </c>
      <c r="N539" s="665">
        <v>1545.3199999999997</v>
      </c>
    </row>
    <row r="540" spans="1:14" ht="14.4" customHeight="1" x14ac:dyDescent="0.3">
      <c r="A540" s="660" t="s">
        <v>560</v>
      </c>
      <c r="B540" s="661" t="s">
        <v>561</v>
      </c>
      <c r="C540" s="662" t="s">
        <v>574</v>
      </c>
      <c r="D540" s="663" t="s">
        <v>2153</v>
      </c>
      <c r="E540" s="662" t="s">
        <v>1506</v>
      </c>
      <c r="F540" s="663" t="s">
        <v>2158</v>
      </c>
      <c r="G540" s="662" t="s">
        <v>1222</v>
      </c>
      <c r="H540" s="662" t="s">
        <v>2055</v>
      </c>
      <c r="I540" s="662" t="s">
        <v>2055</v>
      </c>
      <c r="J540" s="662" t="s">
        <v>2056</v>
      </c>
      <c r="K540" s="662" t="s">
        <v>2057</v>
      </c>
      <c r="L540" s="664">
        <v>551.32000000000005</v>
      </c>
      <c r="M540" s="664">
        <v>2.1</v>
      </c>
      <c r="N540" s="665">
        <v>1157.7720000000002</v>
      </c>
    </row>
    <row r="541" spans="1:14" ht="14.4" customHeight="1" x14ac:dyDescent="0.3">
      <c r="A541" s="660" t="s">
        <v>560</v>
      </c>
      <c r="B541" s="661" t="s">
        <v>561</v>
      </c>
      <c r="C541" s="662" t="s">
        <v>574</v>
      </c>
      <c r="D541" s="663" t="s">
        <v>2153</v>
      </c>
      <c r="E541" s="662" t="s">
        <v>1604</v>
      </c>
      <c r="F541" s="663" t="s">
        <v>2159</v>
      </c>
      <c r="G541" s="662"/>
      <c r="H541" s="662" t="s">
        <v>2058</v>
      </c>
      <c r="I541" s="662" t="s">
        <v>2059</v>
      </c>
      <c r="J541" s="662" t="s">
        <v>2060</v>
      </c>
      <c r="K541" s="662"/>
      <c r="L541" s="664">
        <v>30.22</v>
      </c>
      <c r="M541" s="664">
        <v>24</v>
      </c>
      <c r="N541" s="665">
        <v>725.28</v>
      </c>
    </row>
    <row r="542" spans="1:14" ht="14.4" customHeight="1" x14ac:dyDescent="0.3">
      <c r="A542" s="660" t="s">
        <v>560</v>
      </c>
      <c r="B542" s="661" t="s">
        <v>561</v>
      </c>
      <c r="C542" s="662" t="s">
        <v>574</v>
      </c>
      <c r="D542" s="663" t="s">
        <v>2153</v>
      </c>
      <c r="E542" s="662" t="s">
        <v>1604</v>
      </c>
      <c r="F542" s="663" t="s">
        <v>2159</v>
      </c>
      <c r="G542" s="662" t="s">
        <v>602</v>
      </c>
      <c r="H542" s="662" t="s">
        <v>2061</v>
      </c>
      <c r="I542" s="662" t="s">
        <v>2062</v>
      </c>
      <c r="J542" s="662" t="s">
        <v>2063</v>
      </c>
      <c r="K542" s="662" t="s">
        <v>2064</v>
      </c>
      <c r="L542" s="664">
        <v>99.209724080389648</v>
      </c>
      <c r="M542" s="664">
        <v>2</v>
      </c>
      <c r="N542" s="665">
        <v>198.4194481607793</v>
      </c>
    </row>
    <row r="543" spans="1:14" ht="14.4" customHeight="1" x14ac:dyDescent="0.3">
      <c r="A543" s="660" t="s">
        <v>560</v>
      </c>
      <c r="B543" s="661" t="s">
        <v>561</v>
      </c>
      <c r="C543" s="662" t="s">
        <v>574</v>
      </c>
      <c r="D543" s="663" t="s">
        <v>2153</v>
      </c>
      <c r="E543" s="662" t="s">
        <v>1604</v>
      </c>
      <c r="F543" s="663" t="s">
        <v>2159</v>
      </c>
      <c r="G543" s="662" t="s">
        <v>602</v>
      </c>
      <c r="H543" s="662" t="s">
        <v>2065</v>
      </c>
      <c r="I543" s="662" t="s">
        <v>2066</v>
      </c>
      <c r="J543" s="662" t="s">
        <v>2067</v>
      </c>
      <c r="K543" s="662" t="s">
        <v>2068</v>
      </c>
      <c r="L543" s="664">
        <v>1834.9100000000008</v>
      </c>
      <c r="M543" s="664">
        <v>1</v>
      </c>
      <c r="N543" s="665">
        <v>1834.9100000000008</v>
      </c>
    </row>
    <row r="544" spans="1:14" ht="14.4" customHeight="1" x14ac:dyDescent="0.3">
      <c r="A544" s="660" t="s">
        <v>560</v>
      </c>
      <c r="B544" s="661" t="s">
        <v>561</v>
      </c>
      <c r="C544" s="662" t="s">
        <v>574</v>
      </c>
      <c r="D544" s="663" t="s">
        <v>2153</v>
      </c>
      <c r="E544" s="662" t="s">
        <v>1604</v>
      </c>
      <c r="F544" s="663" t="s">
        <v>2159</v>
      </c>
      <c r="G544" s="662" t="s">
        <v>602</v>
      </c>
      <c r="H544" s="662" t="s">
        <v>2069</v>
      </c>
      <c r="I544" s="662" t="s">
        <v>2070</v>
      </c>
      <c r="J544" s="662" t="s">
        <v>2071</v>
      </c>
      <c r="K544" s="662" t="s">
        <v>2072</v>
      </c>
      <c r="L544" s="664">
        <v>145.93462405375305</v>
      </c>
      <c r="M544" s="664">
        <v>2</v>
      </c>
      <c r="N544" s="665">
        <v>291.86924810750611</v>
      </c>
    </row>
    <row r="545" spans="1:14" ht="14.4" customHeight="1" x14ac:dyDescent="0.3">
      <c r="A545" s="660" t="s">
        <v>560</v>
      </c>
      <c r="B545" s="661" t="s">
        <v>561</v>
      </c>
      <c r="C545" s="662" t="s">
        <v>574</v>
      </c>
      <c r="D545" s="663" t="s">
        <v>2153</v>
      </c>
      <c r="E545" s="662" t="s">
        <v>1604</v>
      </c>
      <c r="F545" s="663" t="s">
        <v>2159</v>
      </c>
      <c r="G545" s="662" t="s">
        <v>1222</v>
      </c>
      <c r="H545" s="662" t="s">
        <v>2073</v>
      </c>
      <c r="I545" s="662" t="s">
        <v>2073</v>
      </c>
      <c r="J545" s="662" t="s">
        <v>2074</v>
      </c>
      <c r="K545" s="662" t="s">
        <v>2075</v>
      </c>
      <c r="L545" s="664">
        <v>159.5</v>
      </c>
      <c r="M545" s="664">
        <v>1</v>
      </c>
      <c r="N545" s="665">
        <v>159.5</v>
      </c>
    </row>
    <row r="546" spans="1:14" ht="14.4" customHeight="1" x14ac:dyDescent="0.3">
      <c r="A546" s="660" t="s">
        <v>560</v>
      </c>
      <c r="B546" s="661" t="s">
        <v>561</v>
      </c>
      <c r="C546" s="662" t="s">
        <v>574</v>
      </c>
      <c r="D546" s="663" t="s">
        <v>2153</v>
      </c>
      <c r="E546" s="662" t="s">
        <v>2076</v>
      </c>
      <c r="F546" s="663" t="s">
        <v>2160</v>
      </c>
      <c r="G546" s="662"/>
      <c r="H546" s="662"/>
      <c r="I546" s="662" t="s">
        <v>2077</v>
      </c>
      <c r="J546" s="662" t="s">
        <v>2078</v>
      </c>
      <c r="K546" s="662"/>
      <c r="L546" s="664">
        <v>1363.8328571428569</v>
      </c>
      <c r="M546" s="664">
        <v>35</v>
      </c>
      <c r="N546" s="665">
        <v>47734.149999999994</v>
      </c>
    </row>
    <row r="547" spans="1:14" ht="14.4" customHeight="1" x14ac:dyDescent="0.3">
      <c r="A547" s="660" t="s">
        <v>560</v>
      </c>
      <c r="B547" s="661" t="s">
        <v>561</v>
      </c>
      <c r="C547" s="662" t="s">
        <v>574</v>
      </c>
      <c r="D547" s="663" t="s">
        <v>2153</v>
      </c>
      <c r="E547" s="662" t="s">
        <v>2076</v>
      </c>
      <c r="F547" s="663" t="s">
        <v>2160</v>
      </c>
      <c r="G547" s="662"/>
      <c r="H547" s="662"/>
      <c r="I547" s="662" t="s">
        <v>2079</v>
      </c>
      <c r="J547" s="662" t="s">
        <v>2080</v>
      </c>
      <c r="K547" s="662"/>
      <c r="L547" s="664">
        <v>2193.75</v>
      </c>
      <c r="M547" s="664">
        <v>8</v>
      </c>
      <c r="N547" s="665">
        <v>17550</v>
      </c>
    </row>
    <row r="548" spans="1:14" ht="14.4" customHeight="1" x14ac:dyDescent="0.3">
      <c r="A548" s="660" t="s">
        <v>560</v>
      </c>
      <c r="B548" s="661" t="s">
        <v>561</v>
      </c>
      <c r="C548" s="662" t="s">
        <v>574</v>
      </c>
      <c r="D548" s="663" t="s">
        <v>2153</v>
      </c>
      <c r="E548" s="662" t="s">
        <v>2076</v>
      </c>
      <c r="F548" s="663" t="s">
        <v>2160</v>
      </c>
      <c r="G548" s="662"/>
      <c r="H548" s="662"/>
      <c r="I548" s="662" t="s">
        <v>2081</v>
      </c>
      <c r="J548" s="662" t="s">
        <v>2082</v>
      </c>
      <c r="K548" s="662"/>
      <c r="L548" s="664">
        <v>8234.6</v>
      </c>
      <c r="M548" s="664">
        <v>3</v>
      </c>
      <c r="N548" s="665">
        <v>24703.800000000003</v>
      </c>
    </row>
    <row r="549" spans="1:14" ht="14.4" customHeight="1" x14ac:dyDescent="0.3">
      <c r="A549" s="660" t="s">
        <v>560</v>
      </c>
      <c r="B549" s="661" t="s">
        <v>561</v>
      </c>
      <c r="C549" s="662" t="s">
        <v>574</v>
      </c>
      <c r="D549" s="663" t="s">
        <v>2153</v>
      </c>
      <c r="E549" s="662" t="s">
        <v>2076</v>
      </c>
      <c r="F549" s="663" t="s">
        <v>2160</v>
      </c>
      <c r="G549" s="662"/>
      <c r="H549" s="662"/>
      <c r="I549" s="662" t="s">
        <v>2083</v>
      </c>
      <c r="J549" s="662" t="s">
        <v>2084</v>
      </c>
      <c r="K549" s="662"/>
      <c r="L549" s="664">
        <v>2145</v>
      </c>
      <c r="M549" s="664">
        <v>1</v>
      </c>
      <c r="N549" s="665">
        <v>2145</v>
      </c>
    </row>
    <row r="550" spans="1:14" ht="14.4" customHeight="1" x14ac:dyDescent="0.3">
      <c r="A550" s="660" t="s">
        <v>560</v>
      </c>
      <c r="B550" s="661" t="s">
        <v>561</v>
      </c>
      <c r="C550" s="662" t="s">
        <v>574</v>
      </c>
      <c r="D550" s="663" t="s">
        <v>2153</v>
      </c>
      <c r="E550" s="662" t="s">
        <v>2076</v>
      </c>
      <c r="F550" s="663" t="s">
        <v>2160</v>
      </c>
      <c r="G550" s="662"/>
      <c r="H550" s="662"/>
      <c r="I550" s="662" t="s">
        <v>2085</v>
      </c>
      <c r="J550" s="662" t="s">
        <v>2086</v>
      </c>
      <c r="K550" s="662"/>
      <c r="L550" s="664">
        <v>4239.3857142857141</v>
      </c>
      <c r="M550" s="664">
        <v>7</v>
      </c>
      <c r="N550" s="665">
        <v>29675.7</v>
      </c>
    </row>
    <row r="551" spans="1:14" ht="14.4" customHeight="1" x14ac:dyDescent="0.3">
      <c r="A551" s="660" t="s">
        <v>560</v>
      </c>
      <c r="B551" s="661" t="s">
        <v>561</v>
      </c>
      <c r="C551" s="662" t="s">
        <v>574</v>
      </c>
      <c r="D551" s="663" t="s">
        <v>2153</v>
      </c>
      <c r="E551" s="662" t="s">
        <v>2076</v>
      </c>
      <c r="F551" s="663" t="s">
        <v>2160</v>
      </c>
      <c r="G551" s="662"/>
      <c r="H551" s="662"/>
      <c r="I551" s="662" t="s">
        <v>2087</v>
      </c>
      <c r="J551" s="662" t="s">
        <v>2088</v>
      </c>
      <c r="K551" s="662" t="s">
        <v>2089</v>
      </c>
      <c r="L551" s="664">
        <v>1287</v>
      </c>
      <c r="M551" s="664">
        <v>36</v>
      </c>
      <c r="N551" s="665">
        <v>46332</v>
      </c>
    </row>
    <row r="552" spans="1:14" ht="14.4" customHeight="1" x14ac:dyDescent="0.3">
      <c r="A552" s="660" t="s">
        <v>560</v>
      </c>
      <c r="B552" s="661" t="s">
        <v>561</v>
      </c>
      <c r="C552" s="662" t="s">
        <v>574</v>
      </c>
      <c r="D552" s="663" t="s">
        <v>2153</v>
      </c>
      <c r="E552" s="662" t="s">
        <v>2076</v>
      </c>
      <c r="F552" s="663" t="s">
        <v>2160</v>
      </c>
      <c r="G552" s="662"/>
      <c r="H552" s="662"/>
      <c r="I552" s="662" t="s">
        <v>2090</v>
      </c>
      <c r="J552" s="662" t="s">
        <v>2091</v>
      </c>
      <c r="K552" s="662" t="s">
        <v>2089</v>
      </c>
      <c r="L552" s="664">
        <v>1345.3</v>
      </c>
      <c r="M552" s="664">
        <v>11</v>
      </c>
      <c r="N552" s="665">
        <v>14798.3</v>
      </c>
    </row>
    <row r="553" spans="1:14" ht="14.4" customHeight="1" x14ac:dyDescent="0.3">
      <c r="A553" s="660" t="s">
        <v>560</v>
      </c>
      <c r="B553" s="661" t="s">
        <v>561</v>
      </c>
      <c r="C553" s="662" t="s">
        <v>577</v>
      </c>
      <c r="D553" s="663" t="s">
        <v>2154</v>
      </c>
      <c r="E553" s="662" t="s">
        <v>583</v>
      </c>
      <c r="F553" s="663" t="s">
        <v>2155</v>
      </c>
      <c r="G553" s="662"/>
      <c r="H553" s="662" t="s">
        <v>588</v>
      </c>
      <c r="I553" s="662" t="s">
        <v>589</v>
      </c>
      <c r="J553" s="662" t="s">
        <v>590</v>
      </c>
      <c r="K553" s="662" t="s">
        <v>591</v>
      </c>
      <c r="L553" s="664">
        <v>108.27</v>
      </c>
      <c r="M553" s="664">
        <v>4</v>
      </c>
      <c r="N553" s="665">
        <v>433.08</v>
      </c>
    </row>
    <row r="554" spans="1:14" ht="14.4" customHeight="1" x14ac:dyDescent="0.3">
      <c r="A554" s="660" t="s">
        <v>560</v>
      </c>
      <c r="B554" s="661" t="s">
        <v>561</v>
      </c>
      <c r="C554" s="662" t="s">
        <v>577</v>
      </c>
      <c r="D554" s="663" t="s">
        <v>2154</v>
      </c>
      <c r="E554" s="662" t="s">
        <v>583</v>
      </c>
      <c r="F554" s="663" t="s">
        <v>2155</v>
      </c>
      <c r="G554" s="662"/>
      <c r="H554" s="662" t="s">
        <v>1612</v>
      </c>
      <c r="I554" s="662" t="s">
        <v>1613</v>
      </c>
      <c r="J554" s="662" t="s">
        <v>1614</v>
      </c>
      <c r="K554" s="662" t="s">
        <v>1615</v>
      </c>
      <c r="L554" s="664">
        <v>249.39029481075616</v>
      </c>
      <c r="M554" s="664">
        <v>12</v>
      </c>
      <c r="N554" s="665">
        <v>2992.683537729074</v>
      </c>
    </row>
    <row r="555" spans="1:14" ht="14.4" customHeight="1" x14ac:dyDescent="0.3">
      <c r="A555" s="660" t="s">
        <v>560</v>
      </c>
      <c r="B555" s="661" t="s">
        <v>561</v>
      </c>
      <c r="C555" s="662" t="s">
        <v>577</v>
      </c>
      <c r="D555" s="663" t="s">
        <v>2154</v>
      </c>
      <c r="E555" s="662" t="s">
        <v>583</v>
      </c>
      <c r="F555" s="663" t="s">
        <v>2155</v>
      </c>
      <c r="G555" s="662" t="s">
        <v>602</v>
      </c>
      <c r="H555" s="662" t="s">
        <v>603</v>
      </c>
      <c r="I555" s="662" t="s">
        <v>603</v>
      </c>
      <c r="J555" s="662" t="s">
        <v>604</v>
      </c>
      <c r="K555" s="662" t="s">
        <v>605</v>
      </c>
      <c r="L555" s="664">
        <v>171.59999999999994</v>
      </c>
      <c r="M555" s="664">
        <v>22</v>
      </c>
      <c r="N555" s="665">
        <v>3775.1999999999989</v>
      </c>
    </row>
    <row r="556" spans="1:14" ht="14.4" customHeight="1" x14ac:dyDescent="0.3">
      <c r="A556" s="660" t="s">
        <v>560</v>
      </c>
      <c r="B556" s="661" t="s">
        <v>561</v>
      </c>
      <c r="C556" s="662" t="s">
        <v>577</v>
      </c>
      <c r="D556" s="663" t="s">
        <v>2154</v>
      </c>
      <c r="E556" s="662" t="s">
        <v>583</v>
      </c>
      <c r="F556" s="663" t="s">
        <v>2155</v>
      </c>
      <c r="G556" s="662" t="s">
        <v>602</v>
      </c>
      <c r="H556" s="662" t="s">
        <v>1622</v>
      </c>
      <c r="I556" s="662" t="s">
        <v>1622</v>
      </c>
      <c r="J556" s="662" t="s">
        <v>610</v>
      </c>
      <c r="K556" s="662" t="s">
        <v>1623</v>
      </c>
      <c r="L556" s="664">
        <v>126.50010508897789</v>
      </c>
      <c r="M556" s="664">
        <v>18</v>
      </c>
      <c r="N556" s="665">
        <v>2277.001891601602</v>
      </c>
    </row>
    <row r="557" spans="1:14" ht="14.4" customHeight="1" x14ac:dyDescent="0.3">
      <c r="A557" s="660" t="s">
        <v>560</v>
      </c>
      <c r="B557" s="661" t="s">
        <v>561</v>
      </c>
      <c r="C557" s="662" t="s">
        <v>577</v>
      </c>
      <c r="D557" s="663" t="s">
        <v>2154</v>
      </c>
      <c r="E557" s="662" t="s">
        <v>583</v>
      </c>
      <c r="F557" s="663" t="s">
        <v>2155</v>
      </c>
      <c r="G557" s="662" t="s">
        <v>602</v>
      </c>
      <c r="H557" s="662" t="s">
        <v>615</v>
      </c>
      <c r="I557" s="662" t="s">
        <v>615</v>
      </c>
      <c r="J557" s="662" t="s">
        <v>604</v>
      </c>
      <c r="K557" s="662" t="s">
        <v>616</v>
      </c>
      <c r="L557" s="664">
        <v>93.793103448275858</v>
      </c>
      <c r="M557" s="664">
        <v>29</v>
      </c>
      <c r="N557" s="665">
        <v>2720</v>
      </c>
    </row>
    <row r="558" spans="1:14" ht="14.4" customHeight="1" x14ac:dyDescent="0.3">
      <c r="A558" s="660" t="s">
        <v>560</v>
      </c>
      <c r="B558" s="661" t="s">
        <v>561</v>
      </c>
      <c r="C558" s="662" t="s">
        <v>577</v>
      </c>
      <c r="D558" s="663" t="s">
        <v>2154</v>
      </c>
      <c r="E558" s="662" t="s">
        <v>583</v>
      </c>
      <c r="F558" s="663" t="s">
        <v>2155</v>
      </c>
      <c r="G558" s="662" t="s">
        <v>602</v>
      </c>
      <c r="H558" s="662" t="s">
        <v>625</v>
      </c>
      <c r="I558" s="662" t="s">
        <v>626</v>
      </c>
      <c r="J558" s="662" t="s">
        <v>627</v>
      </c>
      <c r="K558" s="662" t="s">
        <v>628</v>
      </c>
      <c r="L558" s="664">
        <v>87.029762308931581</v>
      </c>
      <c r="M558" s="664">
        <v>22</v>
      </c>
      <c r="N558" s="665">
        <v>1914.6547707964946</v>
      </c>
    </row>
    <row r="559" spans="1:14" ht="14.4" customHeight="1" x14ac:dyDescent="0.3">
      <c r="A559" s="660" t="s">
        <v>560</v>
      </c>
      <c r="B559" s="661" t="s">
        <v>561</v>
      </c>
      <c r="C559" s="662" t="s">
        <v>577</v>
      </c>
      <c r="D559" s="663" t="s">
        <v>2154</v>
      </c>
      <c r="E559" s="662" t="s">
        <v>583</v>
      </c>
      <c r="F559" s="663" t="s">
        <v>2155</v>
      </c>
      <c r="G559" s="662" t="s">
        <v>602</v>
      </c>
      <c r="H559" s="662" t="s">
        <v>629</v>
      </c>
      <c r="I559" s="662" t="s">
        <v>630</v>
      </c>
      <c r="J559" s="662" t="s">
        <v>631</v>
      </c>
      <c r="K559" s="662" t="s">
        <v>632</v>
      </c>
      <c r="L559" s="664">
        <v>97.754498592432029</v>
      </c>
      <c r="M559" s="664">
        <v>4</v>
      </c>
      <c r="N559" s="665">
        <v>391.01799436972811</v>
      </c>
    </row>
    <row r="560" spans="1:14" ht="14.4" customHeight="1" x14ac:dyDescent="0.3">
      <c r="A560" s="660" t="s">
        <v>560</v>
      </c>
      <c r="B560" s="661" t="s">
        <v>561</v>
      </c>
      <c r="C560" s="662" t="s">
        <v>577</v>
      </c>
      <c r="D560" s="663" t="s">
        <v>2154</v>
      </c>
      <c r="E560" s="662" t="s">
        <v>583</v>
      </c>
      <c r="F560" s="663" t="s">
        <v>2155</v>
      </c>
      <c r="G560" s="662" t="s">
        <v>602</v>
      </c>
      <c r="H560" s="662" t="s">
        <v>633</v>
      </c>
      <c r="I560" s="662" t="s">
        <v>634</v>
      </c>
      <c r="J560" s="662" t="s">
        <v>631</v>
      </c>
      <c r="K560" s="662" t="s">
        <v>635</v>
      </c>
      <c r="L560" s="664">
        <v>100.75982886822008</v>
      </c>
      <c r="M560" s="664">
        <v>16</v>
      </c>
      <c r="N560" s="665">
        <v>1612.1572618915213</v>
      </c>
    </row>
    <row r="561" spans="1:14" ht="14.4" customHeight="1" x14ac:dyDescent="0.3">
      <c r="A561" s="660" t="s">
        <v>560</v>
      </c>
      <c r="B561" s="661" t="s">
        <v>561</v>
      </c>
      <c r="C561" s="662" t="s">
        <v>577</v>
      </c>
      <c r="D561" s="663" t="s">
        <v>2154</v>
      </c>
      <c r="E561" s="662" t="s">
        <v>583</v>
      </c>
      <c r="F561" s="663" t="s">
        <v>2155</v>
      </c>
      <c r="G561" s="662" t="s">
        <v>602</v>
      </c>
      <c r="H561" s="662" t="s">
        <v>636</v>
      </c>
      <c r="I561" s="662" t="s">
        <v>637</v>
      </c>
      <c r="J561" s="662" t="s">
        <v>638</v>
      </c>
      <c r="K561" s="662" t="s">
        <v>639</v>
      </c>
      <c r="L561" s="664">
        <v>167.60916107616933</v>
      </c>
      <c r="M561" s="664">
        <v>1</v>
      </c>
      <c r="N561" s="665">
        <v>167.60916107616933</v>
      </c>
    </row>
    <row r="562" spans="1:14" ht="14.4" customHeight="1" x14ac:dyDescent="0.3">
      <c r="A562" s="660" t="s">
        <v>560</v>
      </c>
      <c r="B562" s="661" t="s">
        <v>561</v>
      </c>
      <c r="C562" s="662" t="s">
        <v>577</v>
      </c>
      <c r="D562" s="663" t="s">
        <v>2154</v>
      </c>
      <c r="E562" s="662" t="s">
        <v>583</v>
      </c>
      <c r="F562" s="663" t="s">
        <v>2155</v>
      </c>
      <c r="G562" s="662" t="s">
        <v>602</v>
      </c>
      <c r="H562" s="662" t="s">
        <v>640</v>
      </c>
      <c r="I562" s="662" t="s">
        <v>641</v>
      </c>
      <c r="J562" s="662" t="s">
        <v>642</v>
      </c>
      <c r="K562" s="662" t="s">
        <v>643</v>
      </c>
      <c r="L562" s="664">
        <v>64.539999593161113</v>
      </c>
      <c r="M562" s="664">
        <v>2</v>
      </c>
      <c r="N562" s="665">
        <v>129.07999918632223</v>
      </c>
    </row>
    <row r="563" spans="1:14" ht="14.4" customHeight="1" x14ac:dyDescent="0.3">
      <c r="A563" s="660" t="s">
        <v>560</v>
      </c>
      <c r="B563" s="661" t="s">
        <v>561</v>
      </c>
      <c r="C563" s="662" t="s">
        <v>577</v>
      </c>
      <c r="D563" s="663" t="s">
        <v>2154</v>
      </c>
      <c r="E563" s="662" t="s">
        <v>583</v>
      </c>
      <c r="F563" s="663" t="s">
        <v>2155</v>
      </c>
      <c r="G563" s="662" t="s">
        <v>602</v>
      </c>
      <c r="H563" s="662" t="s">
        <v>656</v>
      </c>
      <c r="I563" s="662" t="s">
        <v>657</v>
      </c>
      <c r="J563" s="662" t="s">
        <v>658</v>
      </c>
      <c r="K563" s="662" t="s">
        <v>659</v>
      </c>
      <c r="L563" s="664">
        <v>27.74989257143551</v>
      </c>
      <c r="M563" s="664">
        <v>11</v>
      </c>
      <c r="N563" s="665">
        <v>305.24881828579061</v>
      </c>
    </row>
    <row r="564" spans="1:14" ht="14.4" customHeight="1" x14ac:dyDescent="0.3">
      <c r="A564" s="660" t="s">
        <v>560</v>
      </c>
      <c r="B564" s="661" t="s">
        <v>561</v>
      </c>
      <c r="C564" s="662" t="s">
        <v>577</v>
      </c>
      <c r="D564" s="663" t="s">
        <v>2154</v>
      </c>
      <c r="E564" s="662" t="s">
        <v>583</v>
      </c>
      <c r="F564" s="663" t="s">
        <v>2155</v>
      </c>
      <c r="G564" s="662" t="s">
        <v>602</v>
      </c>
      <c r="H564" s="662" t="s">
        <v>2092</v>
      </c>
      <c r="I564" s="662" t="s">
        <v>2093</v>
      </c>
      <c r="J564" s="662" t="s">
        <v>2094</v>
      </c>
      <c r="K564" s="662" t="s">
        <v>2095</v>
      </c>
      <c r="L564" s="664">
        <v>116.11250000000001</v>
      </c>
      <c r="M564" s="664">
        <v>8</v>
      </c>
      <c r="N564" s="665">
        <v>928.90000000000009</v>
      </c>
    </row>
    <row r="565" spans="1:14" ht="14.4" customHeight="1" x14ac:dyDescent="0.3">
      <c r="A565" s="660" t="s">
        <v>560</v>
      </c>
      <c r="B565" s="661" t="s">
        <v>561</v>
      </c>
      <c r="C565" s="662" t="s">
        <v>577</v>
      </c>
      <c r="D565" s="663" t="s">
        <v>2154</v>
      </c>
      <c r="E565" s="662" t="s">
        <v>583</v>
      </c>
      <c r="F565" s="663" t="s">
        <v>2155</v>
      </c>
      <c r="G565" s="662" t="s">
        <v>602</v>
      </c>
      <c r="H565" s="662" t="s">
        <v>691</v>
      </c>
      <c r="I565" s="662" t="s">
        <v>692</v>
      </c>
      <c r="J565" s="662" t="s">
        <v>693</v>
      </c>
      <c r="K565" s="662" t="s">
        <v>694</v>
      </c>
      <c r="L565" s="664">
        <v>354.31999999999994</v>
      </c>
      <c r="M565" s="664">
        <v>2</v>
      </c>
      <c r="N565" s="665">
        <v>708.63999999999987</v>
      </c>
    </row>
    <row r="566" spans="1:14" ht="14.4" customHeight="1" x14ac:dyDescent="0.3">
      <c r="A566" s="660" t="s">
        <v>560</v>
      </c>
      <c r="B566" s="661" t="s">
        <v>561</v>
      </c>
      <c r="C566" s="662" t="s">
        <v>577</v>
      </c>
      <c r="D566" s="663" t="s">
        <v>2154</v>
      </c>
      <c r="E566" s="662" t="s">
        <v>583</v>
      </c>
      <c r="F566" s="663" t="s">
        <v>2155</v>
      </c>
      <c r="G566" s="662" t="s">
        <v>602</v>
      </c>
      <c r="H566" s="662" t="s">
        <v>707</v>
      </c>
      <c r="I566" s="662" t="s">
        <v>708</v>
      </c>
      <c r="J566" s="662" t="s">
        <v>709</v>
      </c>
      <c r="K566" s="662" t="s">
        <v>710</v>
      </c>
      <c r="L566" s="664">
        <v>248.70000000000002</v>
      </c>
      <c r="M566" s="664">
        <v>7</v>
      </c>
      <c r="N566" s="665">
        <v>1740.9</v>
      </c>
    </row>
    <row r="567" spans="1:14" ht="14.4" customHeight="1" x14ac:dyDescent="0.3">
      <c r="A567" s="660" t="s">
        <v>560</v>
      </c>
      <c r="B567" s="661" t="s">
        <v>561</v>
      </c>
      <c r="C567" s="662" t="s">
        <v>577</v>
      </c>
      <c r="D567" s="663" t="s">
        <v>2154</v>
      </c>
      <c r="E567" s="662" t="s">
        <v>583</v>
      </c>
      <c r="F567" s="663" t="s">
        <v>2155</v>
      </c>
      <c r="G567" s="662" t="s">
        <v>602</v>
      </c>
      <c r="H567" s="662" t="s">
        <v>1624</v>
      </c>
      <c r="I567" s="662" t="s">
        <v>1625</v>
      </c>
      <c r="J567" s="662" t="s">
        <v>1626</v>
      </c>
      <c r="K567" s="662" t="s">
        <v>1627</v>
      </c>
      <c r="L567" s="664">
        <v>446.59849999999994</v>
      </c>
      <c r="M567" s="664">
        <v>1</v>
      </c>
      <c r="N567" s="665">
        <v>446.59849999999994</v>
      </c>
    </row>
    <row r="568" spans="1:14" ht="14.4" customHeight="1" x14ac:dyDescent="0.3">
      <c r="A568" s="660" t="s">
        <v>560</v>
      </c>
      <c r="B568" s="661" t="s">
        <v>561</v>
      </c>
      <c r="C568" s="662" t="s">
        <v>577</v>
      </c>
      <c r="D568" s="663" t="s">
        <v>2154</v>
      </c>
      <c r="E568" s="662" t="s">
        <v>583</v>
      </c>
      <c r="F568" s="663" t="s">
        <v>2155</v>
      </c>
      <c r="G568" s="662" t="s">
        <v>602</v>
      </c>
      <c r="H568" s="662" t="s">
        <v>1628</v>
      </c>
      <c r="I568" s="662" t="s">
        <v>1629</v>
      </c>
      <c r="J568" s="662" t="s">
        <v>988</v>
      </c>
      <c r="K568" s="662" t="s">
        <v>1630</v>
      </c>
      <c r="L568" s="664">
        <v>185.97763377514568</v>
      </c>
      <c r="M568" s="664">
        <v>46</v>
      </c>
      <c r="N568" s="665">
        <v>8554.9711536567011</v>
      </c>
    </row>
    <row r="569" spans="1:14" ht="14.4" customHeight="1" x14ac:dyDescent="0.3">
      <c r="A569" s="660" t="s">
        <v>560</v>
      </c>
      <c r="B569" s="661" t="s">
        <v>561</v>
      </c>
      <c r="C569" s="662" t="s">
        <v>577</v>
      </c>
      <c r="D569" s="663" t="s">
        <v>2154</v>
      </c>
      <c r="E569" s="662" t="s">
        <v>583</v>
      </c>
      <c r="F569" s="663" t="s">
        <v>2155</v>
      </c>
      <c r="G569" s="662" t="s">
        <v>602</v>
      </c>
      <c r="H569" s="662" t="s">
        <v>719</v>
      </c>
      <c r="I569" s="662" t="s">
        <v>719</v>
      </c>
      <c r="J569" s="662" t="s">
        <v>720</v>
      </c>
      <c r="K569" s="662" t="s">
        <v>721</v>
      </c>
      <c r="L569" s="664">
        <v>36.96497242095711</v>
      </c>
      <c r="M569" s="664">
        <v>24</v>
      </c>
      <c r="N569" s="665">
        <v>887.15933810297065</v>
      </c>
    </row>
    <row r="570" spans="1:14" ht="14.4" customHeight="1" x14ac:dyDescent="0.3">
      <c r="A570" s="660" t="s">
        <v>560</v>
      </c>
      <c r="B570" s="661" t="s">
        <v>561</v>
      </c>
      <c r="C570" s="662" t="s">
        <v>577</v>
      </c>
      <c r="D570" s="663" t="s">
        <v>2154</v>
      </c>
      <c r="E570" s="662" t="s">
        <v>583</v>
      </c>
      <c r="F570" s="663" t="s">
        <v>2155</v>
      </c>
      <c r="G570" s="662" t="s">
        <v>602</v>
      </c>
      <c r="H570" s="662" t="s">
        <v>761</v>
      </c>
      <c r="I570" s="662" t="s">
        <v>762</v>
      </c>
      <c r="J570" s="662" t="s">
        <v>763</v>
      </c>
      <c r="K570" s="662" t="s">
        <v>764</v>
      </c>
      <c r="L570" s="664">
        <v>329.6</v>
      </c>
      <c r="M570" s="664">
        <v>2</v>
      </c>
      <c r="N570" s="665">
        <v>659.2</v>
      </c>
    </row>
    <row r="571" spans="1:14" ht="14.4" customHeight="1" x14ac:dyDescent="0.3">
      <c r="A571" s="660" t="s">
        <v>560</v>
      </c>
      <c r="B571" s="661" t="s">
        <v>561</v>
      </c>
      <c r="C571" s="662" t="s">
        <v>577</v>
      </c>
      <c r="D571" s="663" t="s">
        <v>2154</v>
      </c>
      <c r="E571" s="662" t="s">
        <v>583</v>
      </c>
      <c r="F571" s="663" t="s">
        <v>2155</v>
      </c>
      <c r="G571" s="662" t="s">
        <v>602</v>
      </c>
      <c r="H571" s="662" t="s">
        <v>818</v>
      </c>
      <c r="I571" s="662" t="s">
        <v>819</v>
      </c>
      <c r="J571" s="662" t="s">
        <v>820</v>
      </c>
      <c r="K571" s="662" t="s">
        <v>821</v>
      </c>
      <c r="L571" s="664">
        <v>359.68</v>
      </c>
      <c r="M571" s="664">
        <v>2</v>
      </c>
      <c r="N571" s="665">
        <v>719.36</v>
      </c>
    </row>
    <row r="572" spans="1:14" ht="14.4" customHeight="1" x14ac:dyDescent="0.3">
      <c r="A572" s="660" t="s">
        <v>560</v>
      </c>
      <c r="B572" s="661" t="s">
        <v>561</v>
      </c>
      <c r="C572" s="662" t="s">
        <v>577</v>
      </c>
      <c r="D572" s="663" t="s">
        <v>2154</v>
      </c>
      <c r="E572" s="662" t="s">
        <v>583</v>
      </c>
      <c r="F572" s="663" t="s">
        <v>2155</v>
      </c>
      <c r="G572" s="662" t="s">
        <v>602</v>
      </c>
      <c r="H572" s="662" t="s">
        <v>822</v>
      </c>
      <c r="I572" s="662" t="s">
        <v>823</v>
      </c>
      <c r="J572" s="662" t="s">
        <v>824</v>
      </c>
      <c r="K572" s="662" t="s">
        <v>825</v>
      </c>
      <c r="L572" s="664">
        <v>63.58</v>
      </c>
      <c r="M572" s="664">
        <v>2</v>
      </c>
      <c r="N572" s="665">
        <v>127.16</v>
      </c>
    </row>
    <row r="573" spans="1:14" ht="14.4" customHeight="1" x14ac:dyDescent="0.3">
      <c r="A573" s="660" t="s">
        <v>560</v>
      </c>
      <c r="B573" s="661" t="s">
        <v>561</v>
      </c>
      <c r="C573" s="662" t="s">
        <v>577</v>
      </c>
      <c r="D573" s="663" t="s">
        <v>2154</v>
      </c>
      <c r="E573" s="662" t="s">
        <v>583</v>
      </c>
      <c r="F573" s="663" t="s">
        <v>2155</v>
      </c>
      <c r="G573" s="662" t="s">
        <v>602</v>
      </c>
      <c r="H573" s="662" t="s">
        <v>853</v>
      </c>
      <c r="I573" s="662" t="s">
        <v>854</v>
      </c>
      <c r="J573" s="662" t="s">
        <v>855</v>
      </c>
      <c r="K573" s="662" t="s">
        <v>856</v>
      </c>
      <c r="L573" s="664">
        <v>376.78758911404111</v>
      </c>
      <c r="M573" s="664">
        <v>207</v>
      </c>
      <c r="N573" s="665">
        <v>77995.030946606508</v>
      </c>
    </row>
    <row r="574" spans="1:14" ht="14.4" customHeight="1" x14ac:dyDescent="0.3">
      <c r="A574" s="660" t="s">
        <v>560</v>
      </c>
      <c r="B574" s="661" t="s">
        <v>561</v>
      </c>
      <c r="C574" s="662" t="s">
        <v>577</v>
      </c>
      <c r="D574" s="663" t="s">
        <v>2154</v>
      </c>
      <c r="E574" s="662" t="s">
        <v>583</v>
      </c>
      <c r="F574" s="663" t="s">
        <v>2155</v>
      </c>
      <c r="G574" s="662" t="s">
        <v>602</v>
      </c>
      <c r="H574" s="662" t="s">
        <v>880</v>
      </c>
      <c r="I574" s="662" t="s">
        <v>215</v>
      </c>
      <c r="J574" s="662" t="s">
        <v>881</v>
      </c>
      <c r="K574" s="662"/>
      <c r="L574" s="664">
        <v>97.320502775258305</v>
      </c>
      <c r="M574" s="664">
        <v>1</v>
      </c>
      <c r="N574" s="665">
        <v>97.320502775258305</v>
      </c>
    </row>
    <row r="575" spans="1:14" ht="14.4" customHeight="1" x14ac:dyDescent="0.3">
      <c r="A575" s="660" t="s">
        <v>560</v>
      </c>
      <c r="B575" s="661" t="s">
        <v>561</v>
      </c>
      <c r="C575" s="662" t="s">
        <v>577</v>
      </c>
      <c r="D575" s="663" t="s">
        <v>2154</v>
      </c>
      <c r="E575" s="662" t="s">
        <v>583</v>
      </c>
      <c r="F575" s="663" t="s">
        <v>2155</v>
      </c>
      <c r="G575" s="662" t="s">
        <v>602</v>
      </c>
      <c r="H575" s="662" t="s">
        <v>1665</v>
      </c>
      <c r="I575" s="662" t="s">
        <v>1666</v>
      </c>
      <c r="J575" s="662" t="s">
        <v>1667</v>
      </c>
      <c r="K575" s="662"/>
      <c r="L575" s="664">
        <v>134.9951361122472</v>
      </c>
      <c r="M575" s="664">
        <v>25</v>
      </c>
      <c r="N575" s="665">
        <v>3374.8784028061796</v>
      </c>
    </row>
    <row r="576" spans="1:14" ht="14.4" customHeight="1" x14ac:dyDescent="0.3">
      <c r="A576" s="660" t="s">
        <v>560</v>
      </c>
      <c r="B576" s="661" t="s">
        <v>561</v>
      </c>
      <c r="C576" s="662" t="s">
        <v>577</v>
      </c>
      <c r="D576" s="663" t="s">
        <v>2154</v>
      </c>
      <c r="E576" s="662" t="s">
        <v>583</v>
      </c>
      <c r="F576" s="663" t="s">
        <v>2155</v>
      </c>
      <c r="G576" s="662" t="s">
        <v>602</v>
      </c>
      <c r="H576" s="662" t="s">
        <v>917</v>
      </c>
      <c r="I576" s="662" t="s">
        <v>918</v>
      </c>
      <c r="J576" s="662" t="s">
        <v>919</v>
      </c>
      <c r="K576" s="662" t="s">
        <v>920</v>
      </c>
      <c r="L576" s="664">
        <v>92.100000000000009</v>
      </c>
      <c r="M576" s="664">
        <v>3</v>
      </c>
      <c r="N576" s="665">
        <v>276.3</v>
      </c>
    </row>
    <row r="577" spans="1:14" ht="14.4" customHeight="1" x14ac:dyDescent="0.3">
      <c r="A577" s="660" t="s">
        <v>560</v>
      </c>
      <c r="B577" s="661" t="s">
        <v>561</v>
      </c>
      <c r="C577" s="662" t="s">
        <v>577</v>
      </c>
      <c r="D577" s="663" t="s">
        <v>2154</v>
      </c>
      <c r="E577" s="662" t="s">
        <v>583</v>
      </c>
      <c r="F577" s="663" t="s">
        <v>2155</v>
      </c>
      <c r="G577" s="662" t="s">
        <v>602</v>
      </c>
      <c r="H577" s="662" t="s">
        <v>1677</v>
      </c>
      <c r="I577" s="662" t="s">
        <v>215</v>
      </c>
      <c r="J577" s="662" t="s">
        <v>1678</v>
      </c>
      <c r="K577" s="662" t="s">
        <v>1679</v>
      </c>
      <c r="L577" s="664">
        <v>170.59008898256593</v>
      </c>
      <c r="M577" s="664">
        <v>3</v>
      </c>
      <c r="N577" s="665">
        <v>511.77026694769779</v>
      </c>
    </row>
    <row r="578" spans="1:14" ht="14.4" customHeight="1" x14ac:dyDescent="0.3">
      <c r="A578" s="660" t="s">
        <v>560</v>
      </c>
      <c r="B578" s="661" t="s">
        <v>561</v>
      </c>
      <c r="C578" s="662" t="s">
        <v>577</v>
      </c>
      <c r="D578" s="663" t="s">
        <v>2154</v>
      </c>
      <c r="E578" s="662" t="s">
        <v>583</v>
      </c>
      <c r="F578" s="663" t="s">
        <v>2155</v>
      </c>
      <c r="G578" s="662" t="s">
        <v>602</v>
      </c>
      <c r="H578" s="662" t="s">
        <v>2096</v>
      </c>
      <c r="I578" s="662" t="s">
        <v>2097</v>
      </c>
      <c r="J578" s="662" t="s">
        <v>2098</v>
      </c>
      <c r="K578" s="662"/>
      <c r="L578" s="664">
        <v>496.25926334251653</v>
      </c>
      <c r="M578" s="664">
        <v>8</v>
      </c>
      <c r="N578" s="665">
        <v>3970.0741067401323</v>
      </c>
    </row>
    <row r="579" spans="1:14" ht="14.4" customHeight="1" x14ac:dyDescent="0.3">
      <c r="A579" s="660" t="s">
        <v>560</v>
      </c>
      <c r="B579" s="661" t="s">
        <v>561</v>
      </c>
      <c r="C579" s="662" t="s">
        <v>577</v>
      </c>
      <c r="D579" s="663" t="s">
        <v>2154</v>
      </c>
      <c r="E579" s="662" t="s">
        <v>583</v>
      </c>
      <c r="F579" s="663" t="s">
        <v>2155</v>
      </c>
      <c r="G579" s="662" t="s">
        <v>602</v>
      </c>
      <c r="H579" s="662" t="s">
        <v>959</v>
      </c>
      <c r="I579" s="662" t="s">
        <v>959</v>
      </c>
      <c r="J579" s="662" t="s">
        <v>604</v>
      </c>
      <c r="K579" s="662" t="s">
        <v>960</v>
      </c>
      <c r="L579" s="664">
        <v>194.40194061244691</v>
      </c>
      <c r="M579" s="664">
        <v>23</v>
      </c>
      <c r="N579" s="665">
        <v>4471.2446340862789</v>
      </c>
    </row>
    <row r="580" spans="1:14" ht="14.4" customHeight="1" x14ac:dyDescent="0.3">
      <c r="A580" s="660" t="s">
        <v>560</v>
      </c>
      <c r="B580" s="661" t="s">
        <v>561</v>
      </c>
      <c r="C580" s="662" t="s">
        <v>577</v>
      </c>
      <c r="D580" s="663" t="s">
        <v>2154</v>
      </c>
      <c r="E580" s="662" t="s">
        <v>583</v>
      </c>
      <c r="F580" s="663" t="s">
        <v>2155</v>
      </c>
      <c r="G580" s="662" t="s">
        <v>602</v>
      </c>
      <c r="H580" s="662" t="s">
        <v>967</v>
      </c>
      <c r="I580" s="662" t="s">
        <v>968</v>
      </c>
      <c r="J580" s="662" t="s">
        <v>969</v>
      </c>
      <c r="K580" s="662" t="s">
        <v>628</v>
      </c>
      <c r="L580" s="664">
        <v>124.14958446408833</v>
      </c>
      <c r="M580" s="664">
        <v>104</v>
      </c>
      <c r="N580" s="665">
        <v>12911.556784265187</v>
      </c>
    </row>
    <row r="581" spans="1:14" ht="14.4" customHeight="1" x14ac:dyDescent="0.3">
      <c r="A581" s="660" t="s">
        <v>560</v>
      </c>
      <c r="B581" s="661" t="s">
        <v>561</v>
      </c>
      <c r="C581" s="662" t="s">
        <v>577</v>
      </c>
      <c r="D581" s="663" t="s">
        <v>2154</v>
      </c>
      <c r="E581" s="662" t="s">
        <v>583</v>
      </c>
      <c r="F581" s="663" t="s">
        <v>2155</v>
      </c>
      <c r="G581" s="662" t="s">
        <v>602</v>
      </c>
      <c r="H581" s="662" t="s">
        <v>986</v>
      </c>
      <c r="I581" s="662" t="s">
        <v>987</v>
      </c>
      <c r="J581" s="662" t="s">
        <v>988</v>
      </c>
      <c r="K581" s="662" t="s">
        <v>989</v>
      </c>
      <c r="L581" s="664">
        <v>245.87857940020015</v>
      </c>
      <c r="M581" s="664">
        <v>37</v>
      </c>
      <c r="N581" s="665">
        <v>9097.5074378074059</v>
      </c>
    </row>
    <row r="582" spans="1:14" ht="14.4" customHeight="1" x14ac:dyDescent="0.3">
      <c r="A582" s="660" t="s">
        <v>560</v>
      </c>
      <c r="B582" s="661" t="s">
        <v>561</v>
      </c>
      <c r="C582" s="662" t="s">
        <v>577</v>
      </c>
      <c r="D582" s="663" t="s">
        <v>2154</v>
      </c>
      <c r="E582" s="662" t="s">
        <v>583</v>
      </c>
      <c r="F582" s="663" t="s">
        <v>2155</v>
      </c>
      <c r="G582" s="662" t="s">
        <v>602</v>
      </c>
      <c r="H582" s="662" t="s">
        <v>997</v>
      </c>
      <c r="I582" s="662" t="s">
        <v>998</v>
      </c>
      <c r="J582" s="662" t="s">
        <v>999</v>
      </c>
      <c r="K582" s="662" t="s">
        <v>1000</v>
      </c>
      <c r="L582" s="664">
        <v>192.10125000000002</v>
      </c>
      <c r="M582" s="664">
        <v>32</v>
      </c>
      <c r="N582" s="665">
        <v>6147.2400000000007</v>
      </c>
    </row>
    <row r="583" spans="1:14" ht="14.4" customHeight="1" x14ac:dyDescent="0.3">
      <c r="A583" s="660" t="s">
        <v>560</v>
      </c>
      <c r="B583" s="661" t="s">
        <v>561</v>
      </c>
      <c r="C583" s="662" t="s">
        <v>577</v>
      </c>
      <c r="D583" s="663" t="s">
        <v>2154</v>
      </c>
      <c r="E583" s="662" t="s">
        <v>583</v>
      </c>
      <c r="F583" s="663" t="s">
        <v>2155</v>
      </c>
      <c r="G583" s="662" t="s">
        <v>602</v>
      </c>
      <c r="H583" s="662" t="s">
        <v>1007</v>
      </c>
      <c r="I583" s="662" t="s">
        <v>1008</v>
      </c>
      <c r="J583" s="662" t="s">
        <v>1009</v>
      </c>
      <c r="K583" s="662" t="s">
        <v>1010</v>
      </c>
      <c r="L583" s="664">
        <v>20.961758527746465</v>
      </c>
      <c r="M583" s="664">
        <v>220</v>
      </c>
      <c r="N583" s="665">
        <v>4611.586876104222</v>
      </c>
    </row>
    <row r="584" spans="1:14" ht="14.4" customHeight="1" x14ac:dyDescent="0.3">
      <c r="A584" s="660" t="s">
        <v>560</v>
      </c>
      <c r="B584" s="661" t="s">
        <v>561</v>
      </c>
      <c r="C584" s="662" t="s">
        <v>577</v>
      </c>
      <c r="D584" s="663" t="s">
        <v>2154</v>
      </c>
      <c r="E584" s="662" t="s">
        <v>583</v>
      </c>
      <c r="F584" s="663" t="s">
        <v>2155</v>
      </c>
      <c r="G584" s="662" t="s">
        <v>602</v>
      </c>
      <c r="H584" s="662" t="s">
        <v>1704</v>
      </c>
      <c r="I584" s="662" t="s">
        <v>215</v>
      </c>
      <c r="J584" s="662" t="s">
        <v>1705</v>
      </c>
      <c r="K584" s="662"/>
      <c r="L584" s="664">
        <v>75.165348737037078</v>
      </c>
      <c r="M584" s="664">
        <v>2</v>
      </c>
      <c r="N584" s="665">
        <v>150.33069747407416</v>
      </c>
    </row>
    <row r="585" spans="1:14" ht="14.4" customHeight="1" x14ac:dyDescent="0.3">
      <c r="A585" s="660" t="s">
        <v>560</v>
      </c>
      <c r="B585" s="661" t="s">
        <v>561</v>
      </c>
      <c r="C585" s="662" t="s">
        <v>577</v>
      </c>
      <c r="D585" s="663" t="s">
        <v>2154</v>
      </c>
      <c r="E585" s="662" t="s">
        <v>583</v>
      </c>
      <c r="F585" s="663" t="s">
        <v>2155</v>
      </c>
      <c r="G585" s="662" t="s">
        <v>602</v>
      </c>
      <c r="H585" s="662" t="s">
        <v>1047</v>
      </c>
      <c r="I585" s="662" t="s">
        <v>1048</v>
      </c>
      <c r="J585" s="662" t="s">
        <v>638</v>
      </c>
      <c r="K585" s="662" t="s">
        <v>1049</v>
      </c>
      <c r="L585" s="664">
        <v>50.51494689778557</v>
      </c>
      <c r="M585" s="664">
        <v>20</v>
      </c>
      <c r="N585" s="665">
        <v>1010.2989379557114</v>
      </c>
    </row>
    <row r="586" spans="1:14" ht="14.4" customHeight="1" x14ac:dyDescent="0.3">
      <c r="A586" s="660" t="s">
        <v>560</v>
      </c>
      <c r="B586" s="661" t="s">
        <v>561</v>
      </c>
      <c r="C586" s="662" t="s">
        <v>577</v>
      </c>
      <c r="D586" s="663" t="s">
        <v>2154</v>
      </c>
      <c r="E586" s="662" t="s">
        <v>583</v>
      </c>
      <c r="F586" s="663" t="s">
        <v>2155</v>
      </c>
      <c r="G586" s="662" t="s">
        <v>602</v>
      </c>
      <c r="H586" s="662" t="s">
        <v>1050</v>
      </c>
      <c r="I586" s="662" t="s">
        <v>1051</v>
      </c>
      <c r="J586" s="662" t="s">
        <v>1052</v>
      </c>
      <c r="K586" s="662" t="s">
        <v>1053</v>
      </c>
      <c r="L586" s="664">
        <v>294.46961331186958</v>
      </c>
      <c r="M586" s="664">
        <v>2</v>
      </c>
      <c r="N586" s="665">
        <v>588.93922662373916</v>
      </c>
    </row>
    <row r="587" spans="1:14" ht="14.4" customHeight="1" x14ac:dyDescent="0.3">
      <c r="A587" s="660" t="s">
        <v>560</v>
      </c>
      <c r="B587" s="661" t="s">
        <v>561</v>
      </c>
      <c r="C587" s="662" t="s">
        <v>577</v>
      </c>
      <c r="D587" s="663" t="s">
        <v>2154</v>
      </c>
      <c r="E587" s="662" t="s">
        <v>583</v>
      </c>
      <c r="F587" s="663" t="s">
        <v>2155</v>
      </c>
      <c r="G587" s="662" t="s">
        <v>602</v>
      </c>
      <c r="H587" s="662" t="s">
        <v>1061</v>
      </c>
      <c r="I587" s="662" t="s">
        <v>1062</v>
      </c>
      <c r="J587" s="662" t="s">
        <v>1063</v>
      </c>
      <c r="K587" s="662" t="s">
        <v>632</v>
      </c>
      <c r="L587" s="664">
        <v>71.331917604677216</v>
      </c>
      <c r="M587" s="664">
        <v>10</v>
      </c>
      <c r="N587" s="665">
        <v>713.3191760467721</v>
      </c>
    </row>
    <row r="588" spans="1:14" ht="14.4" customHeight="1" x14ac:dyDescent="0.3">
      <c r="A588" s="660" t="s">
        <v>560</v>
      </c>
      <c r="B588" s="661" t="s">
        <v>561</v>
      </c>
      <c r="C588" s="662" t="s">
        <v>577</v>
      </c>
      <c r="D588" s="663" t="s">
        <v>2154</v>
      </c>
      <c r="E588" s="662" t="s">
        <v>583</v>
      </c>
      <c r="F588" s="663" t="s">
        <v>2155</v>
      </c>
      <c r="G588" s="662" t="s">
        <v>602</v>
      </c>
      <c r="H588" s="662" t="s">
        <v>1708</v>
      </c>
      <c r="I588" s="662" t="s">
        <v>1709</v>
      </c>
      <c r="J588" s="662" t="s">
        <v>1710</v>
      </c>
      <c r="K588" s="662" t="s">
        <v>1711</v>
      </c>
      <c r="L588" s="664">
        <v>40.208000367674984</v>
      </c>
      <c r="M588" s="664">
        <v>20</v>
      </c>
      <c r="N588" s="665">
        <v>804.16000735349974</v>
      </c>
    </row>
    <row r="589" spans="1:14" ht="14.4" customHeight="1" x14ac:dyDescent="0.3">
      <c r="A589" s="660" t="s">
        <v>560</v>
      </c>
      <c r="B589" s="661" t="s">
        <v>561</v>
      </c>
      <c r="C589" s="662" t="s">
        <v>577</v>
      </c>
      <c r="D589" s="663" t="s">
        <v>2154</v>
      </c>
      <c r="E589" s="662" t="s">
        <v>583</v>
      </c>
      <c r="F589" s="663" t="s">
        <v>2155</v>
      </c>
      <c r="G589" s="662" t="s">
        <v>602</v>
      </c>
      <c r="H589" s="662" t="s">
        <v>1724</v>
      </c>
      <c r="I589" s="662" t="s">
        <v>1725</v>
      </c>
      <c r="J589" s="662" t="s">
        <v>1726</v>
      </c>
      <c r="K589" s="662" t="s">
        <v>1119</v>
      </c>
      <c r="L589" s="664">
        <v>31.486875000000005</v>
      </c>
      <c r="M589" s="664">
        <v>80</v>
      </c>
      <c r="N589" s="665">
        <v>2518.9500000000003</v>
      </c>
    </row>
    <row r="590" spans="1:14" ht="14.4" customHeight="1" x14ac:dyDescent="0.3">
      <c r="A590" s="660" t="s">
        <v>560</v>
      </c>
      <c r="B590" s="661" t="s">
        <v>561</v>
      </c>
      <c r="C590" s="662" t="s">
        <v>577</v>
      </c>
      <c r="D590" s="663" t="s">
        <v>2154</v>
      </c>
      <c r="E590" s="662" t="s">
        <v>583</v>
      </c>
      <c r="F590" s="663" t="s">
        <v>2155</v>
      </c>
      <c r="G590" s="662" t="s">
        <v>602</v>
      </c>
      <c r="H590" s="662" t="s">
        <v>1730</v>
      </c>
      <c r="I590" s="662" t="s">
        <v>1731</v>
      </c>
      <c r="J590" s="662" t="s">
        <v>1732</v>
      </c>
      <c r="K590" s="662" t="s">
        <v>1733</v>
      </c>
      <c r="L590" s="664">
        <v>1066.8301059195053</v>
      </c>
      <c r="M590" s="664">
        <v>4</v>
      </c>
      <c r="N590" s="665">
        <v>4267.3204236780211</v>
      </c>
    </row>
    <row r="591" spans="1:14" ht="14.4" customHeight="1" x14ac:dyDescent="0.3">
      <c r="A591" s="660" t="s">
        <v>560</v>
      </c>
      <c r="B591" s="661" t="s">
        <v>561</v>
      </c>
      <c r="C591" s="662" t="s">
        <v>577</v>
      </c>
      <c r="D591" s="663" t="s">
        <v>2154</v>
      </c>
      <c r="E591" s="662" t="s">
        <v>583</v>
      </c>
      <c r="F591" s="663" t="s">
        <v>2155</v>
      </c>
      <c r="G591" s="662" t="s">
        <v>602</v>
      </c>
      <c r="H591" s="662" t="s">
        <v>1741</v>
      </c>
      <c r="I591" s="662" t="s">
        <v>1742</v>
      </c>
      <c r="J591" s="662" t="s">
        <v>1743</v>
      </c>
      <c r="K591" s="662" t="s">
        <v>1691</v>
      </c>
      <c r="L591" s="664">
        <v>50.13000000000001</v>
      </c>
      <c r="M591" s="664">
        <v>4</v>
      </c>
      <c r="N591" s="665">
        <v>200.52000000000004</v>
      </c>
    </row>
    <row r="592" spans="1:14" ht="14.4" customHeight="1" x14ac:dyDescent="0.3">
      <c r="A592" s="660" t="s">
        <v>560</v>
      </c>
      <c r="B592" s="661" t="s">
        <v>561</v>
      </c>
      <c r="C592" s="662" t="s">
        <v>577</v>
      </c>
      <c r="D592" s="663" t="s">
        <v>2154</v>
      </c>
      <c r="E592" s="662" t="s">
        <v>583</v>
      </c>
      <c r="F592" s="663" t="s">
        <v>2155</v>
      </c>
      <c r="G592" s="662" t="s">
        <v>602</v>
      </c>
      <c r="H592" s="662" t="s">
        <v>1744</v>
      </c>
      <c r="I592" s="662" t="s">
        <v>1745</v>
      </c>
      <c r="J592" s="662" t="s">
        <v>1746</v>
      </c>
      <c r="K592" s="662" t="s">
        <v>1747</v>
      </c>
      <c r="L592" s="664">
        <v>259.41887866108789</v>
      </c>
      <c r="M592" s="664">
        <v>239</v>
      </c>
      <c r="N592" s="665">
        <v>62001.112000000001</v>
      </c>
    </row>
    <row r="593" spans="1:14" ht="14.4" customHeight="1" x14ac:dyDescent="0.3">
      <c r="A593" s="660" t="s">
        <v>560</v>
      </c>
      <c r="B593" s="661" t="s">
        <v>561</v>
      </c>
      <c r="C593" s="662" t="s">
        <v>577</v>
      </c>
      <c r="D593" s="663" t="s">
        <v>2154</v>
      </c>
      <c r="E593" s="662" t="s">
        <v>583</v>
      </c>
      <c r="F593" s="663" t="s">
        <v>2155</v>
      </c>
      <c r="G593" s="662" t="s">
        <v>602</v>
      </c>
      <c r="H593" s="662" t="s">
        <v>2099</v>
      </c>
      <c r="I593" s="662" t="s">
        <v>2100</v>
      </c>
      <c r="J593" s="662" t="s">
        <v>2101</v>
      </c>
      <c r="K593" s="662" t="s">
        <v>2102</v>
      </c>
      <c r="L593" s="664">
        <v>285.99834949101216</v>
      </c>
      <c r="M593" s="664">
        <v>1</v>
      </c>
      <c r="N593" s="665">
        <v>285.99834949101216</v>
      </c>
    </row>
    <row r="594" spans="1:14" ht="14.4" customHeight="1" x14ac:dyDescent="0.3">
      <c r="A594" s="660" t="s">
        <v>560</v>
      </c>
      <c r="B594" s="661" t="s">
        <v>561</v>
      </c>
      <c r="C594" s="662" t="s">
        <v>577</v>
      </c>
      <c r="D594" s="663" t="s">
        <v>2154</v>
      </c>
      <c r="E594" s="662" t="s">
        <v>583</v>
      </c>
      <c r="F594" s="663" t="s">
        <v>2155</v>
      </c>
      <c r="G594" s="662" t="s">
        <v>602</v>
      </c>
      <c r="H594" s="662" t="s">
        <v>1080</v>
      </c>
      <c r="I594" s="662" t="s">
        <v>215</v>
      </c>
      <c r="J594" s="662" t="s">
        <v>1081</v>
      </c>
      <c r="K594" s="662"/>
      <c r="L594" s="664">
        <v>46.749999999999986</v>
      </c>
      <c r="M594" s="664">
        <v>1</v>
      </c>
      <c r="N594" s="665">
        <v>46.749999999999986</v>
      </c>
    </row>
    <row r="595" spans="1:14" ht="14.4" customHeight="1" x14ac:dyDescent="0.3">
      <c r="A595" s="660" t="s">
        <v>560</v>
      </c>
      <c r="B595" s="661" t="s">
        <v>561</v>
      </c>
      <c r="C595" s="662" t="s">
        <v>577</v>
      </c>
      <c r="D595" s="663" t="s">
        <v>2154</v>
      </c>
      <c r="E595" s="662" t="s">
        <v>583</v>
      </c>
      <c r="F595" s="663" t="s">
        <v>2155</v>
      </c>
      <c r="G595" s="662" t="s">
        <v>602</v>
      </c>
      <c r="H595" s="662" t="s">
        <v>1748</v>
      </c>
      <c r="I595" s="662" t="s">
        <v>1749</v>
      </c>
      <c r="J595" s="662" t="s">
        <v>1750</v>
      </c>
      <c r="K595" s="662" t="s">
        <v>1751</v>
      </c>
      <c r="L595" s="664">
        <v>59.880489997058874</v>
      </c>
      <c r="M595" s="664">
        <v>51</v>
      </c>
      <c r="N595" s="665">
        <v>3053.9049898500025</v>
      </c>
    </row>
    <row r="596" spans="1:14" ht="14.4" customHeight="1" x14ac:dyDescent="0.3">
      <c r="A596" s="660" t="s">
        <v>560</v>
      </c>
      <c r="B596" s="661" t="s">
        <v>561</v>
      </c>
      <c r="C596" s="662" t="s">
        <v>577</v>
      </c>
      <c r="D596" s="663" t="s">
        <v>2154</v>
      </c>
      <c r="E596" s="662" t="s">
        <v>583</v>
      </c>
      <c r="F596" s="663" t="s">
        <v>2155</v>
      </c>
      <c r="G596" s="662" t="s">
        <v>602</v>
      </c>
      <c r="H596" s="662" t="s">
        <v>2103</v>
      </c>
      <c r="I596" s="662" t="s">
        <v>215</v>
      </c>
      <c r="J596" s="662" t="s">
        <v>2104</v>
      </c>
      <c r="K596" s="662"/>
      <c r="L596" s="664">
        <v>419.03365598613425</v>
      </c>
      <c r="M596" s="664">
        <v>1</v>
      </c>
      <c r="N596" s="665">
        <v>419.03365598613425</v>
      </c>
    </row>
    <row r="597" spans="1:14" ht="14.4" customHeight="1" x14ac:dyDescent="0.3">
      <c r="A597" s="660" t="s">
        <v>560</v>
      </c>
      <c r="B597" s="661" t="s">
        <v>561</v>
      </c>
      <c r="C597" s="662" t="s">
        <v>577</v>
      </c>
      <c r="D597" s="663" t="s">
        <v>2154</v>
      </c>
      <c r="E597" s="662" t="s">
        <v>583</v>
      </c>
      <c r="F597" s="663" t="s">
        <v>2155</v>
      </c>
      <c r="G597" s="662" t="s">
        <v>602</v>
      </c>
      <c r="H597" s="662" t="s">
        <v>2105</v>
      </c>
      <c r="I597" s="662" t="s">
        <v>215</v>
      </c>
      <c r="J597" s="662" t="s">
        <v>2106</v>
      </c>
      <c r="K597" s="662"/>
      <c r="L597" s="664">
        <v>294.22003474144833</v>
      </c>
      <c r="M597" s="664">
        <v>5</v>
      </c>
      <c r="N597" s="665">
        <v>1471.1001737072415</v>
      </c>
    </row>
    <row r="598" spans="1:14" ht="14.4" customHeight="1" x14ac:dyDescent="0.3">
      <c r="A598" s="660" t="s">
        <v>560</v>
      </c>
      <c r="B598" s="661" t="s">
        <v>561</v>
      </c>
      <c r="C598" s="662" t="s">
        <v>577</v>
      </c>
      <c r="D598" s="663" t="s">
        <v>2154</v>
      </c>
      <c r="E598" s="662" t="s">
        <v>583</v>
      </c>
      <c r="F598" s="663" t="s">
        <v>2155</v>
      </c>
      <c r="G598" s="662" t="s">
        <v>602</v>
      </c>
      <c r="H598" s="662" t="s">
        <v>1772</v>
      </c>
      <c r="I598" s="662" t="s">
        <v>215</v>
      </c>
      <c r="J598" s="662" t="s">
        <v>1773</v>
      </c>
      <c r="K598" s="662" t="s">
        <v>1774</v>
      </c>
      <c r="L598" s="664">
        <v>23.700171680655671</v>
      </c>
      <c r="M598" s="664">
        <v>402</v>
      </c>
      <c r="N598" s="665">
        <v>9527.4690156235793</v>
      </c>
    </row>
    <row r="599" spans="1:14" ht="14.4" customHeight="1" x14ac:dyDescent="0.3">
      <c r="A599" s="660" t="s">
        <v>560</v>
      </c>
      <c r="B599" s="661" t="s">
        <v>561</v>
      </c>
      <c r="C599" s="662" t="s">
        <v>577</v>
      </c>
      <c r="D599" s="663" t="s">
        <v>2154</v>
      </c>
      <c r="E599" s="662" t="s">
        <v>583</v>
      </c>
      <c r="F599" s="663" t="s">
        <v>2155</v>
      </c>
      <c r="G599" s="662" t="s">
        <v>602</v>
      </c>
      <c r="H599" s="662" t="s">
        <v>2107</v>
      </c>
      <c r="I599" s="662" t="s">
        <v>2108</v>
      </c>
      <c r="J599" s="662" t="s">
        <v>999</v>
      </c>
      <c r="K599" s="662" t="s">
        <v>2109</v>
      </c>
      <c r="L599" s="664">
        <v>326.32</v>
      </c>
      <c r="M599" s="664">
        <v>2</v>
      </c>
      <c r="N599" s="665">
        <v>652.64</v>
      </c>
    </row>
    <row r="600" spans="1:14" ht="14.4" customHeight="1" x14ac:dyDescent="0.3">
      <c r="A600" s="660" t="s">
        <v>560</v>
      </c>
      <c r="B600" s="661" t="s">
        <v>561</v>
      </c>
      <c r="C600" s="662" t="s">
        <v>577</v>
      </c>
      <c r="D600" s="663" t="s">
        <v>2154</v>
      </c>
      <c r="E600" s="662" t="s">
        <v>583</v>
      </c>
      <c r="F600" s="663" t="s">
        <v>2155</v>
      </c>
      <c r="G600" s="662" t="s">
        <v>602</v>
      </c>
      <c r="H600" s="662" t="s">
        <v>1785</v>
      </c>
      <c r="I600" s="662" t="s">
        <v>215</v>
      </c>
      <c r="J600" s="662" t="s">
        <v>1786</v>
      </c>
      <c r="K600" s="662" t="s">
        <v>1787</v>
      </c>
      <c r="L600" s="664">
        <v>199.67000000000004</v>
      </c>
      <c r="M600" s="664">
        <v>10</v>
      </c>
      <c r="N600" s="665">
        <v>1996.7000000000005</v>
      </c>
    </row>
    <row r="601" spans="1:14" ht="14.4" customHeight="1" x14ac:dyDescent="0.3">
      <c r="A601" s="660" t="s">
        <v>560</v>
      </c>
      <c r="B601" s="661" t="s">
        <v>561</v>
      </c>
      <c r="C601" s="662" t="s">
        <v>577</v>
      </c>
      <c r="D601" s="663" t="s">
        <v>2154</v>
      </c>
      <c r="E601" s="662" t="s">
        <v>583</v>
      </c>
      <c r="F601" s="663" t="s">
        <v>2155</v>
      </c>
      <c r="G601" s="662" t="s">
        <v>602</v>
      </c>
      <c r="H601" s="662" t="s">
        <v>2110</v>
      </c>
      <c r="I601" s="662" t="s">
        <v>215</v>
      </c>
      <c r="J601" s="662" t="s">
        <v>2111</v>
      </c>
      <c r="K601" s="662" t="s">
        <v>2112</v>
      </c>
      <c r="L601" s="664">
        <v>47.15</v>
      </c>
      <c r="M601" s="664">
        <v>1</v>
      </c>
      <c r="N601" s="665">
        <v>47.15</v>
      </c>
    </row>
    <row r="602" spans="1:14" ht="14.4" customHeight="1" x14ac:dyDescent="0.3">
      <c r="A602" s="660" t="s">
        <v>560</v>
      </c>
      <c r="B602" s="661" t="s">
        <v>561</v>
      </c>
      <c r="C602" s="662" t="s">
        <v>577</v>
      </c>
      <c r="D602" s="663" t="s">
        <v>2154</v>
      </c>
      <c r="E602" s="662" t="s">
        <v>583</v>
      </c>
      <c r="F602" s="663" t="s">
        <v>2155</v>
      </c>
      <c r="G602" s="662" t="s">
        <v>602</v>
      </c>
      <c r="H602" s="662" t="s">
        <v>2113</v>
      </c>
      <c r="I602" s="662" t="s">
        <v>2114</v>
      </c>
      <c r="J602" s="662" t="s">
        <v>2115</v>
      </c>
      <c r="K602" s="662" t="s">
        <v>2116</v>
      </c>
      <c r="L602" s="664">
        <v>457.05782228623383</v>
      </c>
      <c r="M602" s="664">
        <v>12</v>
      </c>
      <c r="N602" s="665">
        <v>5484.6938674348057</v>
      </c>
    </row>
    <row r="603" spans="1:14" ht="14.4" customHeight="1" x14ac:dyDescent="0.3">
      <c r="A603" s="660" t="s">
        <v>560</v>
      </c>
      <c r="B603" s="661" t="s">
        <v>561</v>
      </c>
      <c r="C603" s="662" t="s">
        <v>577</v>
      </c>
      <c r="D603" s="663" t="s">
        <v>2154</v>
      </c>
      <c r="E603" s="662" t="s">
        <v>583</v>
      </c>
      <c r="F603" s="663" t="s">
        <v>2155</v>
      </c>
      <c r="G603" s="662" t="s">
        <v>602</v>
      </c>
      <c r="H603" s="662" t="s">
        <v>1794</v>
      </c>
      <c r="I603" s="662" t="s">
        <v>1795</v>
      </c>
      <c r="J603" s="662" t="s">
        <v>836</v>
      </c>
      <c r="K603" s="662" t="s">
        <v>1796</v>
      </c>
      <c r="L603" s="664">
        <v>140.65937027363023</v>
      </c>
      <c r="M603" s="664">
        <v>17</v>
      </c>
      <c r="N603" s="665">
        <v>2391.2092946517141</v>
      </c>
    </row>
    <row r="604" spans="1:14" ht="14.4" customHeight="1" x14ac:dyDescent="0.3">
      <c r="A604" s="660" t="s">
        <v>560</v>
      </c>
      <c r="B604" s="661" t="s">
        <v>561</v>
      </c>
      <c r="C604" s="662" t="s">
        <v>577</v>
      </c>
      <c r="D604" s="663" t="s">
        <v>2154</v>
      </c>
      <c r="E604" s="662" t="s">
        <v>583</v>
      </c>
      <c r="F604" s="663" t="s">
        <v>2155</v>
      </c>
      <c r="G604" s="662" t="s">
        <v>602</v>
      </c>
      <c r="H604" s="662" t="s">
        <v>2117</v>
      </c>
      <c r="I604" s="662" t="s">
        <v>2118</v>
      </c>
      <c r="J604" s="662" t="s">
        <v>2119</v>
      </c>
      <c r="K604" s="662" t="s">
        <v>710</v>
      </c>
      <c r="L604" s="664">
        <v>202.50848960272339</v>
      </c>
      <c r="M604" s="664">
        <v>53</v>
      </c>
      <c r="N604" s="665">
        <v>10732.949948944339</v>
      </c>
    </row>
    <row r="605" spans="1:14" ht="14.4" customHeight="1" x14ac:dyDescent="0.3">
      <c r="A605" s="660" t="s">
        <v>560</v>
      </c>
      <c r="B605" s="661" t="s">
        <v>561</v>
      </c>
      <c r="C605" s="662" t="s">
        <v>577</v>
      </c>
      <c r="D605" s="663" t="s">
        <v>2154</v>
      </c>
      <c r="E605" s="662" t="s">
        <v>583</v>
      </c>
      <c r="F605" s="663" t="s">
        <v>2155</v>
      </c>
      <c r="G605" s="662" t="s">
        <v>602</v>
      </c>
      <c r="H605" s="662" t="s">
        <v>2120</v>
      </c>
      <c r="I605" s="662" t="s">
        <v>215</v>
      </c>
      <c r="J605" s="662" t="s">
        <v>2121</v>
      </c>
      <c r="K605" s="662"/>
      <c r="L605" s="664">
        <v>88.499679250051159</v>
      </c>
      <c r="M605" s="664">
        <v>1</v>
      </c>
      <c r="N605" s="665">
        <v>88.499679250051159</v>
      </c>
    </row>
    <row r="606" spans="1:14" ht="14.4" customHeight="1" x14ac:dyDescent="0.3">
      <c r="A606" s="660" t="s">
        <v>560</v>
      </c>
      <c r="B606" s="661" t="s">
        <v>561</v>
      </c>
      <c r="C606" s="662" t="s">
        <v>577</v>
      </c>
      <c r="D606" s="663" t="s">
        <v>2154</v>
      </c>
      <c r="E606" s="662" t="s">
        <v>583</v>
      </c>
      <c r="F606" s="663" t="s">
        <v>2155</v>
      </c>
      <c r="G606" s="662" t="s">
        <v>602</v>
      </c>
      <c r="H606" s="662" t="s">
        <v>2122</v>
      </c>
      <c r="I606" s="662" t="s">
        <v>215</v>
      </c>
      <c r="J606" s="662" t="s">
        <v>2123</v>
      </c>
      <c r="K606" s="662"/>
      <c r="L606" s="664">
        <v>31.871407525294089</v>
      </c>
      <c r="M606" s="664">
        <v>8</v>
      </c>
      <c r="N606" s="665">
        <v>254.97126020235271</v>
      </c>
    </row>
    <row r="607" spans="1:14" ht="14.4" customHeight="1" x14ac:dyDescent="0.3">
      <c r="A607" s="660" t="s">
        <v>560</v>
      </c>
      <c r="B607" s="661" t="s">
        <v>561</v>
      </c>
      <c r="C607" s="662" t="s">
        <v>577</v>
      </c>
      <c r="D607" s="663" t="s">
        <v>2154</v>
      </c>
      <c r="E607" s="662" t="s">
        <v>583</v>
      </c>
      <c r="F607" s="663" t="s">
        <v>2155</v>
      </c>
      <c r="G607" s="662" t="s">
        <v>602</v>
      </c>
      <c r="H607" s="662" t="s">
        <v>1814</v>
      </c>
      <c r="I607" s="662" t="s">
        <v>1815</v>
      </c>
      <c r="J607" s="662" t="s">
        <v>1816</v>
      </c>
      <c r="K607" s="662" t="s">
        <v>1817</v>
      </c>
      <c r="L607" s="664">
        <v>3302.5468493227127</v>
      </c>
      <c r="M607" s="664">
        <v>2</v>
      </c>
      <c r="N607" s="665">
        <v>6605.0936986454253</v>
      </c>
    </row>
    <row r="608" spans="1:14" ht="14.4" customHeight="1" x14ac:dyDescent="0.3">
      <c r="A608" s="660" t="s">
        <v>560</v>
      </c>
      <c r="B608" s="661" t="s">
        <v>561</v>
      </c>
      <c r="C608" s="662" t="s">
        <v>577</v>
      </c>
      <c r="D608" s="663" t="s">
        <v>2154</v>
      </c>
      <c r="E608" s="662" t="s">
        <v>583</v>
      </c>
      <c r="F608" s="663" t="s">
        <v>2155</v>
      </c>
      <c r="G608" s="662" t="s">
        <v>602</v>
      </c>
      <c r="H608" s="662" t="s">
        <v>2124</v>
      </c>
      <c r="I608" s="662" t="s">
        <v>2125</v>
      </c>
      <c r="J608" s="662" t="s">
        <v>2126</v>
      </c>
      <c r="K608" s="662" t="s">
        <v>2127</v>
      </c>
      <c r="L608" s="664">
        <v>8325.1096439048779</v>
      </c>
      <c r="M608" s="664">
        <v>4</v>
      </c>
      <c r="N608" s="665">
        <v>33300.438575619512</v>
      </c>
    </row>
    <row r="609" spans="1:14" ht="14.4" customHeight="1" x14ac:dyDescent="0.3">
      <c r="A609" s="660" t="s">
        <v>560</v>
      </c>
      <c r="B609" s="661" t="s">
        <v>561</v>
      </c>
      <c r="C609" s="662" t="s">
        <v>577</v>
      </c>
      <c r="D609" s="663" t="s">
        <v>2154</v>
      </c>
      <c r="E609" s="662" t="s">
        <v>583</v>
      </c>
      <c r="F609" s="663" t="s">
        <v>2155</v>
      </c>
      <c r="G609" s="662" t="s">
        <v>602</v>
      </c>
      <c r="H609" s="662" t="s">
        <v>2128</v>
      </c>
      <c r="I609" s="662" t="s">
        <v>2129</v>
      </c>
      <c r="J609" s="662" t="s">
        <v>2126</v>
      </c>
      <c r="K609" s="662" t="s">
        <v>2130</v>
      </c>
      <c r="L609" s="664">
        <v>1439.0433333333337</v>
      </c>
      <c r="M609" s="664">
        <v>3</v>
      </c>
      <c r="N609" s="665">
        <v>4317.130000000001</v>
      </c>
    </row>
    <row r="610" spans="1:14" ht="14.4" customHeight="1" x14ac:dyDescent="0.3">
      <c r="A610" s="660" t="s">
        <v>560</v>
      </c>
      <c r="B610" s="661" t="s">
        <v>561</v>
      </c>
      <c r="C610" s="662" t="s">
        <v>577</v>
      </c>
      <c r="D610" s="663" t="s">
        <v>2154</v>
      </c>
      <c r="E610" s="662" t="s">
        <v>583</v>
      </c>
      <c r="F610" s="663" t="s">
        <v>2155</v>
      </c>
      <c r="G610" s="662" t="s">
        <v>602</v>
      </c>
      <c r="H610" s="662" t="s">
        <v>1823</v>
      </c>
      <c r="I610" s="662" t="s">
        <v>1824</v>
      </c>
      <c r="J610" s="662" t="s">
        <v>1825</v>
      </c>
      <c r="K610" s="662" t="s">
        <v>829</v>
      </c>
      <c r="L610" s="664">
        <v>35.310625000000002</v>
      </c>
      <c r="M610" s="664">
        <v>160</v>
      </c>
      <c r="N610" s="665">
        <v>5649.7</v>
      </c>
    </row>
    <row r="611" spans="1:14" ht="14.4" customHeight="1" x14ac:dyDescent="0.3">
      <c r="A611" s="660" t="s">
        <v>560</v>
      </c>
      <c r="B611" s="661" t="s">
        <v>561</v>
      </c>
      <c r="C611" s="662" t="s">
        <v>577</v>
      </c>
      <c r="D611" s="663" t="s">
        <v>2154</v>
      </c>
      <c r="E611" s="662" t="s">
        <v>583</v>
      </c>
      <c r="F611" s="663" t="s">
        <v>2155</v>
      </c>
      <c r="G611" s="662" t="s">
        <v>602</v>
      </c>
      <c r="H611" s="662" t="s">
        <v>1826</v>
      </c>
      <c r="I611" s="662" t="s">
        <v>1827</v>
      </c>
      <c r="J611" s="662" t="s">
        <v>1828</v>
      </c>
      <c r="K611" s="662" t="s">
        <v>1817</v>
      </c>
      <c r="L611" s="664">
        <v>2870.25</v>
      </c>
      <c r="M611" s="664">
        <v>12</v>
      </c>
      <c r="N611" s="665">
        <v>34443</v>
      </c>
    </row>
    <row r="612" spans="1:14" ht="14.4" customHeight="1" x14ac:dyDescent="0.3">
      <c r="A612" s="660" t="s">
        <v>560</v>
      </c>
      <c r="B612" s="661" t="s">
        <v>561</v>
      </c>
      <c r="C612" s="662" t="s">
        <v>577</v>
      </c>
      <c r="D612" s="663" t="s">
        <v>2154</v>
      </c>
      <c r="E612" s="662" t="s">
        <v>583</v>
      </c>
      <c r="F612" s="663" t="s">
        <v>2155</v>
      </c>
      <c r="G612" s="662" t="s">
        <v>602</v>
      </c>
      <c r="H612" s="662" t="s">
        <v>1848</v>
      </c>
      <c r="I612" s="662" t="s">
        <v>1849</v>
      </c>
      <c r="J612" s="662" t="s">
        <v>1850</v>
      </c>
      <c r="K612" s="662" t="s">
        <v>1851</v>
      </c>
      <c r="L612" s="664">
        <v>87.043133475150796</v>
      </c>
      <c r="M612" s="664">
        <v>27</v>
      </c>
      <c r="N612" s="665">
        <v>2350.1646038290714</v>
      </c>
    </row>
    <row r="613" spans="1:14" ht="14.4" customHeight="1" x14ac:dyDescent="0.3">
      <c r="A613" s="660" t="s">
        <v>560</v>
      </c>
      <c r="B613" s="661" t="s">
        <v>561</v>
      </c>
      <c r="C613" s="662" t="s">
        <v>577</v>
      </c>
      <c r="D613" s="663" t="s">
        <v>2154</v>
      </c>
      <c r="E613" s="662" t="s">
        <v>583</v>
      </c>
      <c r="F613" s="663" t="s">
        <v>2155</v>
      </c>
      <c r="G613" s="662" t="s">
        <v>602</v>
      </c>
      <c r="H613" s="662" t="s">
        <v>1858</v>
      </c>
      <c r="I613" s="662" t="s">
        <v>215</v>
      </c>
      <c r="J613" s="662" t="s">
        <v>1859</v>
      </c>
      <c r="K613" s="662" t="s">
        <v>1860</v>
      </c>
      <c r="L613" s="664">
        <v>61.533333333333331</v>
      </c>
      <c r="M613" s="664">
        <v>8</v>
      </c>
      <c r="N613" s="665">
        <v>492.26666666666665</v>
      </c>
    </row>
    <row r="614" spans="1:14" ht="14.4" customHeight="1" x14ac:dyDescent="0.3">
      <c r="A614" s="660" t="s">
        <v>560</v>
      </c>
      <c r="B614" s="661" t="s">
        <v>561</v>
      </c>
      <c r="C614" s="662" t="s">
        <v>577</v>
      </c>
      <c r="D614" s="663" t="s">
        <v>2154</v>
      </c>
      <c r="E614" s="662" t="s">
        <v>583</v>
      </c>
      <c r="F614" s="663" t="s">
        <v>2155</v>
      </c>
      <c r="G614" s="662" t="s">
        <v>602</v>
      </c>
      <c r="H614" s="662" t="s">
        <v>1861</v>
      </c>
      <c r="I614" s="662" t="s">
        <v>1862</v>
      </c>
      <c r="J614" s="662" t="s">
        <v>1863</v>
      </c>
      <c r="K614" s="662"/>
      <c r="L614" s="664">
        <v>532.59797965448513</v>
      </c>
      <c r="M614" s="664">
        <v>75</v>
      </c>
      <c r="N614" s="665">
        <v>39944.848474086386</v>
      </c>
    </row>
    <row r="615" spans="1:14" ht="14.4" customHeight="1" x14ac:dyDescent="0.3">
      <c r="A615" s="660" t="s">
        <v>560</v>
      </c>
      <c r="B615" s="661" t="s">
        <v>561</v>
      </c>
      <c r="C615" s="662" t="s">
        <v>577</v>
      </c>
      <c r="D615" s="663" t="s">
        <v>2154</v>
      </c>
      <c r="E615" s="662" t="s">
        <v>583</v>
      </c>
      <c r="F615" s="663" t="s">
        <v>2155</v>
      </c>
      <c r="G615" s="662" t="s">
        <v>602</v>
      </c>
      <c r="H615" s="662" t="s">
        <v>1867</v>
      </c>
      <c r="I615" s="662" t="s">
        <v>1868</v>
      </c>
      <c r="J615" s="662" t="s">
        <v>1869</v>
      </c>
      <c r="K615" s="662" t="s">
        <v>1870</v>
      </c>
      <c r="L615" s="664">
        <v>146.23000000000002</v>
      </c>
      <c r="M615" s="664">
        <v>6</v>
      </c>
      <c r="N615" s="665">
        <v>877.38000000000011</v>
      </c>
    </row>
    <row r="616" spans="1:14" ht="14.4" customHeight="1" x14ac:dyDescent="0.3">
      <c r="A616" s="660" t="s">
        <v>560</v>
      </c>
      <c r="B616" s="661" t="s">
        <v>561</v>
      </c>
      <c r="C616" s="662" t="s">
        <v>577</v>
      </c>
      <c r="D616" s="663" t="s">
        <v>2154</v>
      </c>
      <c r="E616" s="662" t="s">
        <v>583</v>
      </c>
      <c r="F616" s="663" t="s">
        <v>2155</v>
      </c>
      <c r="G616" s="662" t="s">
        <v>602</v>
      </c>
      <c r="H616" s="662" t="s">
        <v>1871</v>
      </c>
      <c r="I616" s="662" t="s">
        <v>215</v>
      </c>
      <c r="J616" s="662" t="s">
        <v>1872</v>
      </c>
      <c r="K616" s="662"/>
      <c r="L616" s="664">
        <v>435.6</v>
      </c>
      <c r="M616" s="664">
        <v>14</v>
      </c>
      <c r="N616" s="665">
        <v>6098.4000000000005</v>
      </c>
    </row>
    <row r="617" spans="1:14" ht="14.4" customHeight="1" x14ac:dyDescent="0.3">
      <c r="A617" s="660" t="s">
        <v>560</v>
      </c>
      <c r="B617" s="661" t="s">
        <v>561</v>
      </c>
      <c r="C617" s="662" t="s">
        <v>577</v>
      </c>
      <c r="D617" s="663" t="s">
        <v>2154</v>
      </c>
      <c r="E617" s="662" t="s">
        <v>583</v>
      </c>
      <c r="F617" s="663" t="s">
        <v>2155</v>
      </c>
      <c r="G617" s="662" t="s">
        <v>602</v>
      </c>
      <c r="H617" s="662" t="s">
        <v>2131</v>
      </c>
      <c r="I617" s="662" t="s">
        <v>215</v>
      </c>
      <c r="J617" s="662" t="s">
        <v>2132</v>
      </c>
      <c r="K617" s="662"/>
      <c r="L617" s="664">
        <v>55.341688201183359</v>
      </c>
      <c r="M617" s="664">
        <v>59</v>
      </c>
      <c r="N617" s="665">
        <v>3265.1596038698181</v>
      </c>
    </row>
    <row r="618" spans="1:14" ht="14.4" customHeight="1" x14ac:dyDescent="0.3">
      <c r="A618" s="660" t="s">
        <v>560</v>
      </c>
      <c r="B618" s="661" t="s">
        <v>561</v>
      </c>
      <c r="C618" s="662" t="s">
        <v>577</v>
      </c>
      <c r="D618" s="663" t="s">
        <v>2154</v>
      </c>
      <c r="E618" s="662" t="s">
        <v>583</v>
      </c>
      <c r="F618" s="663" t="s">
        <v>2155</v>
      </c>
      <c r="G618" s="662" t="s">
        <v>602</v>
      </c>
      <c r="H618" s="662" t="s">
        <v>2133</v>
      </c>
      <c r="I618" s="662" t="s">
        <v>2134</v>
      </c>
      <c r="J618" s="662" t="s">
        <v>2135</v>
      </c>
      <c r="K618" s="662" t="s">
        <v>2136</v>
      </c>
      <c r="L618" s="664">
        <v>157.905</v>
      </c>
      <c r="M618" s="664">
        <v>240</v>
      </c>
      <c r="N618" s="665">
        <v>37897.199999999997</v>
      </c>
    </row>
    <row r="619" spans="1:14" ht="14.4" customHeight="1" x14ac:dyDescent="0.3">
      <c r="A619" s="660" t="s">
        <v>560</v>
      </c>
      <c r="B619" s="661" t="s">
        <v>561</v>
      </c>
      <c r="C619" s="662" t="s">
        <v>577</v>
      </c>
      <c r="D619" s="663" t="s">
        <v>2154</v>
      </c>
      <c r="E619" s="662" t="s">
        <v>583</v>
      </c>
      <c r="F619" s="663" t="s">
        <v>2155</v>
      </c>
      <c r="G619" s="662" t="s">
        <v>602</v>
      </c>
      <c r="H619" s="662" t="s">
        <v>2137</v>
      </c>
      <c r="I619" s="662" t="s">
        <v>2137</v>
      </c>
      <c r="J619" s="662" t="s">
        <v>1122</v>
      </c>
      <c r="K619" s="662" t="s">
        <v>2138</v>
      </c>
      <c r="L619" s="664">
        <v>396</v>
      </c>
      <c r="M619" s="664">
        <v>4</v>
      </c>
      <c r="N619" s="665">
        <v>1584</v>
      </c>
    </row>
    <row r="620" spans="1:14" ht="14.4" customHeight="1" x14ac:dyDescent="0.3">
      <c r="A620" s="660" t="s">
        <v>560</v>
      </c>
      <c r="B620" s="661" t="s">
        <v>561</v>
      </c>
      <c r="C620" s="662" t="s">
        <v>577</v>
      </c>
      <c r="D620" s="663" t="s">
        <v>2154</v>
      </c>
      <c r="E620" s="662" t="s">
        <v>583</v>
      </c>
      <c r="F620" s="663" t="s">
        <v>2155</v>
      </c>
      <c r="G620" s="662" t="s">
        <v>602</v>
      </c>
      <c r="H620" s="662" t="s">
        <v>2139</v>
      </c>
      <c r="I620" s="662" t="s">
        <v>2139</v>
      </c>
      <c r="J620" s="662" t="s">
        <v>2140</v>
      </c>
      <c r="K620" s="662" t="s">
        <v>2141</v>
      </c>
      <c r="L620" s="664">
        <v>0</v>
      </c>
      <c r="M620" s="664">
        <v>0</v>
      </c>
      <c r="N620" s="665">
        <v>0</v>
      </c>
    </row>
    <row r="621" spans="1:14" ht="14.4" customHeight="1" x14ac:dyDescent="0.3">
      <c r="A621" s="660" t="s">
        <v>560</v>
      </c>
      <c r="B621" s="661" t="s">
        <v>561</v>
      </c>
      <c r="C621" s="662" t="s">
        <v>577</v>
      </c>
      <c r="D621" s="663" t="s">
        <v>2154</v>
      </c>
      <c r="E621" s="662" t="s">
        <v>583</v>
      </c>
      <c r="F621" s="663" t="s">
        <v>2155</v>
      </c>
      <c r="G621" s="662" t="s">
        <v>602</v>
      </c>
      <c r="H621" s="662" t="s">
        <v>2142</v>
      </c>
      <c r="I621" s="662" t="s">
        <v>215</v>
      </c>
      <c r="J621" s="662" t="s">
        <v>2143</v>
      </c>
      <c r="K621" s="662"/>
      <c r="L621" s="664">
        <v>38.200000000000003</v>
      </c>
      <c r="M621" s="664">
        <v>4</v>
      </c>
      <c r="N621" s="665">
        <v>152.80000000000001</v>
      </c>
    </row>
    <row r="622" spans="1:14" ht="14.4" customHeight="1" x14ac:dyDescent="0.3">
      <c r="A622" s="660" t="s">
        <v>560</v>
      </c>
      <c r="B622" s="661" t="s">
        <v>561</v>
      </c>
      <c r="C622" s="662" t="s">
        <v>577</v>
      </c>
      <c r="D622" s="663" t="s">
        <v>2154</v>
      </c>
      <c r="E622" s="662" t="s">
        <v>583</v>
      </c>
      <c r="F622" s="663" t="s">
        <v>2155</v>
      </c>
      <c r="G622" s="662" t="s">
        <v>1222</v>
      </c>
      <c r="H622" s="662" t="s">
        <v>1263</v>
      </c>
      <c r="I622" s="662" t="s">
        <v>1264</v>
      </c>
      <c r="J622" s="662" t="s">
        <v>1265</v>
      </c>
      <c r="K622" s="662" t="s">
        <v>1266</v>
      </c>
      <c r="L622" s="664">
        <v>138.82395047182368</v>
      </c>
      <c r="M622" s="664">
        <v>20</v>
      </c>
      <c r="N622" s="665">
        <v>2776.4790094364735</v>
      </c>
    </row>
    <row r="623" spans="1:14" ht="14.4" customHeight="1" x14ac:dyDescent="0.3">
      <c r="A623" s="660" t="s">
        <v>560</v>
      </c>
      <c r="B623" s="661" t="s">
        <v>561</v>
      </c>
      <c r="C623" s="662" t="s">
        <v>577</v>
      </c>
      <c r="D623" s="663" t="s">
        <v>2154</v>
      </c>
      <c r="E623" s="662" t="s">
        <v>583</v>
      </c>
      <c r="F623" s="663" t="s">
        <v>2155</v>
      </c>
      <c r="G623" s="662" t="s">
        <v>1222</v>
      </c>
      <c r="H623" s="662" t="s">
        <v>1344</v>
      </c>
      <c r="I623" s="662" t="s">
        <v>1345</v>
      </c>
      <c r="J623" s="662" t="s">
        <v>1242</v>
      </c>
      <c r="K623" s="662" t="s">
        <v>1346</v>
      </c>
      <c r="L623" s="664">
        <v>129.57947627139828</v>
      </c>
      <c r="M623" s="664">
        <v>2</v>
      </c>
      <c r="N623" s="665">
        <v>259.15895254279656</v>
      </c>
    </row>
    <row r="624" spans="1:14" ht="14.4" customHeight="1" x14ac:dyDescent="0.3">
      <c r="A624" s="660" t="s">
        <v>560</v>
      </c>
      <c r="B624" s="661" t="s">
        <v>561</v>
      </c>
      <c r="C624" s="662" t="s">
        <v>577</v>
      </c>
      <c r="D624" s="663" t="s">
        <v>2154</v>
      </c>
      <c r="E624" s="662" t="s">
        <v>583</v>
      </c>
      <c r="F624" s="663" t="s">
        <v>2155</v>
      </c>
      <c r="G624" s="662" t="s">
        <v>1222</v>
      </c>
      <c r="H624" s="662" t="s">
        <v>1405</v>
      </c>
      <c r="I624" s="662" t="s">
        <v>1406</v>
      </c>
      <c r="J624" s="662" t="s">
        <v>1407</v>
      </c>
      <c r="K624" s="662" t="s">
        <v>1408</v>
      </c>
      <c r="L624" s="664">
        <v>254.76964105046795</v>
      </c>
      <c r="M624" s="664">
        <v>4</v>
      </c>
      <c r="N624" s="665">
        <v>1019.0785642018718</v>
      </c>
    </row>
    <row r="625" spans="1:14" ht="14.4" customHeight="1" x14ac:dyDescent="0.3">
      <c r="A625" s="660" t="s">
        <v>560</v>
      </c>
      <c r="B625" s="661" t="s">
        <v>561</v>
      </c>
      <c r="C625" s="662" t="s">
        <v>577</v>
      </c>
      <c r="D625" s="663" t="s">
        <v>2154</v>
      </c>
      <c r="E625" s="662" t="s">
        <v>583</v>
      </c>
      <c r="F625" s="663" t="s">
        <v>2155</v>
      </c>
      <c r="G625" s="662" t="s">
        <v>1222</v>
      </c>
      <c r="H625" s="662" t="s">
        <v>1936</v>
      </c>
      <c r="I625" s="662" t="s">
        <v>1937</v>
      </c>
      <c r="J625" s="662" t="s">
        <v>1265</v>
      </c>
      <c r="K625" s="662" t="s">
        <v>1938</v>
      </c>
      <c r="L625" s="664">
        <v>142.57240720559957</v>
      </c>
      <c r="M625" s="664">
        <v>45</v>
      </c>
      <c r="N625" s="665">
        <v>6415.7583242519813</v>
      </c>
    </row>
    <row r="626" spans="1:14" ht="14.4" customHeight="1" x14ac:dyDescent="0.3">
      <c r="A626" s="660" t="s">
        <v>560</v>
      </c>
      <c r="B626" s="661" t="s">
        <v>561</v>
      </c>
      <c r="C626" s="662" t="s">
        <v>577</v>
      </c>
      <c r="D626" s="663" t="s">
        <v>2154</v>
      </c>
      <c r="E626" s="662" t="s">
        <v>583</v>
      </c>
      <c r="F626" s="663" t="s">
        <v>2155</v>
      </c>
      <c r="G626" s="662" t="s">
        <v>1222</v>
      </c>
      <c r="H626" s="662" t="s">
        <v>2144</v>
      </c>
      <c r="I626" s="662" t="s">
        <v>2145</v>
      </c>
      <c r="J626" s="662" t="s">
        <v>1421</v>
      </c>
      <c r="K626" s="662" t="s">
        <v>2146</v>
      </c>
      <c r="L626" s="664">
        <v>214.69799999999998</v>
      </c>
      <c r="M626" s="664">
        <v>1</v>
      </c>
      <c r="N626" s="665">
        <v>214.69799999999998</v>
      </c>
    </row>
    <row r="627" spans="1:14" ht="14.4" customHeight="1" x14ac:dyDescent="0.3">
      <c r="A627" s="660" t="s">
        <v>560</v>
      </c>
      <c r="B627" s="661" t="s">
        <v>561</v>
      </c>
      <c r="C627" s="662" t="s">
        <v>577</v>
      </c>
      <c r="D627" s="663" t="s">
        <v>2154</v>
      </c>
      <c r="E627" s="662" t="s">
        <v>583</v>
      </c>
      <c r="F627" s="663" t="s">
        <v>2155</v>
      </c>
      <c r="G627" s="662" t="s">
        <v>1222</v>
      </c>
      <c r="H627" s="662" t="s">
        <v>1946</v>
      </c>
      <c r="I627" s="662" t="s">
        <v>1947</v>
      </c>
      <c r="J627" s="662" t="s">
        <v>1948</v>
      </c>
      <c r="K627" s="662" t="s">
        <v>1949</v>
      </c>
      <c r="L627" s="664">
        <v>183.91983832971172</v>
      </c>
      <c r="M627" s="664">
        <v>12</v>
      </c>
      <c r="N627" s="665">
        <v>2207.0380599565406</v>
      </c>
    </row>
    <row r="628" spans="1:14" ht="14.4" customHeight="1" x14ac:dyDescent="0.3">
      <c r="A628" s="660" t="s">
        <v>560</v>
      </c>
      <c r="B628" s="661" t="s">
        <v>561</v>
      </c>
      <c r="C628" s="662" t="s">
        <v>577</v>
      </c>
      <c r="D628" s="663" t="s">
        <v>2154</v>
      </c>
      <c r="E628" s="662" t="s">
        <v>583</v>
      </c>
      <c r="F628" s="663" t="s">
        <v>2155</v>
      </c>
      <c r="G628" s="662" t="s">
        <v>1222</v>
      </c>
      <c r="H628" s="662" t="s">
        <v>2147</v>
      </c>
      <c r="I628" s="662" t="s">
        <v>2148</v>
      </c>
      <c r="J628" s="662" t="s">
        <v>2149</v>
      </c>
      <c r="K628" s="662" t="s">
        <v>2150</v>
      </c>
      <c r="L628" s="664">
        <v>696.47880000000009</v>
      </c>
      <c r="M628" s="664">
        <v>50</v>
      </c>
      <c r="N628" s="665">
        <v>34823.94</v>
      </c>
    </row>
    <row r="629" spans="1:14" ht="14.4" customHeight="1" thickBot="1" x14ac:dyDescent="0.35">
      <c r="A629" s="666" t="s">
        <v>560</v>
      </c>
      <c r="B629" s="667" t="s">
        <v>561</v>
      </c>
      <c r="C629" s="668" t="s">
        <v>577</v>
      </c>
      <c r="D629" s="669" t="s">
        <v>2154</v>
      </c>
      <c r="E629" s="668" t="s">
        <v>583</v>
      </c>
      <c r="F629" s="669" t="s">
        <v>2155</v>
      </c>
      <c r="G629" s="668" t="s">
        <v>1222</v>
      </c>
      <c r="H629" s="668" t="s">
        <v>1954</v>
      </c>
      <c r="I629" s="668" t="s">
        <v>1954</v>
      </c>
      <c r="J629" s="668" t="s">
        <v>1955</v>
      </c>
      <c r="K629" s="668" t="s">
        <v>1956</v>
      </c>
      <c r="L629" s="670">
        <v>2438.3333333333335</v>
      </c>
      <c r="M629" s="670">
        <v>12</v>
      </c>
      <c r="N629" s="671">
        <v>29260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2" t="s">
        <v>185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2161</v>
      </c>
      <c r="B5" s="658">
        <v>42427.720066738941</v>
      </c>
      <c r="C5" s="676">
        <v>0.15793994374704889</v>
      </c>
      <c r="D5" s="658">
        <v>226204.26155970572</v>
      </c>
      <c r="E5" s="676">
        <v>0.84206005625295111</v>
      </c>
      <c r="F5" s="659">
        <v>268631.98162644467</v>
      </c>
    </row>
    <row r="6" spans="1:6" ht="14.4" customHeight="1" x14ac:dyDescent="0.3">
      <c r="A6" s="687" t="s">
        <v>2162</v>
      </c>
      <c r="B6" s="664">
        <v>3425.763537729074</v>
      </c>
      <c r="C6" s="677">
        <v>4.260798466359441E-2</v>
      </c>
      <c r="D6" s="664">
        <v>76976.150910389682</v>
      </c>
      <c r="E6" s="677">
        <v>0.95739201533640561</v>
      </c>
      <c r="F6" s="665">
        <v>80401.914448118754</v>
      </c>
    </row>
    <row r="7" spans="1:6" ht="14.4" customHeight="1" x14ac:dyDescent="0.3">
      <c r="A7" s="687" t="s">
        <v>2163</v>
      </c>
      <c r="B7" s="664">
        <v>2846.7392892803441</v>
      </c>
      <c r="C7" s="677">
        <v>1.6540188063914753E-2</v>
      </c>
      <c r="D7" s="664">
        <v>169263.7154576637</v>
      </c>
      <c r="E7" s="677">
        <v>0.98345981193608523</v>
      </c>
      <c r="F7" s="665">
        <v>172110.45474694404</v>
      </c>
    </row>
    <row r="8" spans="1:6" ht="14.4" customHeight="1" thickBot="1" x14ac:dyDescent="0.35">
      <c r="A8" s="688" t="s">
        <v>2164</v>
      </c>
      <c r="B8" s="679"/>
      <c r="C8" s="680">
        <v>0</v>
      </c>
      <c r="D8" s="679">
        <v>552.72950238044768</v>
      </c>
      <c r="E8" s="680">
        <v>1</v>
      </c>
      <c r="F8" s="681">
        <v>552.72950238044768</v>
      </c>
    </row>
    <row r="9" spans="1:6" ht="14.4" customHeight="1" thickBot="1" x14ac:dyDescent="0.35">
      <c r="A9" s="682" t="s">
        <v>3</v>
      </c>
      <c r="B9" s="683">
        <v>48700.22289374836</v>
      </c>
      <c r="C9" s="684">
        <v>9.3349617489738579E-2</v>
      </c>
      <c r="D9" s="683">
        <v>472996.8574301395</v>
      </c>
      <c r="E9" s="684">
        <v>0.90665038251026131</v>
      </c>
      <c r="F9" s="685">
        <v>521697.08032388793</v>
      </c>
    </row>
    <row r="10" spans="1:6" ht="14.4" customHeight="1" thickBot="1" x14ac:dyDescent="0.35"/>
    <row r="11" spans="1:6" ht="14.4" customHeight="1" x14ac:dyDescent="0.3">
      <c r="A11" s="686" t="s">
        <v>2165</v>
      </c>
      <c r="B11" s="658">
        <v>22943.941226374445</v>
      </c>
      <c r="C11" s="676">
        <v>0.3316992381060988</v>
      </c>
      <c r="D11" s="658">
        <v>46226.978059956542</v>
      </c>
      <c r="E11" s="676">
        <v>0.6683007618939012</v>
      </c>
      <c r="F11" s="659">
        <v>69170.919286330987</v>
      </c>
    </row>
    <row r="12" spans="1:6" ht="14.4" customHeight="1" x14ac:dyDescent="0.3">
      <c r="A12" s="687" t="s">
        <v>2166</v>
      </c>
      <c r="B12" s="664">
        <v>11335.2</v>
      </c>
      <c r="C12" s="677">
        <v>0.30833223092334178</v>
      </c>
      <c r="D12" s="664">
        <v>25427.742252437383</v>
      </c>
      <c r="E12" s="677">
        <v>0.69166776907665828</v>
      </c>
      <c r="F12" s="665">
        <v>36762.94225243738</v>
      </c>
    </row>
    <row r="13" spans="1:6" ht="14.4" customHeight="1" x14ac:dyDescent="0.3">
      <c r="A13" s="687" t="s">
        <v>2167</v>
      </c>
      <c r="B13" s="664">
        <v>5546.32</v>
      </c>
      <c r="C13" s="677">
        <v>0.58271895286149877</v>
      </c>
      <c r="D13" s="664">
        <v>3971.6817275296253</v>
      </c>
      <c r="E13" s="677">
        <v>0.41728104713850117</v>
      </c>
      <c r="F13" s="665">
        <v>9518.001727529625</v>
      </c>
    </row>
    <row r="14" spans="1:6" ht="14.4" customHeight="1" x14ac:dyDescent="0.3">
      <c r="A14" s="687" t="s">
        <v>2168</v>
      </c>
      <c r="B14" s="664">
        <v>2923.3645894051606</v>
      </c>
      <c r="C14" s="677">
        <v>0.59917629994245258</v>
      </c>
      <c r="D14" s="664">
        <v>1955.607742587832</v>
      </c>
      <c r="E14" s="677">
        <v>0.40082370005754742</v>
      </c>
      <c r="F14" s="665">
        <v>4878.9723319929926</v>
      </c>
    </row>
    <row r="15" spans="1:6" ht="14.4" customHeight="1" x14ac:dyDescent="0.3">
      <c r="A15" s="687" t="s">
        <v>2169</v>
      </c>
      <c r="B15" s="664">
        <v>1551.1720000000005</v>
      </c>
      <c r="C15" s="677">
        <v>9.5866470214733393E-2</v>
      </c>
      <c r="D15" s="664">
        <v>14629.375761125411</v>
      </c>
      <c r="E15" s="677">
        <v>0.90413352978526662</v>
      </c>
      <c r="F15" s="665">
        <v>16180.547761125412</v>
      </c>
    </row>
    <row r="16" spans="1:6" ht="14.4" customHeight="1" x14ac:dyDescent="0.3">
      <c r="A16" s="687" t="s">
        <v>2170</v>
      </c>
      <c r="B16" s="664">
        <v>900.00070203790347</v>
      </c>
      <c r="C16" s="677">
        <v>2.3524330369497783E-2</v>
      </c>
      <c r="D16" s="664">
        <v>37358.291368407859</v>
      </c>
      <c r="E16" s="677">
        <v>0.97647566963050214</v>
      </c>
      <c r="F16" s="665">
        <v>38258.292070445765</v>
      </c>
    </row>
    <row r="17" spans="1:6" ht="14.4" customHeight="1" x14ac:dyDescent="0.3">
      <c r="A17" s="687" t="s">
        <v>2171</v>
      </c>
      <c r="B17" s="664">
        <v>866.16</v>
      </c>
      <c r="C17" s="677">
        <v>2.7813765593649484E-2</v>
      </c>
      <c r="D17" s="664">
        <v>30275.254386470704</v>
      </c>
      <c r="E17" s="677">
        <v>0.97218623440635055</v>
      </c>
      <c r="F17" s="665">
        <v>31141.414386470704</v>
      </c>
    </row>
    <row r="18" spans="1:6" ht="14.4" customHeight="1" x14ac:dyDescent="0.3">
      <c r="A18" s="687" t="s">
        <v>2172</v>
      </c>
      <c r="B18" s="664">
        <v>775.1580866505152</v>
      </c>
      <c r="C18" s="677">
        <v>0.16213211037404315</v>
      </c>
      <c r="D18" s="664">
        <v>4005.8694646606009</v>
      </c>
      <c r="E18" s="677">
        <v>0.83786788962595682</v>
      </c>
      <c r="F18" s="665">
        <v>4781.0275513111164</v>
      </c>
    </row>
    <row r="19" spans="1:6" ht="14.4" customHeight="1" x14ac:dyDescent="0.3">
      <c r="A19" s="687" t="s">
        <v>2173</v>
      </c>
      <c r="B19" s="664">
        <v>647.55899999999997</v>
      </c>
      <c r="C19" s="677">
        <v>1</v>
      </c>
      <c r="D19" s="664"/>
      <c r="E19" s="677">
        <v>0</v>
      </c>
      <c r="F19" s="665">
        <v>647.55899999999997</v>
      </c>
    </row>
    <row r="20" spans="1:6" ht="14.4" customHeight="1" x14ac:dyDescent="0.3">
      <c r="A20" s="687" t="s">
        <v>2174</v>
      </c>
      <c r="B20" s="664">
        <v>582.57999999999993</v>
      </c>
      <c r="C20" s="677">
        <v>0.21420823696818381</v>
      </c>
      <c r="D20" s="664">
        <v>2137.1100000000006</v>
      </c>
      <c r="E20" s="677">
        <v>0.78579176303181619</v>
      </c>
      <c r="F20" s="665">
        <v>2719.6900000000005</v>
      </c>
    </row>
    <row r="21" spans="1:6" ht="14.4" customHeight="1" x14ac:dyDescent="0.3">
      <c r="A21" s="687" t="s">
        <v>2175</v>
      </c>
      <c r="B21" s="664">
        <v>302.18885079584538</v>
      </c>
      <c r="C21" s="677">
        <v>0.34371012062351791</v>
      </c>
      <c r="D21" s="664">
        <v>577.00798590960403</v>
      </c>
      <c r="E21" s="677">
        <v>0.65628987937648209</v>
      </c>
      <c r="F21" s="665">
        <v>879.19683670544941</v>
      </c>
    </row>
    <row r="22" spans="1:6" ht="14.4" customHeight="1" x14ac:dyDescent="0.3">
      <c r="A22" s="687" t="s">
        <v>2176</v>
      </c>
      <c r="B22" s="664">
        <v>157.96843848449888</v>
      </c>
      <c r="C22" s="677">
        <v>1.8734347649820366E-2</v>
      </c>
      <c r="D22" s="664">
        <v>8274.0539322551394</v>
      </c>
      <c r="E22" s="677">
        <v>0.98126565235017971</v>
      </c>
      <c r="F22" s="665">
        <v>8432.0223707396381</v>
      </c>
    </row>
    <row r="23" spans="1:6" ht="14.4" customHeight="1" x14ac:dyDescent="0.3">
      <c r="A23" s="687" t="s">
        <v>2177</v>
      </c>
      <c r="B23" s="664">
        <v>131.97999999999999</v>
      </c>
      <c r="C23" s="677">
        <v>0.2318735199273603</v>
      </c>
      <c r="D23" s="664">
        <v>437.20961700044819</v>
      </c>
      <c r="E23" s="677">
        <v>0.76812648007263973</v>
      </c>
      <c r="F23" s="665">
        <v>569.18961700044815</v>
      </c>
    </row>
    <row r="24" spans="1:6" ht="14.4" customHeight="1" x14ac:dyDescent="0.3">
      <c r="A24" s="687" t="s">
        <v>2178</v>
      </c>
      <c r="B24" s="664">
        <v>36.629999999999995</v>
      </c>
      <c r="C24" s="677">
        <v>7.2201540694298474E-2</v>
      </c>
      <c r="D24" s="664">
        <v>470.69989417901093</v>
      </c>
      <c r="E24" s="677">
        <v>0.92779845930570148</v>
      </c>
      <c r="F24" s="665">
        <v>507.32989417901092</v>
      </c>
    </row>
    <row r="25" spans="1:6" ht="14.4" customHeight="1" x14ac:dyDescent="0.3">
      <c r="A25" s="687" t="s">
        <v>2179</v>
      </c>
      <c r="B25" s="664"/>
      <c r="C25" s="677">
        <v>0</v>
      </c>
      <c r="D25" s="664">
        <v>5073.96</v>
      </c>
      <c r="E25" s="677">
        <v>1</v>
      </c>
      <c r="F25" s="665">
        <v>5073.96</v>
      </c>
    </row>
    <row r="26" spans="1:6" ht="14.4" customHeight="1" x14ac:dyDescent="0.3">
      <c r="A26" s="687" t="s">
        <v>2180</v>
      </c>
      <c r="B26" s="664"/>
      <c r="C26" s="677">
        <v>0</v>
      </c>
      <c r="D26" s="664">
        <v>10809.074302529116</v>
      </c>
      <c r="E26" s="677">
        <v>1</v>
      </c>
      <c r="F26" s="665">
        <v>10809.074302529116</v>
      </c>
    </row>
    <row r="27" spans="1:6" ht="14.4" customHeight="1" x14ac:dyDescent="0.3">
      <c r="A27" s="687" t="s">
        <v>2181</v>
      </c>
      <c r="B27" s="664"/>
      <c r="C27" s="677">
        <v>0</v>
      </c>
      <c r="D27" s="664">
        <v>437.50799593276827</v>
      </c>
      <c r="E27" s="677">
        <v>1</v>
      </c>
      <c r="F27" s="665">
        <v>437.50799593276827</v>
      </c>
    </row>
    <row r="28" spans="1:6" ht="14.4" customHeight="1" x14ac:dyDescent="0.3">
      <c r="A28" s="687" t="s">
        <v>2182</v>
      </c>
      <c r="B28" s="664"/>
      <c r="C28" s="677">
        <v>0</v>
      </c>
      <c r="D28" s="664">
        <v>243.15032672928874</v>
      </c>
      <c r="E28" s="677">
        <v>1</v>
      </c>
      <c r="F28" s="665">
        <v>243.15032672928874</v>
      </c>
    </row>
    <row r="29" spans="1:6" ht="14.4" customHeight="1" x14ac:dyDescent="0.3">
      <c r="A29" s="687" t="s">
        <v>2183</v>
      </c>
      <c r="B29" s="664"/>
      <c r="C29" s="677">
        <v>0</v>
      </c>
      <c r="D29" s="664">
        <v>136.4</v>
      </c>
      <c r="E29" s="677">
        <v>1</v>
      </c>
      <c r="F29" s="665">
        <v>136.4</v>
      </c>
    </row>
    <row r="30" spans="1:6" ht="14.4" customHeight="1" x14ac:dyDescent="0.3">
      <c r="A30" s="687" t="s">
        <v>2184</v>
      </c>
      <c r="B30" s="664"/>
      <c r="C30" s="677">
        <v>0</v>
      </c>
      <c r="D30" s="664">
        <v>121.86966053158163</v>
      </c>
      <c r="E30" s="677">
        <v>1</v>
      </c>
      <c r="F30" s="665">
        <v>121.86966053158163</v>
      </c>
    </row>
    <row r="31" spans="1:6" ht="14.4" customHeight="1" x14ac:dyDescent="0.3">
      <c r="A31" s="687" t="s">
        <v>2185</v>
      </c>
      <c r="B31" s="664"/>
      <c r="C31" s="677">
        <v>0</v>
      </c>
      <c r="D31" s="664">
        <v>305.44</v>
      </c>
      <c r="E31" s="677">
        <v>1</v>
      </c>
      <c r="F31" s="665">
        <v>305.44</v>
      </c>
    </row>
    <row r="32" spans="1:6" ht="14.4" customHeight="1" x14ac:dyDescent="0.3">
      <c r="A32" s="687" t="s">
        <v>2186</v>
      </c>
      <c r="B32" s="664"/>
      <c r="C32" s="677">
        <v>0</v>
      </c>
      <c r="D32" s="664">
        <v>149.24983230215946</v>
      </c>
      <c r="E32" s="677">
        <v>1</v>
      </c>
      <c r="F32" s="665">
        <v>149.24983230215946</v>
      </c>
    </row>
    <row r="33" spans="1:6" ht="14.4" customHeight="1" x14ac:dyDescent="0.3">
      <c r="A33" s="687" t="s">
        <v>2187</v>
      </c>
      <c r="B33" s="664"/>
      <c r="C33" s="677">
        <v>0</v>
      </c>
      <c r="D33" s="664">
        <v>1240.8</v>
      </c>
      <c r="E33" s="677">
        <v>1</v>
      </c>
      <c r="F33" s="665">
        <v>1240.8</v>
      </c>
    </row>
    <row r="34" spans="1:6" ht="14.4" customHeight="1" x14ac:dyDescent="0.3">
      <c r="A34" s="687" t="s">
        <v>2188</v>
      </c>
      <c r="B34" s="664"/>
      <c r="C34" s="677">
        <v>0</v>
      </c>
      <c r="D34" s="664">
        <v>1266.7</v>
      </c>
      <c r="E34" s="677">
        <v>1</v>
      </c>
      <c r="F34" s="665">
        <v>1266.7</v>
      </c>
    </row>
    <row r="35" spans="1:6" ht="14.4" customHeight="1" x14ac:dyDescent="0.3">
      <c r="A35" s="687" t="s">
        <v>2189</v>
      </c>
      <c r="B35" s="664"/>
      <c r="C35" s="677">
        <v>0</v>
      </c>
      <c r="D35" s="664">
        <v>60.02999999999998</v>
      </c>
      <c r="E35" s="677">
        <v>1</v>
      </c>
      <c r="F35" s="665">
        <v>60.02999999999998</v>
      </c>
    </row>
    <row r="36" spans="1:6" ht="14.4" customHeight="1" x14ac:dyDescent="0.3">
      <c r="A36" s="687" t="s">
        <v>2190</v>
      </c>
      <c r="B36" s="664"/>
      <c r="C36" s="677">
        <v>0</v>
      </c>
      <c r="D36" s="664">
        <v>1126.7356797434577</v>
      </c>
      <c r="E36" s="677">
        <v>1</v>
      </c>
      <c r="F36" s="665">
        <v>1126.7356797434577</v>
      </c>
    </row>
    <row r="37" spans="1:6" ht="14.4" customHeight="1" x14ac:dyDescent="0.3">
      <c r="A37" s="687" t="s">
        <v>2191</v>
      </c>
      <c r="B37" s="664"/>
      <c r="C37" s="677">
        <v>0</v>
      </c>
      <c r="D37" s="664">
        <v>1385.4222886170435</v>
      </c>
      <c r="E37" s="677">
        <v>1</v>
      </c>
      <c r="F37" s="665">
        <v>1385.4222886170435</v>
      </c>
    </row>
    <row r="38" spans="1:6" ht="14.4" customHeight="1" x14ac:dyDescent="0.3">
      <c r="A38" s="687" t="s">
        <v>2192</v>
      </c>
      <c r="B38" s="664"/>
      <c r="C38" s="677">
        <v>0</v>
      </c>
      <c r="D38" s="664">
        <v>914.17895995800177</v>
      </c>
      <c r="E38" s="677">
        <v>1</v>
      </c>
      <c r="F38" s="665">
        <v>914.17895995800177</v>
      </c>
    </row>
    <row r="39" spans="1:6" ht="14.4" customHeight="1" x14ac:dyDescent="0.3">
      <c r="A39" s="687" t="s">
        <v>2193</v>
      </c>
      <c r="B39" s="664"/>
      <c r="C39" s="677">
        <v>0</v>
      </c>
      <c r="D39" s="664">
        <v>408.65221606422875</v>
      </c>
      <c r="E39" s="677">
        <v>1</v>
      </c>
      <c r="F39" s="665">
        <v>408.65221606422875</v>
      </c>
    </row>
    <row r="40" spans="1:6" ht="14.4" customHeight="1" x14ac:dyDescent="0.3">
      <c r="A40" s="687" t="s">
        <v>2194</v>
      </c>
      <c r="B40" s="664"/>
      <c r="C40" s="677">
        <v>0</v>
      </c>
      <c r="D40" s="664">
        <v>352.66</v>
      </c>
      <c r="E40" s="677">
        <v>1</v>
      </c>
      <c r="F40" s="665">
        <v>352.66</v>
      </c>
    </row>
    <row r="41" spans="1:6" ht="14.4" customHeight="1" x14ac:dyDescent="0.3">
      <c r="A41" s="687" t="s">
        <v>2195</v>
      </c>
      <c r="B41" s="664"/>
      <c r="C41" s="677">
        <v>0</v>
      </c>
      <c r="D41" s="664">
        <v>2314.1485328194294</v>
      </c>
      <c r="E41" s="677">
        <v>1</v>
      </c>
      <c r="F41" s="665">
        <v>2314.1485328194294</v>
      </c>
    </row>
    <row r="42" spans="1:6" ht="14.4" customHeight="1" x14ac:dyDescent="0.3">
      <c r="A42" s="687" t="s">
        <v>2196</v>
      </c>
      <c r="B42" s="664"/>
      <c r="C42" s="677">
        <v>0</v>
      </c>
      <c r="D42" s="664">
        <v>693.56695275682773</v>
      </c>
      <c r="E42" s="677">
        <v>1</v>
      </c>
      <c r="F42" s="665">
        <v>693.56695275682773</v>
      </c>
    </row>
    <row r="43" spans="1:6" ht="14.4" customHeight="1" x14ac:dyDescent="0.3">
      <c r="A43" s="687" t="s">
        <v>2197</v>
      </c>
      <c r="B43" s="664"/>
      <c r="C43" s="677">
        <v>0</v>
      </c>
      <c r="D43" s="664">
        <v>1946.1000000000004</v>
      </c>
      <c r="E43" s="677">
        <v>1</v>
      </c>
      <c r="F43" s="665">
        <v>1946.1000000000004</v>
      </c>
    </row>
    <row r="44" spans="1:6" ht="14.4" customHeight="1" x14ac:dyDescent="0.3">
      <c r="A44" s="687" t="s">
        <v>2198</v>
      </c>
      <c r="B44" s="664"/>
      <c r="C44" s="677">
        <v>0</v>
      </c>
      <c r="D44" s="664">
        <v>6073.4254080223782</v>
      </c>
      <c r="E44" s="677">
        <v>1</v>
      </c>
      <c r="F44" s="665">
        <v>6073.4254080223782</v>
      </c>
    </row>
    <row r="45" spans="1:6" ht="14.4" customHeight="1" x14ac:dyDescent="0.3">
      <c r="A45" s="687" t="s">
        <v>2199</v>
      </c>
      <c r="B45" s="664"/>
      <c r="C45" s="677">
        <v>0</v>
      </c>
      <c r="D45" s="664">
        <v>198.24</v>
      </c>
      <c r="E45" s="677">
        <v>1</v>
      </c>
      <c r="F45" s="665">
        <v>198.24</v>
      </c>
    </row>
    <row r="46" spans="1:6" ht="14.4" customHeight="1" x14ac:dyDescent="0.3">
      <c r="A46" s="687" t="s">
        <v>2200</v>
      </c>
      <c r="B46" s="664"/>
      <c r="C46" s="677">
        <v>0</v>
      </c>
      <c r="D46" s="664">
        <v>841.88001936077387</v>
      </c>
      <c r="E46" s="677">
        <v>1</v>
      </c>
      <c r="F46" s="665">
        <v>841.88001936077387</v>
      </c>
    </row>
    <row r="47" spans="1:6" ht="14.4" customHeight="1" x14ac:dyDescent="0.3">
      <c r="A47" s="687" t="s">
        <v>2201</v>
      </c>
      <c r="B47" s="664"/>
      <c r="C47" s="677">
        <v>0</v>
      </c>
      <c r="D47" s="664">
        <v>1188.3030020293529</v>
      </c>
      <c r="E47" s="677">
        <v>1</v>
      </c>
      <c r="F47" s="665">
        <v>1188.3030020293529</v>
      </c>
    </row>
    <row r="48" spans="1:6" ht="14.4" customHeight="1" x14ac:dyDescent="0.3">
      <c r="A48" s="687" t="s">
        <v>2202</v>
      </c>
      <c r="B48" s="664"/>
      <c r="C48" s="677">
        <v>0</v>
      </c>
      <c r="D48" s="664">
        <v>661.40999999999974</v>
      </c>
      <c r="E48" s="677">
        <v>1</v>
      </c>
      <c r="F48" s="665">
        <v>661.40999999999974</v>
      </c>
    </row>
    <row r="49" spans="1:6" ht="14.4" customHeight="1" x14ac:dyDescent="0.3">
      <c r="A49" s="687" t="s">
        <v>2203</v>
      </c>
      <c r="B49" s="664"/>
      <c r="C49" s="677">
        <v>0</v>
      </c>
      <c r="D49" s="664">
        <v>1894.2</v>
      </c>
      <c r="E49" s="677">
        <v>1</v>
      </c>
      <c r="F49" s="665">
        <v>1894.2</v>
      </c>
    </row>
    <row r="50" spans="1:6" ht="14.4" customHeight="1" x14ac:dyDescent="0.3">
      <c r="A50" s="687" t="s">
        <v>2204</v>
      </c>
      <c r="B50" s="664"/>
      <c r="C50" s="677">
        <v>0</v>
      </c>
      <c r="D50" s="664">
        <v>747.95950867157478</v>
      </c>
      <c r="E50" s="677">
        <v>1</v>
      </c>
      <c r="F50" s="665">
        <v>747.95950867157478</v>
      </c>
    </row>
    <row r="51" spans="1:6" ht="14.4" customHeight="1" x14ac:dyDescent="0.3">
      <c r="A51" s="687" t="s">
        <v>2205</v>
      </c>
      <c r="B51" s="664"/>
      <c r="C51" s="677">
        <v>0</v>
      </c>
      <c r="D51" s="664">
        <v>1004.4154934694108</v>
      </c>
      <c r="E51" s="677">
        <v>1</v>
      </c>
      <c r="F51" s="665">
        <v>1004.4154934694108</v>
      </c>
    </row>
    <row r="52" spans="1:6" ht="14.4" customHeight="1" x14ac:dyDescent="0.3">
      <c r="A52" s="687" t="s">
        <v>2206</v>
      </c>
      <c r="B52" s="664"/>
      <c r="C52" s="677">
        <v>0</v>
      </c>
      <c r="D52" s="664">
        <v>804.13715135466168</v>
      </c>
      <c r="E52" s="677">
        <v>1</v>
      </c>
      <c r="F52" s="665">
        <v>804.13715135466168</v>
      </c>
    </row>
    <row r="53" spans="1:6" ht="14.4" customHeight="1" x14ac:dyDescent="0.3">
      <c r="A53" s="687" t="s">
        <v>2207</v>
      </c>
      <c r="B53" s="664"/>
      <c r="C53" s="677">
        <v>0</v>
      </c>
      <c r="D53" s="664">
        <v>24709.374105007817</v>
      </c>
      <c r="E53" s="677">
        <v>1</v>
      </c>
      <c r="F53" s="665">
        <v>24709.374105007817</v>
      </c>
    </row>
    <row r="54" spans="1:6" ht="14.4" customHeight="1" x14ac:dyDescent="0.3">
      <c r="A54" s="687" t="s">
        <v>2208</v>
      </c>
      <c r="B54" s="664"/>
      <c r="C54" s="677">
        <v>0</v>
      </c>
      <c r="D54" s="664">
        <v>573.30824685572361</v>
      </c>
      <c r="E54" s="677">
        <v>1</v>
      </c>
      <c r="F54" s="665">
        <v>573.30824685572361</v>
      </c>
    </row>
    <row r="55" spans="1:6" ht="14.4" customHeight="1" x14ac:dyDescent="0.3">
      <c r="A55" s="687" t="s">
        <v>2209</v>
      </c>
      <c r="B55" s="664"/>
      <c r="C55" s="677">
        <v>0</v>
      </c>
      <c r="D55" s="664">
        <v>1197.689581970375</v>
      </c>
      <c r="E55" s="677">
        <v>1</v>
      </c>
      <c r="F55" s="665">
        <v>1197.689581970375</v>
      </c>
    </row>
    <row r="56" spans="1:6" ht="14.4" customHeight="1" x14ac:dyDescent="0.3">
      <c r="A56" s="687" t="s">
        <v>2210</v>
      </c>
      <c r="B56" s="664"/>
      <c r="C56" s="677">
        <v>0</v>
      </c>
      <c r="D56" s="664">
        <v>127064.81120282917</v>
      </c>
      <c r="E56" s="677">
        <v>1</v>
      </c>
      <c r="F56" s="665">
        <v>127064.81120282917</v>
      </c>
    </row>
    <row r="57" spans="1:6" ht="14.4" customHeight="1" x14ac:dyDescent="0.3">
      <c r="A57" s="687" t="s">
        <v>2211</v>
      </c>
      <c r="B57" s="664"/>
      <c r="C57" s="677">
        <v>0</v>
      </c>
      <c r="D57" s="664">
        <v>3036</v>
      </c>
      <c r="E57" s="677">
        <v>1</v>
      </c>
      <c r="F57" s="665">
        <v>3036</v>
      </c>
    </row>
    <row r="58" spans="1:6" ht="14.4" customHeight="1" x14ac:dyDescent="0.3">
      <c r="A58" s="687" t="s">
        <v>2212</v>
      </c>
      <c r="B58" s="664"/>
      <c r="C58" s="677">
        <v>0</v>
      </c>
      <c r="D58" s="664">
        <v>1752.8231086604128</v>
      </c>
      <c r="E58" s="677">
        <v>1</v>
      </c>
      <c r="F58" s="665">
        <v>1752.8231086604128</v>
      </c>
    </row>
    <row r="59" spans="1:6" ht="14.4" customHeight="1" x14ac:dyDescent="0.3">
      <c r="A59" s="687" t="s">
        <v>2213</v>
      </c>
      <c r="B59" s="664"/>
      <c r="C59" s="677">
        <v>0</v>
      </c>
      <c r="D59" s="664">
        <v>315.17962347852836</v>
      </c>
      <c r="E59" s="677">
        <v>1</v>
      </c>
      <c r="F59" s="665">
        <v>315.17962347852836</v>
      </c>
    </row>
    <row r="60" spans="1:6" ht="14.4" customHeight="1" x14ac:dyDescent="0.3">
      <c r="A60" s="687" t="s">
        <v>2214</v>
      </c>
      <c r="B60" s="664"/>
      <c r="C60" s="677">
        <v>0</v>
      </c>
      <c r="D60" s="664">
        <v>2813.2277506563732</v>
      </c>
      <c r="E60" s="677">
        <v>1</v>
      </c>
      <c r="F60" s="665">
        <v>2813.2277506563732</v>
      </c>
    </row>
    <row r="61" spans="1:6" ht="14.4" customHeight="1" x14ac:dyDescent="0.3">
      <c r="A61" s="687" t="s">
        <v>2215</v>
      </c>
      <c r="B61" s="664"/>
      <c r="C61" s="677">
        <v>0</v>
      </c>
      <c r="D61" s="664">
        <v>34100</v>
      </c>
      <c r="E61" s="677">
        <v>1</v>
      </c>
      <c r="F61" s="665">
        <v>34100</v>
      </c>
    </row>
    <row r="62" spans="1:6" ht="14.4" customHeight="1" x14ac:dyDescent="0.3">
      <c r="A62" s="687" t="s">
        <v>2216</v>
      </c>
      <c r="B62" s="664"/>
      <c r="C62" s="677">
        <v>0</v>
      </c>
      <c r="D62" s="664">
        <v>107.68999588176237</v>
      </c>
      <c r="E62" s="677">
        <v>1</v>
      </c>
      <c r="F62" s="665">
        <v>107.68999588176237</v>
      </c>
    </row>
    <row r="63" spans="1:6" ht="14.4" customHeight="1" x14ac:dyDescent="0.3">
      <c r="A63" s="687" t="s">
        <v>2217</v>
      </c>
      <c r="B63" s="664"/>
      <c r="C63" s="677">
        <v>0</v>
      </c>
      <c r="D63" s="664">
        <v>1955.7244098345109</v>
      </c>
      <c r="E63" s="677">
        <v>1</v>
      </c>
      <c r="F63" s="665">
        <v>1955.7244098345109</v>
      </c>
    </row>
    <row r="64" spans="1:6" ht="14.4" customHeight="1" x14ac:dyDescent="0.3">
      <c r="A64" s="687" t="s">
        <v>2218</v>
      </c>
      <c r="B64" s="664"/>
      <c r="C64" s="677">
        <v>0</v>
      </c>
      <c r="D64" s="664">
        <v>722.28990743921031</v>
      </c>
      <c r="E64" s="677">
        <v>1</v>
      </c>
      <c r="F64" s="665">
        <v>722.28990743921031</v>
      </c>
    </row>
    <row r="65" spans="1:6" ht="14.4" customHeight="1" x14ac:dyDescent="0.3">
      <c r="A65" s="687" t="s">
        <v>2219</v>
      </c>
      <c r="B65" s="664"/>
      <c r="C65" s="677">
        <v>0</v>
      </c>
      <c r="D65" s="664">
        <v>3690.7199999999993</v>
      </c>
      <c r="E65" s="677">
        <v>1</v>
      </c>
      <c r="F65" s="665">
        <v>3690.7199999999993</v>
      </c>
    </row>
    <row r="66" spans="1:6" ht="14.4" customHeight="1" x14ac:dyDescent="0.3">
      <c r="A66" s="687" t="s">
        <v>2220</v>
      </c>
      <c r="B66" s="664"/>
      <c r="C66" s="677">
        <v>0</v>
      </c>
      <c r="D66" s="664">
        <v>893.78615788623244</v>
      </c>
      <c r="E66" s="677">
        <v>1</v>
      </c>
      <c r="F66" s="665">
        <v>893.78615788623244</v>
      </c>
    </row>
    <row r="67" spans="1:6" ht="14.4" customHeight="1" x14ac:dyDescent="0.3">
      <c r="A67" s="687" t="s">
        <v>2221</v>
      </c>
      <c r="B67" s="664"/>
      <c r="C67" s="677">
        <v>0</v>
      </c>
      <c r="D67" s="664">
        <v>187.27826684138799</v>
      </c>
      <c r="E67" s="677">
        <v>1</v>
      </c>
      <c r="F67" s="665">
        <v>187.27826684138799</v>
      </c>
    </row>
    <row r="68" spans="1:6" ht="14.4" customHeight="1" x14ac:dyDescent="0.3">
      <c r="A68" s="687" t="s">
        <v>2222</v>
      </c>
      <c r="B68" s="664"/>
      <c r="C68" s="677">
        <v>0</v>
      </c>
      <c r="D68" s="664">
        <v>397.78018552531302</v>
      </c>
      <c r="E68" s="677">
        <v>1</v>
      </c>
      <c r="F68" s="665">
        <v>397.78018552531302</v>
      </c>
    </row>
    <row r="69" spans="1:6" ht="14.4" customHeight="1" x14ac:dyDescent="0.3">
      <c r="A69" s="687" t="s">
        <v>2223</v>
      </c>
      <c r="B69" s="664"/>
      <c r="C69" s="677">
        <v>0</v>
      </c>
      <c r="D69" s="664">
        <v>32199.652820224415</v>
      </c>
      <c r="E69" s="677">
        <v>1</v>
      </c>
      <c r="F69" s="665">
        <v>32199.652820224415</v>
      </c>
    </row>
    <row r="70" spans="1:6" ht="14.4" customHeight="1" x14ac:dyDescent="0.3">
      <c r="A70" s="687" t="s">
        <v>2224</v>
      </c>
      <c r="B70" s="664"/>
      <c r="C70" s="677">
        <v>0</v>
      </c>
      <c r="D70" s="664">
        <v>2817.258049923591</v>
      </c>
      <c r="E70" s="677">
        <v>1</v>
      </c>
      <c r="F70" s="665">
        <v>2817.258049923591</v>
      </c>
    </row>
    <row r="71" spans="1:6" ht="14.4" customHeight="1" x14ac:dyDescent="0.3">
      <c r="A71" s="687" t="s">
        <v>2225</v>
      </c>
      <c r="B71" s="664"/>
      <c r="C71" s="677">
        <v>0</v>
      </c>
      <c r="D71" s="664">
        <v>1062.5999999999999</v>
      </c>
      <c r="E71" s="677">
        <v>1</v>
      </c>
      <c r="F71" s="665">
        <v>1062.5999999999999</v>
      </c>
    </row>
    <row r="72" spans="1:6" ht="14.4" customHeight="1" x14ac:dyDescent="0.3">
      <c r="A72" s="687" t="s">
        <v>2226</v>
      </c>
      <c r="B72" s="664"/>
      <c r="C72" s="677">
        <v>0</v>
      </c>
      <c r="D72" s="664">
        <v>9353.3971803203622</v>
      </c>
      <c r="E72" s="677">
        <v>1</v>
      </c>
      <c r="F72" s="665">
        <v>9353.3971803203622</v>
      </c>
    </row>
    <row r="73" spans="1:6" ht="14.4" customHeight="1" thickBot="1" x14ac:dyDescent="0.35">
      <c r="A73" s="688" t="s">
        <v>2227</v>
      </c>
      <c r="B73" s="679"/>
      <c r="C73" s="680">
        <v>0</v>
      </c>
      <c r="D73" s="679">
        <v>5899.7673133922126</v>
      </c>
      <c r="E73" s="680">
        <v>1</v>
      </c>
      <c r="F73" s="681">
        <v>5899.7673133922126</v>
      </c>
    </row>
    <row r="74" spans="1:6" ht="14.4" customHeight="1" thickBot="1" x14ac:dyDescent="0.35">
      <c r="A74" s="682" t="s">
        <v>3</v>
      </c>
      <c r="B74" s="683">
        <v>48700.222893748374</v>
      </c>
      <c r="C74" s="684">
        <v>9.3349617489738579E-2</v>
      </c>
      <c r="D74" s="683">
        <v>472996.85743013961</v>
      </c>
      <c r="E74" s="684">
        <v>0.90665038251026131</v>
      </c>
      <c r="F74" s="685">
        <v>521697.08032388805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2015-05-21T19:53:06Z</dcterms:modified>
</cp:coreProperties>
</file>